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igene-Dateien\Grafiken\Stoffuntersuchung\Uni_Hannover\Auftrag_04-2014\FL1140\Viskosität\Versand\"/>
    </mc:Choice>
  </mc:AlternateContent>
  <bookViews>
    <workbookView xWindow="1470" yWindow="6315" windowWidth="17100" windowHeight="9120" activeTab="3"/>
  </bookViews>
  <sheets>
    <sheet name="Dia-Visc.(p,T)" sheetId="5" r:id="rId1"/>
    <sheet name="Dia-Visc.(p=0,T)" sheetId="7" r:id="rId2"/>
    <sheet name="Dia-Visc.(0,T)" sheetId="8" r:id="rId3"/>
    <sheet name="Viscosity-Data" sheetId="1" r:id="rId4"/>
    <sheet name="Protocol" sheetId="6" r:id="rId5"/>
  </sheets>
  <definedNames>
    <definedName name="_xlnm.Print_Area" localSheetId="4">Protocol!$A$1:$F$54</definedName>
    <definedName name="_xlnm.Print_Area" localSheetId="3">'Viscosity-Data'!$A$1:$M$91</definedName>
  </definedNames>
  <calcPr calcId="152511"/>
</workbook>
</file>

<file path=xl/calcChain.xml><?xml version="1.0" encoding="utf-8"?>
<calcChain xmlns="http://schemas.openxmlformats.org/spreadsheetml/2006/main">
  <c r="T32" i="1" l="1"/>
  <c r="R32" i="1"/>
  <c r="S32" i="1" s="1"/>
  <c r="U32" i="1" s="1"/>
  <c r="V32" i="1" s="1"/>
  <c r="P32" i="1"/>
  <c r="B78" i="6" l="1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G20" i="1"/>
  <c r="H20" i="1" s="1"/>
  <c r="I20" i="1"/>
  <c r="J20" i="1" s="1"/>
  <c r="G21" i="1"/>
  <c r="H21" i="1"/>
  <c r="K21" i="1" s="1"/>
  <c r="I21" i="1"/>
  <c r="J21" i="1"/>
  <c r="G22" i="1"/>
  <c r="H22" i="1" s="1"/>
  <c r="I22" i="1"/>
  <c r="J22" i="1" s="1"/>
  <c r="G23" i="1"/>
  <c r="H23" i="1"/>
  <c r="K23" i="1" s="1"/>
  <c r="I23" i="1"/>
  <c r="J23" i="1"/>
  <c r="G24" i="1"/>
  <c r="H24" i="1" s="1"/>
  <c r="I24" i="1"/>
  <c r="J24" i="1" s="1"/>
  <c r="E24" i="1"/>
  <c r="E23" i="1"/>
  <c r="E22" i="1"/>
  <c r="E21" i="1"/>
  <c r="E20" i="1"/>
  <c r="E25" i="1"/>
  <c r="K24" i="1" l="1"/>
  <c r="K22" i="1"/>
  <c r="K20" i="1"/>
  <c r="B131" i="6" l="1"/>
  <c r="C131" i="6"/>
  <c r="B132" i="6"/>
  <c r="C132" i="6"/>
  <c r="B133" i="6"/>
  <c r="C133" i="6"/>
  <c r="B134" i="6"/>
  <c r="C134" i="6"/>
  <c r="B135" i="6"/>
  <c r="C135" i="6"/>
  <c r="B136" i="6"/>
  <c r="C136" i="6"/>
  <c r="B97" i="6"/>
  <c r="C97" i="6"/>
  <c r="B98" i="6"/>
  <c r="C98" i="6"/>
  <c r="B99" i="6"/>
  <c r="C99" i="6"/>
  <c r="B100" i="6"/>
  <c r="C100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76" i="6"/>
  <c r="C76" i="6"/>
  <c r="E41" i="1"/>
  <c r="I41" i="1" s="1"/>
  <c r="E40" i="1"/>
  <c r="I40" i="1" s="1"/>
  <c r="E39" i="1"/>
  <c r="I39" i="1" s="1"/>
  <c r="E38" i="1"/>
  <c r="I38" i="1" s="1"/>
  <c r="E37" i="1"/>
  <c r="I37" i="1" s="1"/>
  <c r="E36" i="1"/>
  <c r="I36" i="1" s="1"/>
  <c r="E35" i="1"/>
  <c r="I35" i="1" s="1"/>
  <c r="E34" i="1"/>
  <c r="I34" i="1" s="1"/>
  <c r="E33" i="1"/>
  <c r="I33" i="1" s="1"/>
  <c r="E32" i="1"/>
  <c r="E31" i="1"/>
  <c r="I31" i="1" s="1"/>
  <c r="E30" i="1"/>
  <c r="E29" i="1"/>
  <c r="I29" i="1" s="1"/>
  <c r="E28" i="1"/>
  <c r="E27" i="1"/>
  <c r="I27" i="1" s="1"/>
  <c r="E26" i="1"/>
  <c r="G29" i="1" l="1"/>
  <c r="H29" i="1" s="1"/>
  <c r="J29" i="1" s="1"/>
  <c r="G37" i="1"/>
  <c r="H37" i="1" s="1"/>
  <c r="J37" i="1" s="1"/>
  <c r="K37" i="1" s="1"/>
  <c r="G33" i="1"/>
  <c r="H33" i="1" s="1"/>
  <c r="G41" i="1"/>
  <c r="H41" i="1" s="1"/>
  <c r="G27" i="1"/>
  <c r="H27" i="1" s="1"/>
  <c r="G31" i="1"/>
  <c r="H31" i="1" s="1"/>
  <c r="J31" i="1" s="1"/>
  <c r="K31" i="1" s="1"/>
  <c r="G35" i="1"/>
  <c r="H35" i="1" s="1"/>
  <c r="G39" i="1"/>
  <c r="H39" i="1" s="1"/>
  <c r="D98" i="6" s="1"/>
  <c r="I25" i="1"/>
  <c r="G25" i="1"/>
  <c r="H25" i="1" s="1"/>
  <c r="I26" i="1"/>
  <c r="G26" i="1"/>
  <c r="H26" i="1" s="1"/>
  <c r="I30" i="1"/>
  <c r="G30" i="1"/>
  <c r="H30" i="1" s="1"/>
  <c r="J27" i="1"/>
  <c r="K27" i="1" s="1"/>
  <c r="I28" i="1"/>
  <c r="G28" i="1"/>
  <c r="H28" i="1" s="1"/>
  <c r="I32" i="1"/>
  <c r="G32" i="1"/>
  <c r="H32" i="1" s="1"/>
  <c r="J33" i="1"/>
  <c r="K33" i="1" s="1"/>
  <c r="J35" i="1"/>
  <c r="K35" i="1" s="1"/>
  <c r="J39" i="1"/>
  <c r="K39" i="1" s="1"/>
  <c r="E98" i="6" s="1"/>
  <c r="G34" i="1"/>
  <c r="H34" i="1" s="1"/>
  <c r="G36" i="1"/>
  <c r="H36" i="1" s="1"/>
  <c r="J36" i="1" s="1"/>
  <c r="G38" i="1"/>
  <c r="H38" i="1" s="1"/>
  <c r="D97" i="6" s="1"/>
  <c r="G40" i="1"/>
  <c r="H40" i="1" s="1"/>
  <c r="E72" i="1"/>
  <c r="G72" i="1" s="1"/>
  <c r="H72" i="1" s="1"/>
  <c r="D133" i="6" s="1"/>
  <c r="E73" i="1"/>
  <c r="G73" i="1" s="1"/>
  <c r="H73" i="1" s="1"/>
  <c r="D134" i="6" s="1"/>
  <c r="E74" i="1"/>
  <c r="G74" i="1" s="1"/>
  <c r="H74" i="1" s="1"/>
  <c r="D135" i="6" s="1"/>
  <c r="E75" i="1"/>
  <c r="G75" i="1" s="1"/>
  <c r="H75" i="1" s="1"/>
  <c r="D136" i="6" s="1"/>
  <c r="I57" i="1"/>
  <c r="E55" i="1"/>
  <c r="G55" i="1" s="1"/>
  <c r="H55" i="1" s="1"/>
  <c r="D115" i="6" s="1"/>
  <c r="E56" i="1"/>
  <c r="I56" i="1" s="1"/>
  <c r="E57" i="1"/>
  <c r="G57" i="1" s="1"/>
  <c r="H57" i="1" s="1"/>
  <c r="D117" i="6" s="1"/>
  <c r="E58" i="1"/>
  <c r="I58" i="1" s="1"/>
  <c r="K29" i="1" l="1"/>
  <c r="J41" i="1"/>
  <c r="K41" i="1" s="1"/>
  <c r="E100" i="6" s="1"/>
  <c r="D100" i="6"/>
  <c r="J40" i="1"/>
  <c r="D99" i="6"/>
  <c r="I74" i="1"/>
  <c r="I55" i="1"/>
  <c r="J74" i="1"/>
  <c r="K74" i="1" s="1"/>
  <c r="E135" i="6" s="1"/>
  <c r="G58" i="1"/>
  <c r="H58" i="1" s="1"/>
  <c r="D118" i="6" s="1"/>
  <c r="G56" i="1"/>
  <c r="H56" i="1" s="1"/>
  <c r="I73" i="1"/>
  <c r="J73" i="1" s="1"/>
  <c r="K73" i="1" s="1"/>
  <c r="E134" i="6" s="1"/>
  <c r="I75" i="1"/>
  <c r="J75" i="1" s="1"/>
  <c r="K75" i="1" s="1"/>
  <c r="E136" i="6" s="1"/>
  <c r="I72" i="1"/>
  <c r="J72" i="1" s="1"/>
  <c r="K72" i="1" s="1"/>
  <c r="E133" i="6" s="1"/>
  <c r="J28" i="1"/>
  <c r="K28" i="1" s="1"/>
  <c r="J30" i="1"/>
  <c r="J26" i="1"/>
  <c r="K26" i="1" s="1"/>
  <c r="J25" i="1"/>
  <c r="K25" i="1" s="1"/>
  <c r="J38" i="1"/>
  <c r="K38" i="1" s="1"/>
  <c r="E97" i="6" s="1"/>
  <c r="J34" i="1"/>
  <c r="K34" i="1" s="1"/>
  <c r="K40" i="1"/>
  <c r="E99" i="6" s="1"/>
  <c r="K36" i="1"/>
  <c r="J32" i="1"/>
  <c r="K32" i="1" s="1"/>
  <c r="K30" i="1"/>
  <c r="J58" i="1"/>
  <c r="K58" i="1" s="1"/>
  <c r="E118" i="6" s="1"/>
  <c r="J57" i="1"/>
  <c r="K57" i="1" s="1"/>
  <c r="E117" i="6" s="1"/>
  <c r="J55" i="1"/>
  <c r="K55" i="1" s="1"/>
  <c r="E115" i="6" s="1"/>
  <c r="C5" i="6"/>
  <c r="C7" i="6"/>
  <c r="C9" i="6"/>
  <c r="C42" i="6"/>
  <c r="C43" i="6"/>
  <c r="C44" i="6"/>
  <c r="C45" i="6"/>
  <c r="C46" i="6"/>
  <c r="C48" i="6"/>
  <c r="C49" i="6"/>
  <c r="C51" i="6"/>
  <c r="C52" i="6"/>
  <c r="C53" i="6"/>
  <c r="C54" i="6"/>
  <c r="C60" i="6"/>
  <c r="C62" i="6"/>
  <c r="C64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7" i="6"/>
  <c r="C77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P3" i="1"/>
  <c r="P4" i="1"/>
  <c r="P5" i="1"/>
  <c r="E9" i="1"/>
  <c r="E10" i="1"/>
  <c r="E11" i="1"/>
  <c r="G11" i="1" s="1"/>
  <c r="H11" i="1" s="1"/>
  <c r="D71" i="6" s="1"/>
  <c r="E12" i="1"/>
  <c r="E13" i="1"/>
  <c r="G13" i="1" s="1"/>
  <c r="H13" i="1" s="1"/>
  <c r="D73" i="6" s="1"/>
  <c r="E14" i="1"/>
  <c r="E15" i="1"/>
  <c r="G15" i="1" s="1"/>
  <c r="H15" i="1" s="1"/>
  <c r="D75" i="6" s="1"/>
  <c r="E16" i="1"/>
  <c r="E17" i="1"/>
  <c r="G17" i="1" s="1"/>
  <c r="H17" i="1" s="1"/>
  <c r="E18" i="1"/>
  <c r="E19" i="1"/>
  <c r="G19" i="1" s="1"/>
  <c r="H19" i="1" s="1"/>
  <c r="D77" i="6" s="1"/>
  <c r="D86" i="6"/>
  <c r="D88" i="6"/>
  <c r="D90" i="6"/>
  <c r="D92" i="6"/>
  <c r="D94" i="6"/>
  <c r="D96" i="6"/>
  <c r="E42" i="1"/>
  <c r="E43" i="1"/>
  <c r="E44" i="1"/>
  <c r="G44" i="1" s="1"/>
  <c r="H44" i="1" s="1"/>
  <c r="D104" i="6" s="1"/>
  <c r="E45" i="1"/>
  <c r="E46" i="1"/>
  <c r="G46" i="1" s="1"/>
  <c r="H46" i="1" s="1"/>
  <c r="D106" i="6" s="1"/>
  <c r="E47" i="1"/>
  <c r="E48" i="1"/>
  <c r="G48" i="1" s="1"/>
  <c r="H48" i="1" s="1"/>
  <c r="D108" i="6" s="1"/>
  <c r="E49" i="1"/>
  <c r="E50" i="1"/>
  <c r="G50" i="1" s="1"/>
  <c r="H50" i="1" s="1"/>
  <c r="D110" i="6" s="1"/>
  <c r="E51" i="1"/>
  <c r="E52" i="1"/>
  <c r="G52" i="1" s="1"/>
  <c r="H52" i="1" s="1"/>
  <c r="D112" i="6" s="1"/>
  <c r="E53" i="1"/>
  <c r="E54" i="1"/>
  <c r="G54" i="1" s="1"/>
  <c r="H54" i="1" s="1"/>
  <c r="D114" i="6" s="1"/>
  <c r="E59" i="1"/>
  <c r="E60" i="1"/>
  <c r="E61" i="1"/>
  <c r="G61" i="1" s="1"/>
  <c r="H61" i="1" s="1"/>
  <c r="D122" i="6" s="1"/>
  <c r="E62" i="1"/>
  <c r="E63" i="1"/>
  <c r="G63" i="1" s="1"/>
  <c r="H63" i="1" s="1"/>
  <c r="D124" i="6" s="1"/>
  <c r="E64" i="1"/>
  <c r="E65" i="1"/>
  <c r="G65" i="1" s="1"/>
  <c r="H65" i="1" s="1"/>
  <c r="D126" i="6" s="1"/>
  <c r="E66" i="1"/>
  <c r="E67" i="1"/>
  <c r="G67" i="1" s="1"/>
  <c r="H67" i="1" s="1"/>
  <c r="D128" i="6" s="1"/>
  <c r="E68" i="1"/>
  <c r="G68" i="1" s="1"/>
  <c r="H68" i="1" s="1"/>
  <c r="D129" i="6" s="1"/>
  <c r="E69" i="1"/>
  <c r="G69" i="1" s="1"/>
  <c r="H69" i="1" s="1"/>
  <c r="D130" i="6" s="1"/>
  <c r="E70" i="1"/>
  <c r="G70" i="1" s="1"/>
  <c r="H70" i="1" s="1"/>
  <c r="D131" i="6" s="1"/>
  <c r="E71" i="1"/>
  <c r="G71" i="1" s="1"/>
  <c r="H71" i="1" s="1"/>
  <c r="D132" i="6" s="1"/>
  <c r="E81" i="1"/>
  <c r="G81" i="1" s="1"/>
  <c r="H81" i="1" s="1"/>
  <c r="E82" i="1"/>
  <c r="G82" i="1" s="1"/>
  <c r="H82" i="1" s="1"/>
  <c r="E83" i="1"/>
  <c r="G83" i="1" s="1"/>
  <c r="H83" i="1" s="1"/>
  <c r="E84" i="1"/>
  <c r="G84" i="1" s="1"/>
  <c r="H84" i="1" s="1"/>
  <c r="E85" i="1"/>
  <c r="G85" i="1" s="1"/>
  <c r="H85" i="1" s="1"/>
  <c r="E86" i="1"/>
  <c r="G86" i="1" s="1"/>
  <c r="H86" i="1" s="1"/>
  <c r="E87" i="1"/>
  <c r="G87" i="1" s="1"/>
  <c r="H87" i="1" s="1"/>
  <c r="E88" i="1"/>
  <c r="G88" i="1" s="1"/>
  <c r="H88" i="1" s="1"/>
  <c r="E89" i="1"/>
  <c r="G89" i="1" s="1"/>
  <c r="H89" i="1" s="1"/>
  <c r="E90" i="1"/>
  <c r="G90" i="1" s="1"/>
  <c r="H90" i="1" s="1"/>
  <c r="E91" i="1"/>
  <c r="G91" i="1" s="1"/>
  <c r="H91" i="1" s="1"/>
  <c r="I63" i="1" l="1"/>
  <c r="J63" i="1" s="1"/>
  <c r="K63" i="1" s="1"/>
  <c r="E124" i="6" s="1"/>
  <c r="I17" i="1"/>
  <c r="J56" i="1"/>
  <c r="K56" i="1" s="1"/>
  <c r="E116" i="6" s="1"/>
  <c r="D116" i="6"/>
  <c r="I84" i="1"/>
  <c r="J84" i="1" s="1"/>
  <c r="K84" i="1" s="1"/>
  <c r="I68" i="1"/>
  <c r="I52" i="1"/>
  <c r="J52" i="1" s="1"/>
  <c r="K52" i="1" s="1"/>
  <c r="E112" i="6" s="1"/>
  <c r="I46" i="1"/>
  <c r="I13" i="1"/>
  <c r="J13" i="1" s="1"/>
  <c r="K13" i="1" s="1"/>
  <c r="I88" i="1"/>
  <c r="I70" i="1"/>
  <c r="J70" i="1" s="1"/>
  <c r="K70" i="1" s="1"/>
  <c r="E131" i="6" s="1"/>
  <c r="I65" i="1"/>
  <c r="I61" i="1"/>
  <c r="J61" i="1" s="1"/>
  <c r="K61" i="1" s="1"/>
  <c r="E122" i="6" s="1"/>
  <c r="I54" i="1"/>
  <c r="I50" i="1"/>
  <c r="I48" i="1"/>
  <c r="I44" i="1"/>
  <c r="J44" i="1" s="1"/>
  <c r="K44" i="1" s="1"/>
  <c r="E104" i="6" s="1"/>
  <c r="I19" i="1"/>
  <c r="I15" i="1"/>
  <c r="J15" i="1" s="1"/>
  <c r="K15" i="1" s="1"/>
  <c r="E75" i="6" s="1"/>
  <c r="I11" i="1"/>
  <c r="I90" i="1"/>
  <c r="J90" i="1" s="1"/>
  <c r="K90" i="1" s="1"/>
  <c r="I86" i="1"/>
  <c r="J86" i="1" s="1"/>
  <c r="K86" i="1" s="1"/>
  <c r="I82" i="1"/>
  <c r="J54" i="1"/>
  <c r="K54" i="1" s="1"/>
  <c r="E114" i="6" s="1"/>
  <c r="J50" i="1"/>
  <c r="K50" i="1" s="1"/>
  <c r="E110" i="6" s="1"/>
  <c r="J88" i="1"/>
  <c r="J82" i="1"/>
  <c r="J68" i="1"/>
  <c r="K68" i="1" s="1"/>
  <c r="E129" i="6" s="1"/>
  <c r="J48" i="1"/>
  <c r="K48" i="1" s="1"/>
  <c r="E108" i="6" s="1"/>
  <c r="J19" i="1"/>
  <c r="K19" i="1" s="1"/>
  <c r="E77" i="6" s="1"/>
  <c r="J11" i="1"/>
  <c r="K11" i="1" s="1"/>
  <c r="E71" i="6" s="1"/>
  <c r="K88" i="1"/>
  <c r="K82" i="1"/>
  <c r="E96" i="6"/>
  <c r="E92" i="6"/>
  <c r="E88" i="6"/>
  <c r="E86" i="6"/>
  <c r="G60" i="1"/>
  <c r="H60" i="1" s="1"/>
  <c r="D121" i="6" s="1"/>
  <c r="I60" i="1"/>
  <c r="G59" i="1"/>
  <c r="H59" i="1" s="1"/>
  <c r="D120" i="6" s="1"/>
  <c r="I59" i="1"/>
  <c r="G64" i="1"/>
  <c r="H64" i="1" s="1"/>
  <c r="D125" i="6" s="1"/>
  <c r="I64" i="1"/>
  <c r="G51" i="1"/>
  <c r="H51" i="1" s="1"/>
  <c r="D111" i="6" s="1"/>
  <c r="I51" i="1"/>
  <c r="G45" i="1"/>
  <c r="H45" i="1" s="1"/>
  <c r="D105" i="6" s="1"/>
  <c r="I45" i="1"/>
  <c r="G16" i="1"/>
  <c r="H16" i="1" s="1"/>
  <c r="D76" i="6" s="1"/>
  <c r="I16" i="1"/>
  <c r="I91" i="1"/>
  <c r="J91" i="1" s="1"/>
  <c r="K91" i="1" s="1"/>
  <c r="I89" i="1"/>
  <c r="J89" i="1" s="1"/>
  <c r="K89" i="1" s="1"/>
  <c r="I87" i="1"/>
  <c r="J87" i="1" s="1"/>
  <c r="K87" i="1" s="1"/>
  <c r="I85" i="1"/>
  <c r="J85" i="1" s="1"/>
  <c r="K85" i="1" s="1"/>
  <c r="I83" i="1"/>
  <c r="J83" i="1" s="1"/>
  <c r="K83" i="1" s="1"/>
  <c r="I81" i="1"/>
  <c r="J81" i="1" s="1"/>
  <c r="K81" i="1" s="1"/>
  <c r="I71" i="1"/>
  <c r="J71" i="1" s="1"/>
  <c r="K71" i="1" s="1"/>
  <c r="E132" i="6" s="1"/>
  <c r="I69" i="1"/>
  <c r="J69" i="1" s="1"/>
  <c r="K69" i="1" s="1"/>
  <c r="E130" i="6" s="1"/>
  <c r="I67" i="1"/>
  <c r="J67" i="1" s="1"/>
  <c r="K67" i="1" s="1"/>
  <c r="E128" i="6" s="1"/>
  <c r="G66" i="1"/>
  <c r="H66" i="1" s="1"/>
  <c r="D127" i="6" s="1"/>
  <c r="I66" i="1"/>
  <c r="J65" i="1"/>
  <c r="K65" i="1" s="1"/>
  <c r="E126" i="6" s="1"/>
  <c r="G62" i="1"/>
  <c r="H62" i="1" s="1"/>
  <c r="D123" i="6" s="1"/>
  <c r="I62" i="1"/>
  <c r="G53" i="1"/>
  <c r="H53" i="1" s="1"/>
  <c r="D113" i="6" s="1"/>
  <c r="I53" i="1"/>
  <c r="G49" i="1"/>
  <c r="H49" i="1" s="1"/>
  <c r="D109" i="6" s="1"/>
  <c r="I49" i="1"/>
  <c r="G47" i="1"/>
  <c r="H47" i="1" s="1"/>
  <c r="D107" i="6" s="1"/>
  <c r="I47" i="1"/>
  <c r="J46" i="1"/>
  <c r="K46" i="1" s="1"/>
  <c r="E106" i="6" s="1"/>
  <c r="G43" i="1"/>
  <c r="H43" i="1" s="1"/>
  <c r="D103" i="6" s="1"/>
  <c r="I43" i="1"/>
  <c r="G42" i="1"/>
  <c r="H42" i="1" s="1"/>
  <c r="D102" i="6" s="1"/>
  <c r="I42" i="1"/>
  <c r="G12" i="1"/>
  <c r="H12" i="1" s="1"/>
  <c r="I12" i="1"/>
  <c r="G18" i="1"/>
  <c r="H18" i="1" s="1"/>
  <c r="I18" i="1"/>
  <c r="J17" i="1"/>
  <c r="K17" i="1" s="1"/>
  <c r="G14" i="1"/>
  <c r="H14" i="1" s="1"/>
  <c r="I14" i="1"/>
  <c r="G10" i="1"/>
  <c r="H10" i="1" s="1"/>
  <c r="I10" i="1"/>
  <c r="G9" i="1"/>
  <c r="H9" i="1" s="1"/>
  <c r="I9" i="1"/>
  <c r="J9" i="1" l="1"/>
  <c r="J10" i="1"/>
  <c r="K10" i="1" s="1"/>
  <c r="J18" i="1"/>
  <c r="J12" i="1"/>
  <c r="K12" i="1" s="1"/>
  <c r="J47" i="1"/>
  <c r="J49" i="1"/>
  <c r="K49" i="1" s="1"/>
  <c r="E109" i="6" s="1"/>
  <c r="J62" i="1"/>
  <c r="J16" i="1"/>
  <c r="K16" i="1" s="1"/>
  <c r="E76" i="6" s="1"/>
  <c r="J64" i="1"/>
  <c r="K64" i="1" s="1"/>
  <c r="E125" i="6" s="1"/>
  <c r="E73" i="6"/>
  <c r="E90" i="6"/>
  <c r="E94" i="6"/>
  <c r="K9" i="1"/>
  <c r="D69" i="6"/>
  <c r="D70" i="6"/>
  <c r="J14" i="1"/>
  <c r="K14" i="1" s="1"/>
  <c r="K18" i="1"/>
  <c r="D72" i="6"/>
  <c r="D84" i="6"/>
  <c r="D85" i="6"/>
  <c r="D87" i="6"/>
  <c r="D95" i="6"/>
  <c r="J42" i="1"/>
  <c r="J43" i="1"/>
  <c r="K43" i="1" s="1"/>
  <c r="E103" i="6" s="1"/>
  <c r="K47" i="1"/>
  <c r="E107" i="6" s="1"/>
  <c r="J53" i="1"/>
  <c r="K53" i="1" s="1"/>
  <c r="E113" i="6" s="1"/>
  <c r="K62" i="1"/>
  <c r="E123" i="6" s="1"/>
  <c r="J66" i="1"/>
  <c r="K66" i="1" s="1"/>
  <c r="E127" i="6" s="1"/>
  <c r="J45" i="1"/>
  <c r="J51" i="1"/>
  <c r="K51" i="1" s="1"/>
  <c r="E111" i="6" s="1"/>
  <c r="J59" i="1"/>
  <c r="J60" i="1"/>
  <c r="K60" i="1" s="1"/>
  <c r="E121" i="6" s="1"/>
  <c r="D74" i="6"/>
  <c r="D91" i="6"/>
  <c r="K42" i="1"/>
  <c r="E102" i="6" s="1"/>
  <c r="D93" i="6"/>
  <c r="K45" i="1"/>
  <c r="E105" i="6" s="1"/>
  <c r="D89" i="6"/>
  <c r="K59" i="1"/>
  <c r="E120" i="6" s="1"/>
  <c r="E93" i="6" l="1"/>
  <c r="E89" i="6"/>
  <c r="E91" i="6"/>
  <c r="E87" i="6"/>
  <c r="E85" i="6"/>
  <c r="E74" i="6"/>
  <c r="E95" i="6"/>
  <c r="E84" i="6"/>
  <c r="E72" i="6"/>
  <c r="E70" i="6"/>
  <c r="E69" i="6"/>
</calcChain>
</file>

<file path=xl/sharedStrings.xml><?xml version="1.0" encoding="utf-8"?>
<sst xmlns="http://schemas.openxmlformats.org/spreadsheetml/2006/main" count="147" uniqueCount="108">
  <si>
    <t>Temp.</t>
  </si>
  <si>
    <t>[ °C ]</t>
  </si>
  <si>
    <t>[ bar ]</t>
  </si>
  <si>
    <t>Fluid:</t>
  </si>
  <si>
    <t>Customer:</t>
  </si>
  <si>
    <t>Press.</t>
  </si>
  <si>
    <t>flucon High-Pressure-Laboratory</t>
  </si>
  <si>
    <t>Date:</t>
  </si>
  <si>
    <t>[-]</t>
  </si>
  <si>
    <t>[barA]</t>
  </si>
  <si>
    <t>[barA/K]</t>
  </si>
  <si>
    <t>[1/K]</t>
  </si>
  <si>
    <t>[ kg / m3 ]</t>
  </si>
  <si>
    <t>[ K ]</t>
  </si>
  <si>
    <t>Rho (T)</t>
  </si>
  <si>
    <t>Rho (p,T)</t>
  </si>
  <si>
    <t>T0 [K]</t>
  </si>
  <si>
    <r>
      <t>[barA/K</t>
    </r>
    <r>
      <rPr>
        <vertAlign val="superscript"/>
        <sz val="9"/>
        <color indexed="8"/>
        <rFont val="Calibri"/>
        <family val="2"/>
      </rPr>
      <t>2</t>
    </r>
    <r>
      <rPr>
        <sz val="9"/>
        <rFont val="Arial"/>
        <family val="2"/>
      </rPr>
      <t>]</t>
    </r>
  </si>
  <si>
    <r>
      <t>[barA/K3</t>
    </r>
    <r>
      <rPr>
        <sz val="9"/>
        <rFont val="Arial"/>
        <family val="2"/>
      </rPr>
      <t>]</t>
    </r>
  </si>
  <si>
    <r>
      <t>[kg/m</t>
    </r>
    <r>
      <rPr>
        <vertAlign val="superscript"/>
        <sz val="9"/>
        <color indexed="8"/>
        <rFont val="Calibri"/>
        <family val="2"/>
      </rPr>
      <t>3</t>
    </r>
    <r>
      <rPr>
        <sz val="9"/>
        <rFont val="Arial"/>
        <family val="2"/>
      </rPr>
      <t>]</t>
    </r>
  </si>
  <si>
    <t>A1</t>
  </si>
  <si>
    <t>A2:</t>
  </si>
  <si>
    <t>A3:</t>
  </si>
  <si>
    <t>A4:</t>
  </si>
  <si>
    <t>Rg</t>
  </si>
  <si>
    <t>Rg - Rho</t>
  </si>
  <si>
    <t>Eta (p,T)</t>
  </si>
  <si>
    <t>[ mPas ]</t>
  </si>
  <si>
    <t>Viscosity according to BODE-Equation</t>
  </si>
  <si>
    <t>BODE-Equation:</t>
  </si>
  <si>
    <t>Eta = A1 * exp [(A2 * Rho) / (Rg -Rho)]</t>
  </si>
  <si>
    <t>Rho = RZ / RN</t>
  </si>
  <si>
    <t>mit</t>
  </si>
  <si>
    <t>RZ = Rs * (1 -Als *T)</t>
  </si>
  <si>
    <t>Rg = A3 * (1 + A4 * T)</t>
  </si>
  <si>
    <t>Eta :  dyn. Viscosity [mPas]</t>
  </si>
  <si>
    <t>Rho:  Density [kg/m^3]</t>
  </si>
  <si>
    <t>Rg  :  Density [kg/m^3]</t>
  </si>
  <si>
    <t>T    :  Temperature [Kelvin]</t>
  </si>
  <si>
    <t>p    :  Excess Pressure [bar]</t>
  </si>
  <si>
    <t>Viscosity Calculation as a Function of Pressure &amp; Temperature</t>
  </si>
  <si>
    <t xml:space="preserve">(only valid within the measuring range) </t>
  </si>
  <si>
    <t>Bitte Werte für Temperatur und Druck eintragen:</t>
  </si>
  <si>
    <t>T [°C]</t>
  </si>
  <si>
    <t>T [K]</t>
  </si>
  <si>
    <t>P [bar]</t>
  </si>
  <si>
    <r>
      <t>Rho</t>
    </r>
    <r>
      <rPr>
        <b/>
        <sz val="10"/>
        <rFont val="Arial"/>
        <family val="2"/>
      </rPr>
      <t>(T) [kg/m3]</t>
    </r>
  </si>
  <si>
    <r>
      <t>Rho</t>
    </r>
    <r>
      <rPr>
        <b/>
        <sz val="10"/>
        <rFont val="Arial"/>
        <family val="2"/>
      </rPr>
      <t>(p,T) [kg/m3]</t>
    </r>
  </si>
  <si>
    <r>
      <t>Rg</t>
    </r>
    <r>
      <rPr>
        <b/>
        <sz val="10"/>
        <rFont val="Arial"/>
        <family val="2"/>
      </rPr>
      <t>(p,T) [kg/m3]</t>
    </r>
  </si>
  <si>
    <t>Eta [mPas]</t>
  </si>
  <si>
    <t>Ny [cSt]</t>
  </si>
  <si>
    <t>Rs</t>
  </si>
  <si>
    <t>Als</t>
  </si>
  <si>
    <t>Eta (p=0,T)</t>
  </si>
  <si>
    <t>===============================</t>
  </si>
  <si>
    <t>Equations (according to BODE):</t>
  </si>
  <si>
    <t>---------------------------------------------</t>
  </si>
  <si>
    <t xml:space="preserve">                                                   Rho(T)</t>
  </si>
  <si>
    <t>Nomenclature:</t>
  </si>
  <si>
    <t xml:space="preserve">Rho (T)    </t>
  </si>
  <si>
    <t xml:space="preserve">= rs*(1-als*T)     </t>
  </si>
  <si>
    <t>[kg/m3]</t>
  </si>
  <si>
    <t xml:space="preserve">T(Kelvin)  </t>
  </si>
  <si>
    <t>= 273.15 + t</t>
  </si>
  <si>
    <t>T[K], t[°C]</t>
  </si>
  <si>
    <t>p</t>
  </si>
  <si>
    <t>= excess pressure</t>
  </si>
  <si>
    <t>[bar]</t>
  </si>
  <si>
    <t>Specific Coefficients of the Liquid:</t>
  </si>
  <si>
    <t>rs  =</t>
  </si>
  <si>
    <t>als =</t>
  </si>
  <si>
    <t>Density</t>
  </si>
  <si>
    <t>[°C]</t>
  </si>
  <si>
    <t>Viscosity of Liquids</t>
  </si>
  <si>
    <t>a1</t>
  </si>
  <si>
    <t>a2</t>
  </si>
  <si>
    <t>a3</t>
  </si>
  <si>
    <t>a4</t>
  </si>
  <si>
    <t>a5</t>
  </si>
  <si>
    <t>RN = 1 - a1 * ln[(a2 + a3 * T + a4 * T^2 + a5 * T^3 +p) / (a2 + a3 * T + a4 * T^2 + a5 * T^3)]</t>
  </si>
  <si>
    <t>Rg (T)       = A3 * (1 + A4 * T)</t>
  </si>
  <si>
    <t>Eta</t>
  </si>
  <si>
    <t>= dynamic viscosity</t>
  </si>
  <si>
    <t>[mPas]</t>
  </si>
  <si>
    <t>a1 =</t>
  </si>
  <si>
    <t>a2 =</t>
  </si>
  <si>
    <t>a3 =</t>
  </si>
  <si>
    <t>a4 =</t>
  </si>
  <si>
    <t>a5 =</t>
  </si>
  <si>
    <t>A1  =</t>
  </si>
  <si>
    <t>A2  =</t>
  </si>
  <si>
    <t>A3  =</t>
  </si>
  <si>
    <t>A4  =</t>
  </si>
  <si>
    <t>Viscosity</t>
  </si>
  <si>
    <t xml:space="preserve">                                     Rg(T) - Rho(p,T)</t>
  </si>
  <si>
    <t>Eta(p,T)    = A1* exp( -------------------------)</t>
  </si>
  <si>
    <t xml:space="preserve">                                       A2 * Rho(p,T)</t>
  </si>
  <si>
    <t xml:space="preserve">                                           a2+a3*T+a4*T^2+a5*T^3+p</t>
  </si>
  <si>
    <t xml:space="preserve">                                           a2+a3*T+a4*T^2+a5*T^3</t>
  </si>
  <si>
    <t>Rho(p,T)    = -------------------------------------------------------------</t>
  </si>
  <si>
    <t xml:space="preserve">                       1 - a1 *ln ( ---------------------------------------- )</t>
  </si>
  <si>
    <t>Error</t>
  </si>
  <si>
    <t>%</t>
  </si>
  <si>
    <t>Measurement</t>
  </si>
  <si>
    <t>IMKT-Universität Hannover</t>
  </si>
  <si>
    <t>Ölprobe II</t>
  </si>
  <si>
    <t>FL1140</t>
  </si>
  <si>
    <t xml:space="preserve"> 15.04.2014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</si>
</sst>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"/>
    <numFmt numFmtId="166" formatCode="0.0000000"/>
    <numFmt numFmtId="167" formatCode="0.0000E+00"/>
    <numFmt numFmtId="168" formatCode="0.000000E+00"/>
    <numFmt numFmtId="169" formatCode="0.000000"/>
  </numFmts>
  <fonts count="2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9"/>
      <name val="Arial"/>
      <family val="2"/>
    </font>
    <font>
      <sz val="9"/>
      <color indexed="8"/>
      <name val="Calibri"/>
      <family val="2"/>
    </font>
    <font>
      <sz val="9"/>
      <name val="Arial"/>
      <family val="2"/>
    </font>
    <font>
      <vertAlign val="superscript"/>
      <sz val="9"/>
      <color indexed="8"/>
      <name val="Calibri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color indexed="8"/>
      <name val="Arial"/>
      <family val="2"/>
    </font>
    <font>
      <b/>
      <u/>
      <sz val="11"/>
      <color indexed="8"/>
      <name val="Calibri"/>
      <family val="2"/>
    </font>
    <font>
      <b/>
      <u/>
      <sz val="11"/>
      <color indexed="10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0"/>
      <color rgb="FF0070C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19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0" xfId="0" applyFont="1"/>
    <xf numFmtId="1" fontId="4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5" fontId="2" fillId="0" borderId="0" xfId="0" applyNumberFormat="1" applyFont="1"/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5" fontId="5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right"/>
    </xf>
    <xf numFmtId="0" fontId="0" fillId="0" borderId="0" xfId="0" applyFill="1"/>
    <xf numFmtId="11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5" fillId="0" borderId="0" xfId="0" applyFont="1" applyFill="1"/>
    <xf numFmtId="165" fontId="5" fillId="0" borderId="0" xfId="0" applyNumberFormat="1" applyFont="1" applyFill="1"/>
    <xf numFmtId="0" fontId="0" fillId="0" borderId="0" xfId="0" applyFill="1" applyBorder="1"/>
    <xf numFmtId="2" fontId="4" fillId="0" borderId="0" xfId="2" applyNumberFormat="1" applyAlignment="1">
      <alignment horizontal="center"/>
    </xf>
    <xf numFmtId="0" fontId="10" fillId="0" borderId="1" xfId="1" applyFont="1" applyBorder="1" applyAlignment="1">
      <alignment horizontal="center" wrapText="1"/>
    </xf>
    <xf numFmtId="0" fontId="11" fillId="0" borderId="0" xfId="1" applyFo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164" fontId="10" fillId="2" borderId="0" xfId="2" applyNumberFormat="1" applyFont="1" applyFill="1"/>
    <xf numFmtId="2" fontId="10" fillId="2" borderId="0" xfId="2" applyNumberFormat="1" applyFont="1" applyFill="1"/>
    <xf numFmtId="1" fontId="10" fillId="2" borderId="0" xfId="2" applyNumberFormat="1" applyFont="1" applyFill="1"/>
    <xf numFmtId="0" fontId="10" fillId="0" borderId="0" xfId="1" applyFont="1" applyFill="1" applyBorder="1" applyAlignment="1">
      <alignment horizontal="center" wrapText="1"/>
    </xf>
    <xf numFmtId="11" fontId="10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/>
    <xf numFmtId="0" fontId="4" fillId="0" borderId="0" xfId="1" applyFont="1" applyFill="1" applyBorder="1" applyAlignment="1">
      <alignment horizontal="center" wrapText="1"/>
    </xf>
    <xf numFmtId="11" fontId="4" fillId="0" borderId="0" xfId="1" applyNumberFormat="1" applyFont="1" applyFill="1" applyBorder="1" applyAlignment="1">
      <alignment horizontal="center" wrapText="1"/>
    </xf>
    <xf numFmtId="0" fontId="8" fillId="0" borderId="0" xfId="1" applyFont="1" applyFill="1" applyBorder="1"/>
    <xf numFmtId="0" fontId="9" fillId="0" borderId="0" xfId="1" applyFont="1" applyFill="1" applyBorder="1"/>
    <xf numFmtId="11" fontId="9" fillId="0" borderId="0" xfId="1" applyNumberFormat="1" applyFont="1" applyFill="1" applyBorder="1"/>
    <xf numFmtId="2" fontId="14" fillId="2" borderId="0" xfId="1" applyNumberFormat="1" applyFont="1" applyFill="1"/>
    <xf numFmtId="165" fontId="2" fillId="0" borderId="0" xfId="0" applyNumberFormat="1" applyFont="1" applyFill="1"/>
    <xf numFmtId="165" fontId="10" fillId="0" borderId="0" xfId="0" applyNumberFormat="1" applyFont="1" applyFill="1" applyAlignment="1">
      <alignment horizontal="center"/>
    </xf>
    <xf numFmtId="0" fontId="1" fillId="0" borderId="0" xfId="0" applyFont="1" applyFill="1"/>
    <xf numFmtId="165" fontId="6" fillId="0" borderId="0" xfId="0" applyNumberFormat="1" applyFont="1" applyFill="1"/>
    <xf numFmtId="164" fontId="10" fillId="3" borderId="0" xfId="2" applyNumberFormat="1" applyFont="1" applyFill="1"/>
    <xf numFmtId="2" fontId="10" fillId="3" borderId="0" xfId="2" applyNumberFormat="1" applyFont="1" applyFill="1"/>
    <xf numFmtId="1" fontId="10" fillId="3" borderId="0" xfId="2" applyNumberFormat="1" applyFont="1" applyFill="1"/>
    <xf numFmtId="164" fontId="10" fillId="4" borderId="0" xfId="2" applyNumberFormat="1" applyFont="1" applyFill="1"/>
    <xf numFmtId="2" fontId="10" fillId="4" borderId="0" xfId="2" applyNumberFormat="1" applyFont="1" applyFill="1"/>
    <xf numFmtId="1" fontId="10" fillId="4" borderId="0" xfId="2" applyNumberFormat="1" applyFont="1" applyFill="1"/>
    <xf numFmtId="165" fontId="10" fillId="5" borderId="0" xfId="0" applyNumberFormat="1" applyFont="1" applyFill="1" applyAlignment="1">
      <alignment horizontal="center"/>
    </xf>
    <xf numFmtId="2" fontId="14" fillId="3" borderId="0" xfId="1" applyNumberFormat="1" applyFont="1" applyFill="1"/>
    <xf numFmtId="165" fontId="15" fillId="6" borderId="0" xfId="0" applyNumberFormat="1" applyFont="1" applyFill="1" applyAlignment="1">
      <alignment horizontal="center"/>
    </xf>
    <xf numFmtId="2" fontId="14" fillId="4" borderId="0" xfId="1" applyNumberFormat="1" applyFont="1" applyFill="1"/>
    <xf numFmtId="165" fontId="12" fillId="5" borderId="0" xfId="0" applyNumberFormat="1" applyFont="1" applyFill="1" applyAlignment="1">
      <alignment horizontal="center"/>
    </xf>
    <xf numFmtId="2" fontId="10" fillId="5" borderId="0" xfId="0" applyNumberFormat="1" applyFont="1" applyFill="1"/>
    <xf numFmtId="2" fontId="10" fillId="2" borderId="0" xfId="0" applyNumberFormat="1" applyFont="1" applyFill="1"/>
    <xf numFmtId="2" fontId="10" fillId="3" borderId="0" xfId="0" applyNumberFormat="1" applyFont="1" applyFill="1"/>
    <xf numFmtId="2" fontId="10" fillId="4" borderId="0" xfId="0" applyNumberFormat="1" applyFont="1" applyFill="1"/>
    <xf numFmtId="0" fontId="16" fillId="6" borderId="0" xfId="0" applyFont="1" applyFill="1"/>
    <xf numFmtId="0" fontId="17" fillId="0" borderId="0" xfId="0" applyFont="1"/>
    <xf numFmtId="0" fontId="18" fillId="0" borderId="0" xfId="0" applyFont="1"/>
    <xf numFmtId="1" fontId="7" fillId="0" borderId="0" xfId="1" applyNumberFormat="1" applyFont="1"/>
    <xf numFmtId="2" fontId="7" fillId="0" borderId="0" xfId="1" applyNumberFormat="1"/>
    <xf numFmtId="14" fontId="1" fillId="0" borderId="0" xfId="0" applyNumberFormat="1" applyFont="1" applyFill="1"/>
    <xf numFmtId="1" fontId="7" fillId="0" borderId="0" xfId="1" applyNumberFormat="1" applyFill="1"/>
    <xf numFmtId="2" fontId="7" fillId="0" borderId="0" xfId="1" applyNumberFormat="1" applyFill="1"/>
    <xf numFmtId="0" fontId="19" fillId="0" borderId="0" xfId="1" applyFont="1" applyFill="1"/>
    <xf numFmtId="164" fontId="4" fillId="0" borderId="0" xfId="2" applyNumberFormat="1" applyFill="1" applyAlignment="1">
      <alignment horizontal="center"/>
    </xf>
    <xf numFmtId="2" fontId="4" fillId="0" borderId="0" xfId="2" applyNumberFormat="1" applyFill="1" applyAlignment="1">
      <alignment horizontal="center"/>
    </xf>
    <xf numFmtId="1" fontId="20" fillId="0" borderId="0" xfId="1" applyNumberFormat="1" applyFont="1" applyFill="1"/>
    <xf numFmtId="0" fontId="20" fillId="0" borderId="0" xfId="1" applyFont="1" applyFill="1"/>
    <xf numFmtId="0" fontId="7" fillId="0" borderId="0" xfId="1" applyFill="1"/>
    <xf numFmtId="0" fontId="1" fillId="6" borderId="0" xfId="0" applyFont="1" applyFill="1"/>
    <xf numFmtId="0" fontId="3" fillId="6" borderId="0" xfId="1" applyFont="1" applyFill="1" applyBorder="1" applyAlignment="1">
      <alignment horizontal="center" wrapText="1"/>
    </xf>
    <xf numFmtId="0" fontId="7" fillId="6" borderId="0" xfId="1" applyFill="1" applyBorder="1"/>
    <xf numFmtId="164" fontId="7" fillId="6" borderId="0" xfId="1" applyNumberFormat="1" applyFill="1"/>
    <xf numFmtId="166" fontId="4" fillId="0" borderId="0" xfId="1" applyNumberFormat="1" applyFont="1" applyFill="1" applyBorder="1" applyAlignment="1">
      <alignment horizontal="center" wrapText="1"/>
    </xf>
    <xf numFmtId="0" fontId="7" fillId="0" borderId="0" xfId="1" applyFill="1" applyBorder="1"/>
    <xf numFmtId="1" fontId="4" fillId="0" borderId="0" xfId="2" applyNumberFormat="1" applyFill="1" applyAlignment="1">
      <alignment horizontal="center"/>
    </xf>
    <xf numFmtId="2" fontId="18" fillId="0" borderId="0" xfId="2" applyNumberFormat="1" applyFont="1" applyFill="1" applyAlignment="1">
      <alignment horizontal="center"/>
    </xf>
    <xf numFmtId="2" fontId="7" fillId="0" borderId="0" xfId="1" applyNumberFormat="1" applyFont="1" applyFill="1"/>
    <xf numFmtId="165" fontId="4" fillId="0" borderId="0" xfId="1" applyNumberFormat="1" applyFont="1" applyFill="1" applyBorder="1" applyAlignment="1">
      <alignment horizontal="center" wrapText="1"/>
    </xf>
    <xf numFmtId="164" fontId="4" fillId="0" borderId="0" xfId="2" applyNumberFormat="1" applyFill="1"/>
    <xf numFmtId="2" fontId="4" fillId="0" borderId="0" xfId="2" applyNumberFormat="1" applyFill="1"/>
    <xf numFmtId="1" fontId="4" fillId="0" borderId="0" xfId="2" applyNumberFormat="1" applyFill="1"/>
    <xf numFmtId="167" fontId="4" fillId="0" borderId="0" xfId="1" applyNumberFormat="1" applyFont="1" applyFill="1" applyBorder="1" applyAlignment="1">
      <alignment horizontal="center" wrapText="1"/>
    </xf>
    <xf numFmtId="0" fontId="7" fillId="0" borderId="0" xfId="1" applyFont="1" applyFill="1" applyBorder="1"/>
    <xf numFmtId="11" fontId="7" fillId="0" borderId="0" xfId="1" applyNumberFormat="1" applyFill="1" applyBorder="1"/>
    <xf numFmtId="0" fontId="4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center"/>
    </xf>
    <xf numFmtId="168" fontId="7" fillId="0" borderId="0" xfId="1" applyNumberFormat="1" applyFont="1" applyFill="1" applyBorder="1" applyAlignment="1">
      <alignment horizontal="left"/>
    </xf>
    <xf numFmtId="0" fontId="21" fillId="2" borderId="0" xfId="1" applyFont="1" applyFill="1" applyBorder="1"/>
    <xf numFmtId="0" fontId="22" fillId="2" borderId="0" xfId="1" applyFont="1" applyFill="1" applyBorder="1"/>
    <xf numFmtId="164" fontId="5" fillId="2" borderId="0" xfId="2" applyNumberFormat="1" applyFont="1" applyFill="1"/>
    <xf numFmtId="2" fontId="5" fillId="2" borderId="0" xfId="2" applyNumberFormat="1" applyFont="1" applyFill="1"/>
    <xf numFmtId="1" fontId="5" fillId="2" borderId="0" xfId="2" applyNumberFormat="1" applyFont="1" applyFill="1"/>
    <xf numFmtId="2" fontId="22" fillId="2" borderId="0" xfId="1" applyNumberFormat="1" applyFont="1" applyFill="1"/>
    <xf numFmtId="2" fontId="7" fillId="2" borderId="0" xfId="1" applyNumberFormat="1" applyFill="1"/>
    <xf numFmtId="164" fontId="2" fillId="2" borderId="0" xfId="2" applyNumberFormat="1" applyFont="1" applyFill="1" applyAlignment="1">
      <alignment horizontal="left"/>
    </xf>
    <xf numFmtId="2" fontId="4" fillId="2" borderId="0" xfId="2" applyNumberFormat="1" applyFill="1" applyAlignment="1">
      <alignment horizontal="center"/>
    </xf>
    <xf numFmtId="1" fontId="4" fillId="2" borderId="0" xfId="2" applyNumberFormat="1" applyFill="1" applyAlignment="1">
      <alignment horizontal="center"/>
    </xf>
    <xf numFmtId="2" fontId="18" fillId="2" borderId="0" xfId="2" applyNumberFormat="1" applyFont="1" applyFill="1" applyAlignment="1">
      <alignment horizontal="center"/>
    </xf>
    <xf numFmtId="2" fontId="7" fillId="2" borderId="0" xfId="1" applyNumberFormat="1" applyFont="1" applyFill="1"/>
    <xf numFmtId="164" fontId="1" fillId="2" borderId="0" xfId="2" applyNumberFormat="1" applyFont="1" applyFill="1" applyAlignment="1">
      <alignment horizontal="center"/>
    </xf>
    <xf numFmtId="2" fontId="1" fillId="2" borderId="0" xfId="2" applyNumberFormat="1" applyFont="1" applyFill="1" applyAlignment="1">
      <alignment horizontal="center"/>
    </xf>
    <xf numFmtId="1" fontId="1" fillId="2" borderId="0" xfId="2" applyNumberFormat="1" applyFont="1" applyFill="1" applyAlignment="1">
      <alignment horizontal="center"/>
    </xf>
    <xf numFmtId="2" fontId="17" fillId="2" borderId="0" xfId="2" applyNumberFormat="1" applyFont="1" applyFill="1" applyAlignment="1">
      <alignment horizontal="center"/>
    </xf>
    <xf numFmtId="0" fontId="7" fillId="2" borderId="0" xfId="1" applyFill="1" applyBorder="1"/>
    <xf numFmtId="168" fontId="7" fillId="2" borderId="0" xfId="1" applyNumberFormat="1" applyFill="1" applyBorder="1" applyAlignment="1">
      <alignment horizontal="center"/>
    </xf>
    <xf numFmtId="164" fontId="4" fillId="2" borderId="0" xfId="2" applyNumberFormat="1" applyFill="1"/>
    <xf numFmtId="2" fontId="4" fillId="2" borderId="0" xfId="2" applyNumberFormat="1" applyFill="1"/>
    <xf numFmtId="1" fontId="4" fillId="2" borderId="0" xfId="2" applyNumberFormat="1" applyFill="1"/>
    <xf numFmtId="164" fontId="2" fillId="7" borderId="0" xfId="2" applyNumberFormat="1" applyFont="1" applyFill="1"/>
    <xf numFmtId="2" fontId="2" fillId="2" borderId="0" xfId="2" applyNumberFormat="1" applyFont="1" applyFill="1"/>
    <xf numFmtId="1" fontId="2" fillId="7" borderId="0" xfId="2" applyNumberFormat="1" applyFont="1" applyFill="1"/>
    <xf numFmtId="2" fontId="23" fillId="2" borderId="0" xfId="1" applyNumberFormat="1" applyFont="1" applyFill="1"/>
    <xf numFmtId="2" fontId="23" fillId="4" borderId="0" xfId="1" applyNumberFormat="1" applyFont="1" applyFill="1"/>
    <xf numFmtId="164" fontId="10" fillId="0" borderId="0" xfId="2" applyNumberFormat="1" applyFont="1" applyFill="1"/>
    <xf numFmtId="2" fontId="10" fillId="0" borderId="0" xfId="2" applyNumberFormat="1" applyFont="1" applyFill="1"/>
    <xf numFmtId="1" fontId="10" fillId="0" borderId="0" xfId="2" applyNumberFormat="1" applyFont="1" applyFill="1"/>
    <xf numFmtId="2" fontId="14" fillId="0" borderId="0" xfId="1" applyNumberFormat="1" applyFont="1" applyFill="1"/>
    <xf numFmtId="2" fontId="10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 applyFill="1"/>
    <xf numFmtId="166" fontId="1" fillId="0" borderId="0" xfId="0" applyNumberFormat="1" applyFont="1" applyFill="1"/>
    <xf numFmtId="0" fontId="2" fillId="0" borderId="0" xfId="0" applyFont="1" applyFill="1"/>
    <xf numFmtId="165" fontId="12" fillId="0" borderId="0" xfId="0" applyNumberFormat="1" applyFont="1" applyFill="1" applyAlignment="1">
      <alignment horizontal="center"/>
    </xf>
    <xf numFmtId="164" fontId="10" fillId="8" borderId="0" xfId="2" applyNumberFormat="1" applyFont="1" applyFill="1"/>
    <xf numFmtId="2" fontId="10" fillId="8" borderId="0" xfId="2" applyNumberFormat="1" applyFont="1" applyFill="1"/>
    <xf numFmtId="1" fontId="10" fillId="8" borderId="0" xfId="2" applyNumberFormat="1" applyFont="1" applyFill="1"/>
    <xf numFmtId="2" fontId="14" fillId="8" borderId="0" xfId="1" applyNumberFormat="1" applyFont="1" applyFill="1"/>
    <xf numFmtId="2" fontId="10" fillId="8" borderId="0" xfId="0" applyNumberFormat="1" applyFont="1" applyFill="1"/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2" fontId="1" fillId="0" borderId="0" xfId="0" applyNumberFormat="1" applyFont="1"/>
    <xf numFmtId="168" fontId="1" fillId="0" borderId="0" xfId="0" applyNumberFormat="1" applyFont="1" applyAlignment="1">
      <alignment horizontal="left"/>
    </xf>
    <xf numFmtId="16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4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2" fontId="10" fillId="5" borderId="0" xfId="0" applyNumberFormat="1" applyFont="1" applyFill="1" applyAlignment="1">
      <alignment horizontal="center"/>
    </xf>
    <xf numFmtId="2" fontId="12" fillId="5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0" fontId="10" fillId="0" borderId="0" xfId="1" applyFont="1" applyBorder="1" applyAlignment="1">
      <alignment horizontal="center" wrapText="1"/>
    </xf>
    <xf numFmtId="0" fontId="16" fillId="0" borderId="0" xfId="0" applyFont="1" applyFill="1"/>
    <xf numFmtId="165" fontId="15" fillId="0" borderId="0" xfId="0" applyNumberFormat="1" applyFont="1" applyFill="1" applyAlignment="1">
      <alignment horizontal="center"/>
    </xf>
    <xf numFmtId="2" fontId="18" fillId="0" borderId="0" xfId="2" applyNumberFormat="1" applyFont="1" applyFill="1" applyBorder="1"/>
    <xf numFmtId="2" fontId="18" fillId="0" borderId="0" xfId="2" applyNumberFormat="1" applyFont="1" applyFill="1"/>
    <xf numFmtId="49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15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4" fontId="10" fillId="9" borderId="0" xfId="2" applyNumberFormat="1" applyFont="1" applyFill="1"/>
    <xf numFmtId="2" fontId="10" fillId="9" borderId="0" xfId="2" applyNumberFormat="1" applyFont="1" applyFill="1"/>
    <xf numFmtId="1" fontId="10" fillId="9" borderId="0" xfId="2" applyNumberFormat="1" applyFont="1" applyFill="1"/>
    <xf numFmtId="2" fontId="14" fillId="9" borderId="0" xfId="1" applyNumberFormat="1" applyFont="1" applyFill="1"/>
    <xf numFmtId="2" fontId="10" fillId="9" borderId="0" xfId="0" applyNumberFormat="1" applyFont="1" applyFill="1"/>
    <xf numFmtId="2" fontId="15" fillId="0" borderId="0" xfId="0" applyNumberFormat="1" applyFont="1" applyFill="1"/>
    <xf numFmtId="0" fontId="11" fillId="0" borderId="1" xfId="1" applyFont="1" applyBorder="1"/>
    <xf numFmtId="0" fontId="4" fillId="0" borderId="1" xfId="1" applyFont="1" applyBorder="1" applyAlignment="1">
      <alignment horizontal="justify" vertical="top" wrapText="1"/>
    </xf>
    <xf numFmtId="0" fontId="1" fillId="0" borderId="1" xfId="0" applyFont="1" applyBorder="1" applyAlignment="1">
      <alignment horizontal="center"/>
    </xf>
    <xf numFmtId="0" fontId="7" fillId="0" borderId="1" xfId="1" applyBorder="1"/>
    <xf numFmtId="0" fontId="1" fillId="10" borderId="1" xfId="0" applyFont="1" applyFill="1" applyBorder="1"/>
    <xf numFmtId="0" fontId="1" fillId="11" borderId="0" xfId="0" applyFont="1" applyFill="1"/>
    <xf numFmtId="0" fontId="24" fillId="0" borderId="0" xfId="0" applyFont="1"/>
    <xf numFmtId="14" fontId="24" fillId="0" borderId="0" xfId="0" applyNumberFormat="1" applyFont="1" applyAlignment="1">
      <alignment horizontal="left"/>
    </xf>
    <xf numFmtId="0" fontId="1" fillId="12" borderId="1" xfId="0" applyFont="1" applyFill="1" applyBorder="1"/>
    <xf numFmtId="11" fontId="1" fillId="12" borderId="1" xfId="0" applyNumberFormat="1" applyFont="1" applyFill="1" applyBorder="1"/>
    <xf numFmtId="11" fontId="1" fillId="0" borderId="0" xfId="0" applyNumberFormat="1" applyFont="1" applyFill="1"/>
    <xf numFmtId="0" fontId="21" fillId="0" borderId="0" xfId="1" applyFont="1" applyFill="1" applyBorder="1"/>
    <xf numFmtId="0" fontId="22" fillId="0" borderId="0" xfId="1" applyFont="1" applyFill="1" applyBorder="1"/>
    <xf numFmtId="164" fontId="5" fillId="0" borderId="0" xfId="2" applyNumberFormat="1" applyFont="1" applyFill="1"/>
    <xf numFmtId="2" fontId="5" fillId="0" borderId="0" xfId="2" applyNumberFormat="1" applyFont="1" applyFill="1"/>
    <xf numFmtId="1" fontId="5" fillId="0" borderId="0" xfId="2" applyNumberFormat="1" applyFont="1" applyFill="1"/>
    <xf numFmtId="2" fontId="22" fillId="0" borderId="0" xfId="1" applyNumberFormat="1" applyFont="1" applyFill="1"/>
    <xf numFmtId="164" fontId="2" fillId="0" borderId="0" xfId="2" applyNumberFormat="1" applyFont="1" applyFill="1" applyAlignment="1">
      <alignment horizontal="left"/>
    </xf>
    <xf numFmtId="164" fontId="1" fillId="0" borderId="0" xfId="2" applyNumberFormat="1" applyFont="1" applyFill="1" applyAlignment="1">
      <alignment horizontal="center"/>
    </xf>
    <xf numFmtId="2" fontId="1" fillId="0" borderId="0" xfId="2" applyNumberFormat="1" applyFont="1" applyFill="1" applyAlignment="1">
      <alignment horizontal="center"/>
    </xf>
    <xf numFmtId="1" fontId="1" fillId="0" borderId="0" xfId="2" applyNumberFormat="1" applyFont="1" applyFill="1" applyAlignment="1">
      <alignment horizontal="center"/>
    </xf>
    <xf numFmtId="2" fontId="17" fillId="0" borderId="0" xfId="2" applyNumberFormat="1" applyFont="1" applyFill="1" applyAlignment="1">
      <alignment horizontal="center"/>
    </xf>
    <xf numFmtId="168" fontId="7" fillId="0" borderId="0" xfId="1" applyNumberFormat="1" applyFill="1" applyBorder="1" applyAlignment="1">
      <alignment horizontal="center"/>
    </xf>
    <xf numFmtId="164" fontId="2" fillId="0" borderId="0" xfId="2" applyNumberFormat="1" applyFont="1" applyFill="1"/>
    <xf numFmtId="2" fontId="2" fillId="0" borderId="0" xfId="2" applyNumberFormat="1" applyFont="1" applyFill="1"/>
    <xf numFmtId="1" fontId="2" fillId="0" borderId="0" xfId="2" applyNumberFormat="1" applyFont="1" applyFill="1"/>
    <xf numFmtId="2" fontId="23" fillId="0" borderId="0" xfId="1" applyNumberFormat="1" applyFont="1" applyFill="1"/>
  </cellXfs>
  <cellStyles count="3">
    <cellStyle name="Normal 2" xfId="1"/>
    <cellStyle name="Normal 2 2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Viscosity </a:t>
            </a:r>
            <a:endParaRPr lang="de-DE" sz="13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Fluid: Ölprobe II (IMKT-Universität Hannover)</a:t>
            </a:r>
          </a:p>
        </c:rich>
      </c:tx>
      <c:layout>
        <c:manualLayout>
          <c:xMode val="edge"/>
          <c:yMode val="edge"/>
          <c:x val="0.30729166666666669"/>
          <c:y val="1.851851851851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24999999999997E-2"/>
          <c:y val="0.11447811447811448"/>
          <c:w val="0.85833333333333328"/>
          <c:h val="0.77441077441077444"/>
        </c:manualLayout>
      </c:layout>
      <c:scatterChart>
        <c:scatterStyle val="lineMarker"/>
        <c:varyColors val="0"/>
        <c:ser>
          <c:idx val="5"/>
          <c:order val="0"/>
          <c:tx>
            <c:v> 20°C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'Viscosity-Data'!$F$9:$F$24</c:f>
              <c:numCache>
                <c:formatCode>0</c:formatCode>
                <c:ptCount val="16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</c:numCache>
            </c:numRef>
          </c:xVal>
          <c:yVal>
            <c:numRef>
              <c:f>'Viscosity-Data'!$K$9:$K$24</c:f>
              <c:numCache>
                <c:formatCode>0.00</c:formatCode>
                <c:ptCount val="16"/>
                <c:pt idx="0">
                  <c:v>939.23533851976492</c:v>
                </c:pt>
                <c:pt idx="1">
                  <c:v>1388.2578142298667</c:v>
                </c:pt>
                <c:pt idx="2">
                  <c:v>2015.5448895171851</c:v>
                </c:pt>
                <c:pt idx="3">
                  <c:v>2886.333325172131</c:v>
                </c:pt>
                <c:pt idx="4">
                  <c:v>4089.1627040229528</c:v>
                </c:pt>
                <c:pt idx="5">
                  <c:v>5744.238963642928</c:v>
                </c:pt>
                <c:pt idx="6">
                  <c:v>8014.859161210049</c:v>
                </c:pt>
                <c:pt idx="7">
                  <c:v>11123.050828029604</c:v>
                </c:pt>
                <c:pt idx="8">
                  <c:v>15371.028304844418</c:v>
                </c:pt>
                <c:pt idx="9">
                  <c:v>21170.698915278146</c:v>
                </c:pt>
                <c:pt idx="10">
                  <c:v>29084.339772561831</c:v>
                </c:pt>
                <c:pt idx="11">
                  <c:v>39880.820646847555</c:v>
                </c:pt>
                <c:pt idx="12">
                  <c:v>54613.527072558856</c:v>
                </c:pt>
                <c:pt idx="13">
                  <c:v>74728.668488742056</c:v>
                </c:pt>
                <c:pt idx="14">
                  <c:v>102216.26941006644</c:v>
                </c:pt>
                <c:pt idx="15">
                  <c:v>139821.3196108049</c:v>
                </c:pt>
              </c:numCache>
            </c:numRef>
          </c:yVal>
          <c:smooth val="0"/>
        </c:ser>
        <c:ser>
          <c:idx val="7"/>
          <c:order val="1"/>
          <c:tx>
            <c:v> 40°C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'Viscosity-Data'!$F$25:$F$41</c:f>
              <c:numCache>
                <c:formatCode>0</c:formatCode>
                <c:ptCount val="17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</c:numCache>
            </c:numRef>
          </c:xVal>
          <c:yVal>
            <c:numRef>
              <c:f>'Viscosity-Data'!$K$25:$K$41</c:f>
              <c:numCache>
                <c:formatCode>0.00</c:formatCode>
                <c:ptCount val="17"/>
                <c:pt idx="0">
                  <c:v>278.73288552320309</c:v>
                </c:pt>
                <c:pt idx="1">
                  <c:v>385.28438691502009</c:v>
                </c:pt>
                <c:pt idx="2">
                  <c:v>522.37221479261109</c:v>
                </c:pt>
                <c:pt idx="3">
                  <c:v>697.77578763289046</c:v>
                </c:pt>
                <c:pt idx="4">
                  <c:v>921.17363592701463</c:v>
                </c:pt>
                <c:pt idx="5">
                  <c:v>1204.6085600927538</c:v>
                </c:pt>
                <c:pt idx="6">
                  <c:v>1563.067112433763</c:v>
                </c:pt>
                <c:pt idx="7">
                  <c:v>2015.2029078860719</c:v>
                </c:pt>
                <c:pt idx="8">
                  <c:v>2584.2407429959844</c:v>
                </c:pt>
                <c:pt idx="9">
                  <c:v>3299.1081475322044</c:v>
                </c:pt>
                <c:pt idx="10">
                  <c:v>4195.8533295391389</c:v>
                </c:pt>
                <c:pt idx="11">
                  <c:v>5319.424230227929</c:v>
                </c:pt>
                <c:pt idx="12">
                  <c:v>6725.9035408552145</c:v>
                </c:pt>
                <c:pt idx="13">
                  <c:v>8485.3203026667252</c:v>
                </c:pt>
                <c:pt idx="14">
                  <c:v>10685.191743177578</c:v>
                </c:pt>
                <c:pt idx="15">
                  <c:v>13434.991419548182</c:v>
                </c:pt>
                <c:pt idx="16">
                  <c:v>16871.794309346416</c:v>
                </c:pt>
              </c:numCache>
            </c:numRef>
          </c:yVal>
          <c:smooth val="0"/>
        </c:ser>
        <c:ser>
          <c:idx val="0"/>
          <c:order val="2"/>
          <c:tx>
            <c:v> 80°C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'Viscosity-Data'!$F$42:$F$58</c:f>
              <c:numCache>
                <c:formatCode>0</c:formatCode>
                <c:ptCount val="17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</c:numCache>
            </c:numRef>
          </c:xVal>
          <c:yVal>
            <c:numRef>
              <c:f>'Viscosity-Data'!$K$42:$K$58</c:f>
              <c:numCache>
                <c:formatCode>0.00</c:formatCode>
                <c:ptCount val="17"/>
                <c:pt idx="0">
                  <c:v>54.684769446576922</c:v>
                </c:pt>
                <c:pt idx="1">
                  <c:v>70.141237374122312</c:v>
                </c:pt>
                <c:pt idx="2">
                  <c:v>88.06646483650907</c:v>
                </c:pt>
                <c:pt idx="3">
                  <c:v>108.82082049747073</c:v>
                </c:pt>
                <c:pt idx="4">
                  <c:v>132.80490827866669</c:v>
                </c:pt>
                <c:pt idx="5">
                  <c:v>160.46786576705605</c:v>
                </c:pt>
                <c:pt idx="6">
                  <c:v>192.3152815956409</c:v>
                </c:pt>
                <c:pt idx="7">
                  <c:v>228.91746562365137</c:v>
                </c:pt>
                <c:pt idx="8">
                  <c:v>270.91846083008858</c:v>
                </c:pt>
                <c:pt idx="9">
                  <c:v>319.04606095793361</c:v>
                </c:pt>
                <c:pt idx="10">
                  <c:v>374.12305551973543</c:v>
                </c:pt>
                <c:pt idx="11">
                  <c:v>437.07991687818367</c:v>
                </c:pt>
                <c:pt idx="12">
                  <c:v>508.96915503727388</c:v>
                </c:pt>
                <c:pt idx="13">
                  <c:v>590.98158741375528</c:v>
                </c:pt>
                <c:pt idx="14">
                  <c:v>684.46480035357251</c:v>
                </c:pt>
                <c:pt idx="15">
                  <c:v>790.94411554182534</c:v>
                </c:pt>
                <c:pt idx="16">
                  <c:v>912.14641767513626</c:v>
                </c:pt>
              </c:numCache>
            </c:numRef>
          </c:yVal>
          <c:smooth val="0"/>
        </c:ser>
        <c:ser>
          <c:idx val="1"/>
          <c:order val="3"/>
          <c:tx>
            <c:v>100°C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 w="12700">
                <a:solidFill>
                  <a:srgbClr val="FF00FF"/>
                </a:solidFill>
                <a:prstDash val="solid"/>
              </a:ln>
            </c:spPr>
          </c:marker>
          <c:xVal>
            <c:numRef>
              <c:f>'Viscosity-Data'!$F$59:$F$75</c:f>
              <c:numCache>
                <c:formatCode>0</c:formatCode>
                <c:ptCount val="17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</c:numCache>
            </c:numRef>
          </c:xVal>
          <c:yVal>
            <c:numRef>
              <c:f>'Viscosity-Data'!$K$59:$K$75</c:f>
              <c:numCache>
                <c:formatCode>0.00</c:formatCode>
                <c:ptCount val="17"/>
                <c:pt idx="0">
                  <c:v>30.849701931291083</c:v>
                </c:pt>
                <c:pt idx="1">
                  <c:v>38.727896728675439</c:v>
                </c:pt>
                <c:pt idx="2">
                  <c:v>47.53706453692881</c:v>
                </c:pt>
                <c:pt idx="3">
                  <c:v>57.39754732594578</c:v>
                </c:pt>
                <c:pt idx="4">
                  <c:v>68.433906713743383</c:v>
                </c:pt>
                <c:pt idx="5">
                  <c:v>80.778882319665769</c:v>
                </c:pt>
                <c:pt idx="6">
                  <c:v>94.575982641691951</c:v>
                </c:pt>
                <c:pt idx="7">
                  <c:v>109.98153838429482</c:v>
                </c:pt>
                <c:pt idx="8">
                  <c:v>127.16656485853613</c:v>
                </c:pt>
                <c:pt idx="9">
                  <c:v>146.31859932086152</c:v>
                </c:pt>
                <c:pt idx="10">
                  <c:v>167.64360384387464</c:v>
                </c:pt>
                <c:pt idx="11">
                  <c:v>191.36799061888567</c:v>
                </c:pt>
                <c:pt idx="12">
                  <c:v>217.74081097389706</c:v>
                </c:pt>
                <c:pt idx="13">
                  <c:v>247.03614232177324</c:v>
                </c:pt>
                <c:pt idx="14">
                  <c:v>279.55570455694505</c:v>
                </c:pt>
                <c:pt idx="15">
                  <c:v>315.63173715155909</c:v>
                </c:pt>
                <c:pt idx="16">
                  <c:v>355.63016941717086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51528"/>
        <c:axId val="182053096"/>
      </c:scatterChart>
      <c:valAx>
        <c:axId val="182051528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Pressure [bar]</a:t>
                </a:r>
              </a:p>
            </c:rich>
          </c:tx>
          <c:layout>
            <c:manualLayout>
              <c:xMode val="edge"/>
              <c:yMode val="edge"/>
              <c:x val="0.47187499999999999"/>
              <c:y val="0.941077441077441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82053096"/>
        <c:crossesAt val="0.01"/>
        <c:crossBetween val="midCat"/>
        <c:majorUnit val="250"/>
        <c:minorUnit val="100"/>
      </c:valAx>
      <c:valAx>
        <c:axId val="182053096"/>
        <c:scaling>
          <c:logBase val="10"/>
          <c:orientation val="minMax"/>
          <c:max val="1000000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dyn. Viscosity [mPas)]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8383838383838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82051528"/>
        <c:crosses val="autoZero"/>
        <c:crossBetween val="midCat"/>
        <c:majorUnit val="10"/>
        <c:min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69444444444444"/>
          <c:y val="0.64274379905463885"/>
          <c:w val="0.13090277777777778"/>
          <c:h val="0.201497488607835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Viscosity </a:t>
            </a:r>
            <a:endParaRPr lang="de-DE" sz="13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 sz="1000" b="1" i="0" baseline="0">
                <a:effectLst/>
              </a:rPr>
              <a:t>Fluid: Ölprobe II (IMKT-Universität Hannover)</a:t>
            </a:r>
            <a:endParaRPr lang="de-DE" sz="1000">
              <a:effectLst/>
            </a:endParaRPr>
          </a:p>
        </c:rich>
      </c:tx>
      <c:layout>
        <c:manualLayout>
          <c:xMode val="edge"/>
          <c:yMode val="edge"/>
          <c:x val="0.30729166666666669"/>
          <c:y val="1.851851851851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4166666666666E-2"/>
          <c:y val="0.10437710437710437"/>
          <c:w val="0.87708333333333333"/>
          <c:h val="0.78451178451178449"/>
        </c:manualLayout>
      </c:layout>
      <c:scatterChart>
        <c:scatterStyle val="lineMarker"/>
        <c:varyColors val="0"/>
        <c:ser>
          <c:idx val="5"/>
          <c:order val="0"/>
          <c:tx>
            <c:v>Ölprobe II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'Viscosity-Data'!$D$81:$D$91</c:f>
              <c:numCache>
                <c:formatCode>0.0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</c:numCache>
            </c:numRef>
          </c:xVal>
          <c:yVal>
            <c:numRef>
              <c:f>'Viscosity-Data'!$K$81:$K$91</c:f>
              <c:numCache>
                <c:formatCode>0.00</c:formatCode>
                <c:ptCount val="11"/>
                <c:pt idx="0">
                  <c:v>939.23533851976492</c:v>
                </c:pt>
                <c:pt idx="1">
                  <c:v>488.64972630195132</c:v>
                </c:pt>
                <c:pt idx="2">
                  <c:v>278.73288552320309</c:v>
                </c:pt>
                <c:pt idx="3">
                  <c:v>171.18197013790501</c:v>
                </c:pt>
                <c:pt idx="4">
                  <c:v>111.65203605793191</c:v>
                </c:pt>
                <c:pt idx="5">
                  <c:v>76.5341233768184</c:v>
                </c:pt>
                <c:pt idx="6">
                  <c:v>54.684769446576922</c:v>
                </c:pt>
                <c:pt idx="7">
                  <c:v>40.465458727272548</c:v>
                </c:pt>
                <c:pt idx="8">
                  <c:v>30.849701931291083</c:v>
                </c:pt>
                <c:pt idx="9">
                  <c:v>19.294353802918437</c:v>
                </c:pt>
                <c:pt idx="10">
                  <c:v>10.973849666932157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53880"/>
        <c:axId val="182054272"/>
      </c:scatterChart>
      <c:valAx>
        <c:axId val="182053880"/>
        <c:scaling>
          <c:orientation val="minMax"/>
          <c:max val="15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5624999999999999"/>
              <c:y val="0.941077441077441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82054272"/>
        <c:crossesAt val="0.01"/>
        <c:crossBetween val="midCat"/>
        <c:majorUnit val="10"/>
        <c:minorUnit val="1"/>
      </c:valAx>
      <c:valAx>
        <c:axId val="182054272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dyn. Viscosity [mPas]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8215488215488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82053880"/>
        <c:crossesAt val="-10"/>
        <c:crossBetween val="midCat"/>
        <c:majorUnit val="10"/>
        <c:min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041937942382839"/>
          <c:y val="0.62976624640625611"/>
          <c:w val="0.19062499999999999"/>
          <c:h val="8.08080808080808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Viscosity </a:t>
            </a:r>
            <a:endParaRPr lang="de-DE" sz="10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 sz="1000" b="1" i="0" baseline="0">
                <a:effectLst/>
              </a:rPr>
              <a:t>Fluid: Ölprobe II (IMKT-Universität Hannover)</a:t>
            </a:r>
            <a:endParaRPr lang="de-DE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0729166666666669"/>
          <c:y val="1.851851851851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5833333333333E-2"/>
          <c:y val="0.10606060606060606"/>
          <c:w val="0.89375000000000004"/>
          <c:h val="0.79292929292929293"/>
        </c:manualLayout>
      </c:layout>
      <c:scatterChart>
        <c:scatterStyle val="lineMarker"/>
        <c:varyColors val="0"/>
        <c:ser>
          <c:idx val="5"/>
          <c:order val="0"/>
          <c:tx>
            <c:v>Ölprobe II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'Viscosity-Data'!$D$81:$D$91</c:f>
              <c:numCache>
                <c:formatCode>0.0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</c:numCache>
            </c:numRef>
          </c:xVal>
          <c:yVal>
            <c:numRef>
              <c:f>'Viscosity-Data'!$K$81:$K$91</c:f>
              <c:numCache>
                <c:formatCode>0.00</c:formatCode>
                <c:ptCount val="11"/>
                <c:pt idx="0">
                  <c:v>939.23533851976492</c:v>
                </c:pt>
                <c:pt idx="1">
                  <c:v>488.64972630195132</c:v>
                </c:pt>
                <c:pt idx="2">
                  <c:v>278.73288552320309</c:v>
                </c:pt>
                <c:pt idx="3">
                  <c:v>171.18197013790501</c:v>
                </c:pt>
                <c:pt idx="4">
                  <c:v>111.65203605793191</c:v>
                </c:pt>
                <c:pt idx="5">
                  <c:v>76.5341233768184</c:v>
                </c:pt>
                <c:pt idx="6">
                  <c:v>54.684769446576922</c:v>
                </c:pt>
                <c:pt idx="7">
                  <c:v>40.465458727272548</c:v>
                </c:pt>
                <c:pt idx="8">
                  <c:v>30.849701931291083</c:v>
                </c:pt>
                <c:pt idx="9">
                  <c:v>19.294353802918437</c:v>
                </c:pt>
                <c:pt idx="10">
                  <c:v>10.973849666932157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48264"/>
        <c:axId val="231348656"/>
      </c:scatterChart>
      <c:valAx>
        <c:axId val="231348264"/>
        <c:scaling>
          <c:orientation val="minMax"/>
          <c:max val="15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5"/>
              <c:y val="0.944444444444444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31348656"/>
        <c:crossesAt val="0.01"/>
        <c:crossBetween val="midCat"/>
        <c:majorUnit val="10"/>
        <c:minorUnit val="1"/>
      </c:valAx>
      <c:valAx>
        <c:axId val="231348656"/>
        <c:scaling>
          <c:orientation val="minMax"/>
          <c:max val="1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dyn. Viscosity [mPas]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7205387205387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31348264"/>
        <c:crossesAt val="-10"/>
        <c:crossBetween val="midCat"/>
        <c:majorUnit val="100"/>
        <c:minorUnit val="0.4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875000000000002"/>
          <c:y val="0.4713804713804714"/>
          <c:w val="0.19062499999999999"/>
          <c:h val="8.08080808080808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8740157499999996" right="0.78740157499999996" top="0.984251969" bottom="0.984251969" header="0.4921259845" footer="0.4921259845"/>
  <pageSetup paperSize="9" orientation="landscape" horizont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8740157499999996" right="0.78740157499999996" top="0.984251969" bottom="0.984251969" header="0.4921259845" footer="0.4921259845"/>
  <pageSetup paperSize="9" orientation="landscape" horizont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8740157499999996" right="0.78740157499999996" top="0.984251969" bottom="0.984251969" header="0.4921259845" footer="0.4921259845"/>
  <pageSetup paperSize="9" orientation="landscape" horizont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29346" cy="563440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0.10625</cdr:x>
      <cdr:y>0.1315</cdr:y>
    </cdr:from>
    <cdr:to>
      <cdr:x>0.2015</cdr:x>
      <cdr:y>0.209</cdr:y>
    </cdr:to>
    <cdr:pic>
      <cdr:nvPicPr>
        <cdr:cNvPr id="158722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71550" y="744007"/>
          <a:ext cx="870966" cy="4384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1047" cy="564854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0.84019</cdr:x>
      <cdr:y>0.12473</cdr:y>
    </cdr:from>
    <cdr:to>
      <cdr:x>0.93844</cdr:x>
      <cdr:y>0.20223</cdr:y>
    </cdr:to>
    <cdr:pic>
      <cdr:nvPicPr>
        <cdr:cNvPr id="230401" name="Picture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692656" y="706391"/>
          <a:ext cx="899559" cy="4389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1047" cy="564854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0.84525</cdr:x>
      <cdr:y>0.11225</cdr:y>
    </cdr:from>
    <cdr:to>
      <cdr:x>0.9445</cdr:x>
      <cdr:y>0.19325</cdr:y>
    </cdr:to>
    <cdr:pic>
      <cdr:nvPicPr>
        <cdr:cNvPr id="235521" name="Picture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28966" y="635094"/>
          <a:ext cx="907542" cy="458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914400</xdr:colOff>
      <xdr:row>0</xdr:row>
      <xdr:rowOff>0</xdr:rowOff>
    </xdr:from>
    <xdr:to>
      <xdr:col>20</xdr:col>
      <xdr:colOff>781050</xdr:colOff>
      <xdr:row>0</xdr:row>
      <xdr:rowOff>0</xdr:rowOff>
    </xdr:to>
    <xdr:pic>
      <xdr:nvPicPr>
        <xdr:cNvPr id="573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0"/>
          <a:ext cx="2409825" cy="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28575</xdr:colOff>
      <xdr:row>0</xdr:row>
      <xdr:rowOff>28575</xdr:rowOff>
    </xdr:from>
    <xdr:to>
      <xdr:col>20</xdr:col>
      <xdr:colOff>876300</xdr:colOff>
      <xdr:row>2</xdr:row>
      <xdr:rowOff>161925</xdr:rowOff>
    </xdr:to>
    <xdr:pic>
      <xdr:nvPicPr>
        <xdr:cNvPr id="573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1550" y="28575"/>
          <a:ext cx="8477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28575</xdr:colOff>
      <xdr:row>0</xdr:row>
      <xdr:rowOff>66675</xdr:rowOff>
    </xdr:from>
    <xdr:to>
      <xdr:col>10</xdr:col>
      <xdr:colOff>876300</xdr:colOff>
      <xdr:row>3</xdr:row>
      <xdr:rowOff>9525</xdr:rowOff>
    </xdr:to>
    <xdr:pic>
      <xdr:nvPicPr>
        <xdr:cNvPr id="573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66675"/>
          <a:ext cx="8477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3000375</xdr:colOff>
      <xdr:row>0</xdr:row>
      <xdr:rowOff>38100</xdr:rowOff>
    </xdr:from>
    <xdr:to>
      <xdr:col>1</xdr:col>
      <xdr:colOff>4057650</xdr:colOff>
      <xdr:row>3</xdr:row>
      <xdr:rowOff>0</xdr:rowOff>
    </xdr:to>
    <xdr:pic>
      <xdr:nvPicPr>
        <xdr:cNvPr id="228353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"/>
          <a:ext cx="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628650</xdr:colOff>
      <xdr:row>0</xdr:row>
      <xdr:rowOff>19050</xdr:rowOff>
    </xdr:from>
    <xdr:to>
      <xdr:col>5</xdr:col>
      <xdr:colOff>152400</xdr:colOff>
      <xdr:row>2</xdr:row>
      <xdr:rowOff>142875</xdr:rowOff>
    </xdr:to>
    <xdr:pic>
      <xdr:nvPicPr>
        <xdr:cNvPr id="228354" name="Picture 10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050"/>
          <a:ext cx="10477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3000375</xdr:colOff>
      <xdr:row>29</xdr:row>
      <xdr:rowOff>0</xdr:rowOff>
    </xdr:from>
    <xdr:to>
      <xdr:col>1</xdr:col>
      <xdr:colOff>762000</xdr:colOff>
      <xdr:row>29</xdr:row>
      <xdr:rowOff>0</xdr:rowOff>
    </xdr:to>
    <xdr:pic>
      <xdr:nvPicPr>
        <xdr:cNvPr id="228355" name="Picture 10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958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3000375</xdr:colOff>
      <xdr:row>29</xdr:row>
      <xdr:rowOff>0</xdr:rowOff>
    </xdr:from>
    <xdr:to>
      <xdr:col>1</xdr:col>
      <xdr:colOff>762000</xdr:colOff>
      <xdr:row>29</xdr:row>
      <xdr:rowOff>0</xdr:rowOff>
    </xdr:to>
    <xdr:pic>
      <xdr:nvPicPr>
        <xdr:cNvPr id="228356" name="Picture 10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958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238125</xdr:colOff>
      <xdr:row>29</xdr:row>
      <xdr:rowOff>0</xdr:rowOff>
    </xdr:from>
    <xdr:to>
      <xdr:col>6</xdr:col>
      <xdr:colOff>533400</xdr:colOff>
      <xdr:row>29</xdr:row>
      <xdr:rowOff>0</xdr:rowOff>
    </xdr:to>
    <xdr:pic>
      <xdr:nvPicPr>
        <xdr:cNvPr id="228357" name="Picture 10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4695825"/>
          <a:ext cx="10572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3000375</xdr:colOff>
      <xdr:row>56</xdr:row>
      <xdr:rowOff>38100</xdr:rowOff>
    </xdr:from>
    <xdr:to>
      <xdr:col>1</xdr:col>
      <xdr:colOff>4057650</xdr:colOff>
      <xdr:row>59</xdr:row>
      <xdr:rowOff>0</xdr:rowOff>
    </xdr:to>
    <xdr:pic>
      <xdr:nvPicPr>
        <xdr:cNvPr id="228358" name="Picture 10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105900"/>
          <a:ext cx="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3000375</xdr:colOff>
      <xdr:row>56</xdr:row>
      <xdr:rowOff>38100</xdr:rowOff>
    </xdr:from>
    <xdr:to>
      <xdr:col>1</xdr:col>
      <xdr:colOff>4057650</xdr:colOff>
      <xdr:row>59</xdr:row>
      <xdr:rowOff>0</xdr:rowOff>
    </xdr:to>
    <xdr:pic>
      <xdr:nvPicPr>
        <xdr:cNvPr id="228359" name="Picture 10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105900"/>
          <a:ext cx="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3000375</xdr:colOff>
      <xdr:row>55</xdr:row>
      <xdr:rowOff>38100</xdr:rowOff>
    </xdr:from>
    <xdr:to>
      <xdr:col>1</xdr:col>
      <xdr:colOff>4057650</xdr:colOff>
      <xdr:row>58</xdr:row>
      <xdr:rowOff>0</xdr:rowOff>
    </xdr:to>
    <xdr:pic>
      <xdr:nvPicPr>
        <xdr:cNvPr id="228363" name="Picture 10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43975"/>
          <a:ext cx="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581025</xdr:colOff>
      <xdr:row>55</xdr:row>
      <xdr:rowOff>19050</xdr:rowOff>
    </xdr:from>
    <xdr:to>
      <xdr:col>5</xdr:col>
      <xdr:colOff>104775</xdr:colOff>
      <xdr:row>57</xdr:row>
      <xdr:rowOff>142875</xdr:rowOff>
    </xdr:to>
    <xdr:pic>
      <xdr:nvPicPr>
        <xdr:cNvPr id="228364" name="Picture 10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8924925"/>
          <a:ext cx="10477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41"/>
  <sheetViews>
    <sheetView tabSelected="1" zoomScale="75" workbookViewId="0">
      <selection activeCell="R47" sqref="R47"/>
    </sheetView>
  </sheetViews>
  <sheetFormatPr baseColWidth="10" defaultRowHeight="12.75" x14ac:dyDescent="0.2"/>
  <cols>
    <col min="2" max="2" width="13.140625" customWidth="1"/>
    <col min="4" max="4" width="9.42578125" customWidth="1"/>
    <col min="5" max="5" width="8.42578125" customWidth="1"/>
    <col min="6" max="6" width="7.85546875" customWidth="1"/>
    <col min="7" max="7" width="9.42578125" style="11" customWidth="1"/>
    <col min="8" max="8" width="8.85546875" style="11" customWidth="1"/>
    <col min="9" max="9" width="12.140625" style="151" customWidth="1"/>
    <col min="10" max="10" width="14.140625" style="11" customWidth="1"/>
    <col min="11" max="11" width="13.85546875" style="11" customWidth="1"/>
    <col min="12" max="12" width="14.85546875" style="21" customWidth="1"/>
    <col min="13" max="13" width="9.140625" style="21" customWidth="1"/>
    <col min="14" max="14" width="2.85546875" style="21" customWidth="1"/>
    <col min="15" max="15" width="11.140625" style="24" customWidth="1"/>
    <col min="16" max="16" width="11.28515625" style="24" customWidth="1"/>
    <col min="17" max="17" width="11.42578125" style="24"/>
    <col min="18" max="18" width="17" style="24" customWidth="1"/>
    <col min="19" max="19" width="19.28515625" style="21" customWidth="1"/>
    <col min="20" max="20" width="18.85546875" style="21" customWidth="1"/>
    <col min="21" max="21" width="13.5703125" style="21" customWidth="1"/>
    <col min="22" max="22" width="8.7109375" style="21" customWidth="1"/>
    <col min="23" max="24" width="10" style="21" customWidth="1"/>
    <col min="25" max="26" width="12.28515625" style="21" customWidth="1"/>
    <col min="27" max="27" width="10" style="11" customWidth="1"/>
    <col min="28" max="28" width="11.5703125" style="11" customWidth="1"/>
    <col min="29" max="29" width="13" style="11" customWidth="1"/>
    <col min="30" max="30" width="17.28515625" style="11" customWidth="1"/>
    <col min="31" max="32" width="11.42578125" style="11"/>
    <col min="33" max="33" width="10.42578125" customWidth="1"/>
    <col min="35" max="35" width="8" customWidth="1"/>
    <col min="36" max="37" width="11.42578125" style="1"/>
    <col min="39" max="39" width="6.5703125" customWidth="1"/>
  </cols>
  <sheetData>
    <row r="1" spans="1:41" ht="15" x14ac:dyDescent="0.25">
      <c r="A1" s="2" t="s">
        <v>6</v>
      </c>
      <c r="C1" s="69"/>
      <c r="D1" s="24"/>
      <c r="L1" s="31"/>
      <c r="M1" s="31"/>
      <c r="O1" s="2" t="s">
        <v>6</v>
      </c>
      <c r="P1"/>
      <c r="Q1" s="69"/>
    </row>
    <row r="2" spans="1:41" ht="15" x14ac:dyDescent="0.25">
      <c r="A2" s="2" t="s">
        <v>28</v>
      </c>
      <c r="B2" s="2"/>
      <c r="C2" s="2"/>
      <c r="D2" s="70"/>
      <c r="E2" s="17"/>
      <c r="F2" s="6"/>
      <c r="G2" s="6"/>
      <c r="H2" s="6"/>
      <c r="L2" s="159"/>
      <c r="M2" s="159"/>
      <c r="O2" s="2" t="s">
        <v>28</v>
      </c>
      <c r="P2" s="2"/>
      <c r="Q2" s="2"/>
      <c r="R2" s="70"/>
      <c r="S2" s="70"/>
      <c r="T2" s="71"/>
      <c r="U2" s="72"/>
      <c r="V2" s="72"/>
    </row>
    <row r="3" spans="1:41" ht="15" x14ac:dyDescent="0.25">
      <c r="A3" s="2" t="s">
        <v>7</v>
      </c>
      <c r="B3" s="2" t="s">
        <v>107</v>
      </c>
      <c r="C3" s="2"/>
      <c r="D3" s="17"/>
      <c r="E3" s="17"/>
      <c r="F3" s="6"/>
      <c r="G3" s="6"/>
      <c r="H3" s="6"/>
      <c r="L3" s="160"/>
      <c r="M3" s="160"/>
      <c r="N3" s="49"/>
      <c r="O3" s="2" t="s">
        <v>7</v>
      </c>
      <c r="P3" s="4" t="str">
        <f>B3</f>
        <v xml:space="preserve"> 15.04.2014</v>
      </c>
      <c r="Q3" s="2"/>
      <c r="R3" s="17"/>
      <c r="S3" s="70"/>
      <c r="T3" s="71"/>
      <c r="U3" s="72"/>
      <c r="V3" s="72"/>
    </row>
    <row r="4" spans="1:41" ht="15" x14ac:dyDescent="0.25">
      <c r="A4" s="2" t="s">
        <v>3</v>
      </c>
      <c r="B4" s="177" t="s">
        <v>105</v>
      </c>
      <c r="C4" s="2"/>
      <c r="D4" s="17"/>
      <c r="E4" s="17"/>
      <c r="F4" s="6"/>
      <c r="G4" s="6"/>
      <c r="H4" s="6"/>
      <c r="L4" s="160"/>
      <c r="M4" s="160"/>
      <c r="N4" s="49"/>
      <c r="O4" s="2" t="s">
        <v>3</v>
      </c>
      <c r="P4" s="178" t="str">
        <f>B4</f>
        <v>Ölprobe II</v>
      </c>
      <c r="Q4" s="2"/>
      <c r="R4" s="17"/>
      <c r="S4" s="70"/>
      <c r="T4" s="71"/>
      <c r="U4" s="72"/>
      <c r="V4" s="72"/>
    </row>
    <row r="5" spans="1:41" ht="15" x14ac:dyDescent="0.25">
      <c r="A5" s="2" t="s">
        <v>4</v>
      </c>
      <c r="B5" s="2" t="s">
        <v>104</v>
      </c>
      <c r="C5" s="2"/>
      <c r="E5" s="32" t="s">
        <v>16</v>
      </c>
      <c r="F5" s="6"/>
      <c r="G5" s="6"/>
      <c r="H5" s="6"/>
      <c r="L5" s="161"/>
      <c r="M5" s="161"/>
      <c r="N5" s="49"/>
      <c r="O5" s="2" t="s">
        <v>4</v>
      </c>
      <c r="P5" s="4" t="str">
        <f>B5</f>
        <v>IMKT-Universität Hannover</v>
      </c>
      <c r="Q5" s="2"/>
      <c r="R5"/>
      <c r="S5" s="70"/>
      <c r="T5" s="71"/>
      <c r="U5" s="72"/>
      <c r="V5" s="72"/>
    </row>
    <row r="6" spans="1:41" ht="15" x14ac:dyDescent="0.25">
      <c r="B6" s="147"/>
      <c r="E6" s="32">
        <v>273.14999999999998</v>
      </c>
      <c r="F6" s="6"/>
      <c r="G6"/>
      <c r="H6"/>
      <c r="L6" s="163" t="s">
        <v>26</v>
      </c>
      <c r="M6" s="162"/>
      <c r="P6" s="51"/>
      <c r="Q6" s="73"/>
      <c r="R6" s="51"/>
      <c r="S6" s="24"/>
      <c r="T6" s="74"/>
      <c r="U6" s="75"/>
      <c r="V6" s="75"/>
    </row>
    <row r="7" spans="1:41" ht="15" x14ac:dyDescent="0.25">
      <c r="A7" s="172"/>
      <c r="B7" s="173" t="s">
        <v>106</v>
      </c>
      <c r="C7" s="174"/>
      <c r="D7" s="35" t="s">
        <v>0</v>
      </c>
      <c r="E7" s="35" t="s">
        <v>0</v>
      </c>
      <c r="F7" s="35" t="s">
        <v>5</v>
      </c>
      <c r="G7" s="35" t="s">
        <v>14</v>
      </c>
      <c r="H7" s="35" t="s">
        <v>15</v>
      </c>
      <c r="I7" s="152" t="s">
        <v>24</v>
      </c>
      <c r="J7" s="59" t="s">
        <v>25</v>
      </c>
      <c r="K7" s="61" t="s">
        <v>26</v>
      </c>
      <c r="L7" s="163" t="s">
        <v>103</v>
      </c>
      <c r="M7" s="164" t="s">
        <v>101</v>
      </c>
      <c r="N7" s="50"/>
      <c r="O7" s="76" t="s">
        <v>29</v>
      </c>
      <c r="P7" s="51"/>
      <c r="Q7" s="73"/>
      <c r="R7" s="77"/>
      <c r="S7" s="78"/>
      <c r="T7" s="79"/>
      <c r="U7" s="75"/>
      <c r="V7" s="75"/>
    </row>
    <row r="8" spans="1:41" ht="15" x14ac:dyDescent="0.25">
      <c r="A8" s="33" t="s">
        <v>74</v>
      </c>
      <c r="B8" s="179">
        <v>9.8199936224803594E-2</v>
      </c>
      <c r="C8" s="171" t="s">
        <v>8</v>
      </c>
      <c r="D8" s="35" t="s">
        <v>1</v>
      </c>
      <c r="E8" s="35" t="s">
        <v>13</v>
      </c>
      <c r="F8" s="35" t="s">
        <v>2</v>
      </c>
      <c r="G8" s="36" t="s">
        <v>12</v>
      </c>
      <c r="H8" s="36"/>
      <c r="I8" s="153" t="s">
        <v>12</v>
      </c>
      <c r="J8" s="63" t="s">
        <v>12</v>
      </c>
      <c r="K8" s="61" t="s">
        <v>27</v>
      </c>
      <c r="L8" s="61" t="s">
        <v>27</v>
      </c>
      <c r="M8" s="164" t="s">
        <v>102</v>
      </c>
      <c r="N8" s="50"/>
      <c r="O8" s="80"/>
      <c r="P8" s="81"/>
      <c r="Q8" s="81"/>
      <c r="R8" s="77"/>
      <c r="S8" s="78"/>
      <c r="T8" s="79"/>
      <c r="U8" s="75"/>
      <c r="V8" s="75"/>
    </row>
    <row r="9" spans="1:41" ht="15" x14ac:dyDescent="0.25">
      <c r="A9" s="33" t="s">
        <v>75</v>
      </c>
      <c r="B9" s="179">
        <v>5185.5828906823199</v>
      </c>
      <c r="C9" s="171" t="s">
        <v>9</v>
      </c>
      <c r="D9" s="37">
        <v>20</v>
      </c>
      <c r="E9" s="38">
        <f t="shared" ref="E9:E24" si="0">D9+$E$6</f>
        <v>293.14999999999998</v>
      </c>
      <c r="F9" s="39">
        <v>0</v>
      </c>
      <c r="G9" s="48">
        <f>$B$13*(1-$B$14*$E9)</f>
        <v>858.73068250804693</v>
      </c>
      <c r="H9" s="48">
        <f>$G9/(1-$B$8*LN(($B$9+$B$10*$E9+$B$11*$E9^2+$B$12*$E9^3+F9)/($B$9+$B$10*$E9+$B$11*$E9^2+$B$12*$E9^3)))</f>
        <v>858.73068250804693</v>
      </c>
      <c r="I9" s="64">
        <f t="shared" ref="I9:I19" si="1">$B$28*(1+$B$29*E9)</f>
        <v>1246.6668374788349</v>
      </c>
      <c r="J9" s="64">
        <f>I9-H9</f>
        <v>387.93615497078792</v>
      </c>
      <c r="K9" s="65">
        <f t="shared" ref="K9:K19" si="2">$B$26*EXP(($B$27*H9)/J9)</f>
        <v>939.23533851976492</v>
      </c>
      <c r="L9" s="27">
        <v>922.59764256518883</v>
      </c>
      <c r="M9" s="27">
        <v>-1.7714086419274961</v>
      </c>
      <c r="O9" s="82" t="s">
        <v>30</v>
      </c>
      <c r="P9" s="83"/>
      <c r="Q9" s="84"/>
      <c r="R9" s="85"/>
      <c r="S9" s="75"/>
      <c r="T9" s="74"/>
      <c r="U9" s="75"/>
      <c r="V9" s="75"/>
    </row>
    <row r="10" spans="1:41" ht="15" x14ac:dyDescent="0.25">
      <c r="A10" s="33" t="s">
        <v>76</v>
      </c>
      <c r="B10" s="179">
        <v>-18.219614059759</v>
      </c>
      <c r="C10" s="171" t="s">
        <v>10</v>
      </c>
      <c r="D10" s="37">
        <v>20</v>
      </c>
      <c r="E10" s="38">
        <f t="shared" si="0"/>
        <v>293.14999999999998</v>
      </c>
      <c r="F10" s="39">
        <v>250</v>
      </c>
      <c r="G10" s="48">
        <f t="shared" ref="G10:G75" si="3">$B$13*(1-$B$14*$E10)</f>
        <v>858.73068250804693</v>
      </c>
      <c r="H10" s="48">
        <f t="shared" ref="H10:H35" si="4">$G10/(1-$B$8*LN(($B$9+$B$10*$E10+$B$11*$E10^2+$B$12*$E10^3+F10)/($B$9+$B$10*$E10+$B$11*$E10^2+$B$12*$E10^3)))</f>
        <v>871.42764293728544</v>
      </c>
      <c r="I10" s="64">
        <f t="shared" si="1"/>
        <v>1246.6668374788349</v>
      </c>
      <c r="J10" s="64">
        <f t="shared" ref="J10:J52" si="5">I10-H10</f>
        <v>375.23919454154941</v>
      </c>
      <c r="K10" s="65">
        <f t="shared" si="2"/>
        <v>1388.2578142298667</v>
      </c>
      <c r="L10" s="27">
        <v>1369.6762457117841</v>
      </c>
      <c r="M10" s="27">
        <v>-1.3384811039864859</v>
      </c>
      <c r="O10" s="43"/>
      <c r="P10" s="86"/>
      <c r="Q10" s="87"/>
      <c r="R10" s="77"/>
      <c r="S10" s="78"/>
      <c r="T10" s="88"/>
      <c r="U10" s="89"/>
      <c r="V10" s="90"/>
    </row>
    <row r="11" spans="1:41" ht="15" x14ac:dyDescent="0.25">
      <c r="A11" s="33" t="s">
        <v>77</v>
      </c>
      <c r="B11" s="179">
        <v>2.3360036551607399E-2</v>
      </c>
      <c r="C11" s="171" t="s">
        <v>17</v>
      </c>
      <c r="D11" s="37">
        <v>20</v>
      </c>
      <c r="E11" s="38">
        <f t="shared" si="0"/>
        <v>293.14999999999998</v>
      </c>
      <c r="F11" s="39">
        <v>500</v>
      </c>
      <c r="G11" s="48">
        <f t="shared" si="3"/>
        <v>858.73068250804693</v>
      </c>
      <c r="H11" s="48">
        <f t="shared" si="4"/>
        <v>882.7915588217445</v>
      </c>
      <c r="I11" s="64">
        <f t="shared" si="1"/>
        <v>1246.6668374788349</v>
      </c>
      <c r="J11" s="64">
        <f t="shared" si="5"/>
        <v>363.87527865709035</v>
      </c>
      <c r="K11" s="65">
        <f t="shared" si="2"/>
        <v>2015.5448895171851</v>
      </c>
      <c r="L11" s="27">
        <v>1972.0004664997973</v>
      </c>
      <c r="M11" s="27">
        <v>-2.1604293332220772</v>
      </c>
      <c r="O11" s="2" t="s">
        <v>31</v>
      </c>
      <c r="P11" s="91"/>
      <c r="Q11" s="87"/>
      <c r="R11" s="92"/>
      <c r="S11" s="93"/>
      <c r="T11" s="94"/>
      <c r="U11" s="75"/>
      <c r="V11" s="75"/>
      <c r="AH11" s="9"/>
      <c r="AI11" s="10"/>
      <c r="AN11" s="2"/>
      <c r="AO11" s="3"/>
    </row>
    <row r="12" spans="1:41" ht="15" x14ac:dyDescent="0.25">
      <c r="A12" s="33" t="s">
        <v>78</v>
      </c>
      <c r="B12" s="180">
        <v>-1.14704843900619E-5</v>
      </c>
      <c r="C12" s="171" t="s">
        <v>18</v>
      </c>
      <c r="D12" s="37">
        <v>20</v>
      </c>
      <c r="E12" s="38">
        <f t="shared" si="0"/>
        <v>293.14999999999998</v>
      </c>
      <c r="F12" s="39">
        <v>750</v>
      </c>
      <c r="G12" s="48">
        <f t="shared" si="3"/>
        <v>858.73068250804693</v>
      </c>
      <c r="H12" s="48">
        <f t="shared" si="4"/>
        <v>893.10433894278412</v>
      </c>
      <c r="I12" s="64">
        <f t="shared" si="1"/>
        <v>1246.6668374788349</v>
      </c>
      <c r="J12" s="64">
        <f t="shared" si="5"/>
        <v>353.56249853605073</v>
      </c>
      <c r="K12" s="65">
        <f t="shared" si="2"/>
        <v>2886.333325172131</v>
      </c>
      <c r="L12" s="27">
        <v>2857.3894169169203</v>
      </c>
      <c r="M12" s="27">
        <v>-1.0027916042401186</v>
      </c>
      <c r="N12" s="52"/>
      <c r="O12" s="2" t="s">
        <v>32</v>
      </c>
      <c r="P12" s="95"/>
      <c r="Q12" s="87"/>
      <c r="R12" s="92"/>
      <c r="S12" s="93"/>
      <c r="T12" s="94"/>
      <c r="U12" s="75"/>
      <c r="V12" s="75"/>
      <c r="AH12" s="9"/>
      <c r="AI12" s="10"/>
      <c r="AN12" s="2"/>
      <c r="AO12" s="3"/>
    </row>
    <row r="13" spans="1:41" ht="15" x14ac:dyDescent="0.25">
      <c r="A13" s="33" t="s">
        <v>51</v>
      </c>
      <c r="B13" s="175">
        <v>1032.82495117188</v>
      </c>
      <c r="C13" s="171" t="s">
        <v>19</v>
      </c>
      <c r="D13" s="37">
        <v>20</v>
      </c>
      <c r="E13" s="38">
        <f t="shared" si="0"/>
        <v>293.14999999999998</v>
      </c>
      <c r="F13" s="39">
        <v>1000</v>
      </c>
      <c r="G13" s="48">
        <f t="shared" si="3"/>
        <v>858.73068250804693</v>
      </c>
      <c r="H13" s="48">
        <f t="shared" si="4"/>
        <v>902.56492344008086</v>
      </c>
      <c r="I13" s="64">
        <f t="shared" si="1"/>
        <v>1246.6668374788349</v>
      </c>
      <c r="J13" s="64">
        <f t="shared" si="5"/>
        <v>344.10191403875399</v>
      </c>
      <c r="K13" s="65">
        <f t="shared" si="2"/>
        <v>4089.1627040229528</v>
      </c>
      <c r="L13" s="27">
        <v>4044.7822870076361</v>
      </c>
      <c r="M13" s="27">
        <v>-1.0853179544960347</v>
      </c>
      <c r="O13" s="2" t="s">
        <v>33</v>
      </c>
      <c r="P13" s="95"/>
      <c r="Q13" s="87"/>
      <c r="R13" s="92"/>
      <c r="S13" s="93"/>
      <c r="T13" s="94"/>
      <c r="U13" s="75"/>
      <c r="V13" s="75"/>
      <c r="AH13" s="9"/>
      <c r="AI13" s="10"/>
      <c r="AN13" s="2"/>
      <c r="AO13" s="4"/>
    </row>
    <row r="14" spans="1:41" ht="15" x14ac:dyDescent="0.25">
      <c r="A14" s="33" t="s">
        <v>52</v>
      </c>
      <c r="B14" s="175">
        <v>5.7500001275911895E-4</v>
      </c>
      <c r="C14" s="171" t="s">
        <v>11</v>
      </c>
      <c r="D14" s="37">
        <v>20</v>
      </c>
      <c r="E14" s="38">
        <f t="shared" si="0"/>
        <v>293.14999999999998</v>
      </c>
      <c r="F14" s="39">
        <v>1250</v>
      </c>
      <c r="G14" s="48">
        <f t="shared" si="3"/>
        <v>858.73068250804693</v>
      </c>
      <c r="H14" s="48">
        <f t="shared" si="4"/>
        <v>911.31926554210156</v>
      </c>
      <c r="I14" s="64">
        <f t="shared" si="1"/>
        <v>1246.6668374788349</v>
      </c>
      <c r="J14" s="64">
        <f t="shared" si="5"/>
        <v>335.34757193673329</v>
      </c>
      <c r="K14" s="65">
        <f t="shared" si="2"/>
        <v>5744.238963642928</v>
      </c>
      <c r="L14" s="27">
        <v>5789.3824492702624</v>
      </c>
      <c r="M14" s="27">
        <v>0.78589149777823697</v>
      </c>
      <c r="O14" s="2" t="s">
        <v>79</v>
      </c>
      <c r="P14" s="95"/>
      <c r="Q14" s="96"/>
      <c r="R14" s="92"/>
      <c r="S14" s="93"/>
      <c r="T14" s="94"/>
      <c r="U14" s="75"/>
      <c r="V14" s="75"/>
      <c r="AE14" s="14"/>
      <c r="AH14" s="9"/>
      <c r="AI14" s="10"/>
      <c r="AN14" s="2"/>
      <c r="AO14" s="5"/>
    </row>
    <row r="15" spans="1:41" ht="15" x14ac:dyDescent="0.25">
      <c r="A15" s="156"/>
      <c r="B15" s="2"/>
      <c r="C15" s="34"/>
      <c r="D15" s="37">
        <v>20</v>
      </c>
      <c r="E15" s="38">
        <f t="shared" si="0"/>
        <v>293.14999999999998</v>
      </c>
      <c r="F15" s="39">
        <v>1500</v>
      </c>
      <c r="G15" s="48">
        <f t="shared" si="3"/>
        <v>858.73068250804693</v>
      </c>
      <c r="H15" s="48">
        <f t="shared" si="4"/>
        <v>919.47781625790935</v>
      </c>
      <c r="I15" s="64">
        <f t="shared" si="1"/>
        <v>1246.6668374788349</v>
      </c>
      <c r="J15" s="64">
        <f t="shared" si="5"/>
        <v>327.1890212209255</v>
      </c>
      <c r="K15" s="65">
        <f t="shared" si="2"/>
        <v>8014.859161210049</v>
      </c>
      <c r="L15" s="27">
        <v>8082.9628457117997</v>
      </c>
      <c r="M15" s="27">
        <v>0.8497177945603307</v>
      </c>
      <c r="O15" s="2" t="s">
        <v>34</v>
      </c>
      <c r="P15" s="91"/>
      <c r="Q15" s="87"/>
      <c r="R15" s="92"/>
      <c r="S15" s="93"/>
      <c r="T15" s="94"/>
      <c r="U15" s="75"/>
      <c r="V15" s="75"/>
      <c r="AE15" s="14"/>
      <c r="AH15" s="9"/>
      <c r="AI15" s="10"/>
      <c r="AN15" s="2"/>
      <c r="AO15" s="5"/>
    </row>
    <row r="16" spans="1:41" ht="15" x14ac:dyDescent="0.25">
      <c r="A16" s="156"/>
      <c r="B16" s="2"/>
      <c r="C16" s="34"/>
      <c r="D16" s="37">
        <v>20</v>
      </c>
      <c r="E16" s="38">
        <f t="shared" si="0"/>
        <v>293.14999999999998</v>
      </c>
      <c r="F16" s="39">
        <v>1750</v>
      </c>
      <c r="G16" s="48">
        <f t="shared" si="3"/>
        <v>858.73068250804693</v>
      </c>
      <c r="H16" s="48">
        <f>$G16/(1-$B$8*LN(($B$9+$B$10*$E16+$B$11*$E16^2+$B$12*$E16^3+F16)/($B$9+$B$10*$E16+$B$11*$E16^2+$B$12*$E16^3)))</f>
        <v>927.12630402958769</v>
      </c>
      <c r="I16" s="64">
        <f t="shared" si="1"/>
        <v>1246.6668374788349</v>
      </c>
      <c r="J16" s="64">
        <f>I16-H16</f>
        <v>319.54053344924716</v>
      </c>
      <c r="K16" s="65">
        <f t="shared" si="2"/>
        <v>11123.050828029604</v>
      </c>
      <c r="L16" s="27">
        <v>11000.066983820006</v>
      </c>
      <c r="M16" s="27">
        <v>-1.1056664768597755</v>
      </c>
      <c r="O16" s="2"/>
      <c r="P16" s="91"/>
      <c r="Q16" s="87"/>
      <c r="R16" s="92"/>
      <c r="S16" s="93"/>
      <c r="T16" s="94"/>
      <c r="U16" s="75"/>
      <c r="V16" s="75"/>
      <c r="AE16" s="14"/>
      <c r="AH16" s="9"/>
      <c r="AI16" s="10"/>
      <c r="AN16" s="2"/>
      <c r="AO16" s="5"/>
    </row>
    <row r="17" spans="1:43" ht="15" x14ac:dyDescent="0.25">
      <c r="A17" s="156"/>
      <c r="B17" s="2"/>
      <c r="C17" s="34"/>
      <c r="D17" s="37">
        <v>20</v>
      </c>
      <c r="E17" s="38">
        <f t="shared" si="0"/>
        <v>293.14999999999998</v>
      </c>
      <c r="F17" s="39">
        <v>2000</v>
      </c>
      <c r="G17" s="48">
        <f t="shared" si="3"/>
        <v>858.73068250804693</v>
      </c>
      <c r="H17" s="48">
        <f>$G17/(1-$B$8*LN(($B$9+$B$10*$E17+$B$11*$E17^2+$B$12*$E17^3+F17)/($B$9+$B$10*$E17+$B$11*$E17^2+$B$12*$E17^3)))</f>
        <v>934.33268650169214</v>
      </c>
      <c r="I17" s="64">
        <f t="shared" si="1"/>
        <v>1246.6668374788349</v>
      </c>
      <c r="J17" s="64">
        <f>I17-H17</f>
        <v>312.33415097714271</v>
      </c>
      <c r="K17" s="65">
        <f t="shared" si="2"/>
        <v>15371.028304844418</v>
      </c>
      <c r="L17" s="27">
        <v>15785.122089741175</v>
      </c>
      <c r="M17" s="27">
        <v>2.6939888254987392</v>
      </c>
      <c r="O17" s="2"/>
      <c r="P17" s="91"/>
      <c r="Q17" s="87"/>
      <c r="R17" s="92"/>
      <c r="S17" s="93"/>
      <c r="T17" s="94"/>
      <c r="U17" s="75"/>
      <c r="V17" s="75"/>
      <c r="AE17" s="14"/>
      <c r="AH17" s="9"/>
      <c r="AI17" s="10"/>
      <c r="AN17" s="2"/>
      <c r="AO17" s="5"/>
    </row>
    <row r="18" spans="1:43" ht="15" x14ac:dyDescent="0.25">
      <c r="A18" s="156"/>
      <c r="B18" s="2"/>
      <c r="C18" s="34"/>
      <c r="D18" s="37">
        <v>20</v>
      </c>
      <c r="E18" s="38">
        <f t="shared" si="0"/>
        <v>293.14999999999998</v>
      </c>
      <c r="F18" s="39">
        <v>2250</v>
      </c>
      <c r="G18" s="48">
        <f t="shared" si="3"/>
        <v>858.73068250804693</v>
      </c>
      <c r="H18" s="48">
        <f>$G18/(1-$B$8*LN(($B$9+$B$10*$E18+$B$11*$E18^2+$B$12*$E18^3+F18)/($B$9+$B$10*$E18+$B$11*$E18^2+$B$12*$E18^3)))</f>
        <v>941.15180369034817</v>
      </c>
      <c r="I18" s="64">
        <f t="shared" si="1"/>
        <v>1246.6668374788349</v>
      </c>
      <c r="J18" s="64">
        <f>I18-H18</f>
        <v>305.51503378848668</v>
      </c>
      <c r="K18" s="65">
        <f t="shared" si="2"/>
        <v>21170.698915278146</v>
      </c>
      <c r="L18" s="27">
        <v>21671.222003770697</v>
      </c>
      <c r="M18" s="27">
        <v>2.3642256237999848</v>
      </c>
      <c r="O18" s="2"/>
      <c r="P18" s="91"/>
      <c r="Q18" s="87"/>
      <c r="R18" s="92"/>
      <c r="S18" s="93"/>
      <c r="T18" s="94"/>
      <c r="U18" s="75"/>
      <c r="V18" s="75"/>
      <c r="AE18" s="14"/>
      <c r="AH18" s="9"/>
      <c r="AI18" s="10"/>
      <c r="AN18" s="2"/>
      <c r="AO18" s="5"/>
    </row>
    <row r="19" spans="1:43" s="19" customFormat="1" ht="15" x14ac:dyDescent="0.25">
      <c r="A19" s="156"/>
      <c r="B19" s="2"/>
      <c r="C19" s="34"/>
      <c r="D19" s="37">
        <v>20</v>
      </c>
      <c r="E19" s="38">
        <f t="shared" si="0"/>
        <v>293.14999999999998</v>
      </c>
      <c r="F19" s="39">
        <v>2500</v>
      </c>
      <c r="G19" s="48">
        <f t="shared" si="3"/>
        <v>858.73068250804693</v>
      </c>
      <c r="H19" s="48">
        <f t="shared" si="4"/>
        <v>947.62859166595024</v>
      </c>
      <c r="I19" s="64">
        <f t="shared" si="1"/>
        <v>1246.6668374788349</v>
      </c>
      <c r="J19" s="64">
        <f t="shared" si="5"/>
        <v>299.03824581288461</v>
      </c>
      <c r="K19" s="65">
        <f t="shared" si="2"/>
        <v>29084.339772561831</v>
      </c>
      <c r="L19" s="27">
        <v>29612.557727455336</v>
      </c>
      <c r="M19" s="27">
        <v>1.8161593456277334</v>
      </c>
      <c r="N19" s="22"/>
      <c r="O19" s="2" t="s">
        <v>35</v>
      </c>
      <c r="P19" s="2"/>
      <c r="Q19" s="87"/>
      <c r="R19" s="92"/>
      <c r="S19" s="93"/>
      <c r="T19" s="94"/>
      <c r="U19" s="75"/>
      <c r="V19" s="75"/>
      <c r="W19" s="22"/>
      <c r="X19" s="22"/>
      <c r="Y19" s="22"/>
      <c r="Z19" s="22"/>
      <c r="AA19" s="13"/>
      <c r="AB19" s="13"/>
      <c r="AC19" s="13"/>
      <c r="AD19" s="13"/>
      <c r="AE19" s="13"/>
      <c r="AF19" s="13"/>
      <c r="AG19" s="15"/>
      <c r="AH19" s="15"/>
      <c r="AJ19" s="20"/>
      <c r="AK19" s="20"/>
    </row>
    <row r="20" spans="1:43" s="19" customFormat="1" ht="15" x14ac:dyDescent="0.25">
      <c r="A20" s="156"/>
      <c r="B20" s="2"/>
      <c r="C20" s="34"/>
      <c r="D20" s="37">
        <v>20</v>
      </c>
      <c r="E20" s="38">
        <f t="shared" si="0"/>
        <v>293.14999999999998</v>
      </c>
      <c r="F20" s="39">
        <v>2750</v>
      </c>
      <c r="G20" s="48">
        <f t="shared" si="3"/>
        <v>858.73068250804693</v>
      </c>
      <c r="H20" s="48">
        <f t="shared" ref="H20:H24" si="6">$G20/(1-$B$8*LN(($B$9+$B$10*$E20+$B$11*$E20^2+$B$12*$E20^3+F20)/($B$9+$B$10*$E20+$B$11*$E20^2+$B$12*$E20^3)))</f>
        <v>953.80036219679107</v>
      </c>
      <c r="I20" s="64">
        <f t="shared" ref="I20:I24" si="7">$B$28*(1+$B$29*E20)</f>
        <v>1246.6668374788349</v>
      </c>
      <c r="J20" s="64">
        <f t="shared" ref="J20:J24" si="8">I20-H20</f>
        <v>292.86647528204378</v>
      </c>
      <c r="K20" s="65">
        <f t="shared" ref="K20:K24" si="9">$B$26*EXP(($B$27*H20)/J20)</f>
        <v>39880.820646847555</v>
      </c>
      <c r="L20" s="27">
        <v>39984.628436004867</v>
      </c>
      <c r="M20" s="27">
        <v>0.26029501768920527</v>
      </c>
      <c r="N20" s="22"/>
      <c r="O20" s="2" t="s">
        <v>36</v>
      </c>
      <c r="P20" s="87"/>
      <c r="Q20" s="87"/>
      <c r="R20" s="92"/>
      <c r="S20" s="93"/>
      <c r="T20" s="94"/>
      <c r="U20" s="75"/>
      <c r="V20" s="75"/>
      <c r="W20" s="22"/>
      <c r="X20" s="22"/>
      <c r="Y20" s="22"/>
      <c r="Z20" s="22"/>
      <c r="AA20" s="13"/>
      <c r="AB20" s="13"/>
      <c r="AC20" s="13"/>
      <c r="AD20" s="13"/>
      <c r="AE20" s="13"/>
      <c r="AF20" s="13"/>
      <c r="AG20" s="15"/>
      <c r="AH20" s="15"/>
      <c r="AJ20" s="20"/>
      <c r="AK20" s="20"/>
    </row>
    <row r="21" spans="1:43" s="19" customFormat="1" ht="15" x14ac:dyDescent="0.25">
      <c r="A21" s="156"/>
      <c r="B21" s="2"/>
      <c r="C21" s="34"/>
      <c r="D21" s="37">
        <v>20</v>
      </c>
      <c r="E21" s="38">
        <f t="shared" si="0"/>
        <v>293.14999999999998</v>
      </c>
      <c r="F21" s="39">
        <v>3000</v>
      </c>
      <c r="G21" s="48">
        <f t="shared" si="3"/>
        <v>858.73068250804693</v>
      </c>
      <c r="H21" s="48">
        <f t="shared" si="6"/>
        <v>959.69845760978205</v>
      </c>
      <c r="I21" s="64">
        <f t="shared" si="7"/>
        <v>1246.6668374788349</v>
      </c>
      <c r="J21" s="64">
        <f t="shared" si="8"/>
        <v>286.9683798690528</v>
      </c>
      <c r="K21" s="65">
        <f t="shared" si="9"/>
        <v>54613.527072558856</v>
      </c>
      <c r="L21" s="27">
        <v>53808.938484168575</v>
      </c>
      <c r="M21" s="27">
        <v>-1.4732404800029022</v>
      </c>
      <c r="N21" s="22"/>
      <c r="O21" s="2" t="s">
        <v>37</v>
      </c>
      <c r="P21" s="97"/>
      <c r="Q21" s="87"/>
      <c r="R21" s="92"/>
      <c r="S21" s="93"/>
      <c r="T21" s="94"/>
      <c r="U21" s="75"/>
      <c r="V21" s="75"/>
      <c r="W21" s="22"/>
      <c r="X21" s="22"/>
      <c r="Y21" s="22"/>
      <c r="Z21" s="22"/>
      <c r="AA21" s="13"/>
      <c r="AB21" s="13"/>
      <c r="AC21" s="13"/>
      <c r="AD21" s="13"/>
      <c r="AE21" s="13"/>
      <c r="AF21" s="13"/>
      <c r="AG21" s="15"/>
      <c r="AH21" s="15"/>
      <c r="AJ21" s="20"/>
      <c r="AK21" s="20"/>
    </row>
    <row r="22" spans="1:43" s="19" customFormat="1" ht="15" x14ac:dyDescent="0.25">
      <c r="A22" s="156"/>
      <c r="B22" s="2"/>
      <c r="C22" s="34"/>
      <c r="D22" s="37">
        <v>20</v>
      </c>
      <c r="E22" s="38">
        <f t="shared" si="0"/>
        <v>293.14999999999998</v>
      </c>
      <c r="F22" s="39">
        <v>3250</v>
      </c>
      <c r="G22" s="48">
        <f t="shared" si="3"/>
        <v>858.73068250804693</v>
      </c>
      <c r="H22" s="48">
        <f t="shared" si="6"/>
        <v>965.34947656801535</v>
      </c>
      <c r="I22" s="64">
        <f t="shared" si="7"/>
        <v>1246.6668374788349</v>
      </c>
      <c r="J22" s="64">
        <f t="shared" si="8"/>
        <v>281.3173609108195</v>
      </c>
      <c r="K22" s="65">
        <f t="shared" si="9"/>
        <v>74728.668488742056</v>
      </c>
      <c r="L22" s="27">
        <v>73800.635545350888</v>
      </c>
      <c r="M22" s="27">
        <v>-1.2418700375090683</v>
      </c>
      <c r="N22" s="22"/>
      <c r="O22" s="2" t="s">
        <v>38</v>
      </c>
      <c r="P22" s="95"/>
      <c r="Q22" s="98"/>
      <c r="R22" s="92"/>
      <c r="S22" s="93"/>
      <c r="T22" s="94"/>
      <c r="U22" s="75"/>
      <c r="V22" s="75"/>
      <c r="W22" s="22"/>
      <c r="X22" s="22"/>
      <c r="Y22" s="22"/>
      <c r="Z22" s="22"/>
      <c r="AA22" s="13"/>
      <c r="AB22" s="13"/>
      <c r="AC22" s="13"/>
      <c r="AD22" s="13"/>
      <c r="AE22" s="13"/>
      <c r="AF22" s="13"/>
      <c r="AG22" s="15"/>
      <c r="AH22" s="15"/>
      <c r="AJ22" s="20"/>
      <c r="AK22" s="20"/>
    </row>
    <row r="23" spans="1:43" s="19" customFormat="1" ht="15" x14ac:dyDescent="0.25">
      <c r="A23" s="156"/>
      <c r="B23" s="2"/>
      <c r="C23" s="34"/>
      <c r="D23" s="37">
        <v>20</v>
      </c>
      <c r="E23" s="38">
        <f t="shared" si="0"/>
        <v>293.14999999999998</v>
      </c>
      <c r="F23" s="39">
        <v>3500</v>
      </c>
      <c r="G23" s="48">
        <f t="shared" si="3"/>
        <v>858.73068250804693</v>
      </c>
      <c r="H23" s="48">
        <f t="shared" si="6"/>
        <v>970.77619828612842</v>
      </c>
      <c r="I23" s="64">
        <f t="shared" si="7"/>
        <v>1246.6668374788349</v>
      </c>
      <c r="J23" s="64">
        <f t="shared" si="8"/>
        <v>275.89063919270643</v>
      </c>
      <c r="K23" s="65">
        <f t="shared" si="9"/>
        <v>102216.26941006644</v>
      </c>
      <c r="L23" s="27">
        <v>100841.79225538994</v>
      </c>
      <c r="M23" s="27">
        <v>-1.3446755224087017</v>
      </c>
      <c r="N23" s="22"/>
      <c r="O23" s="2" t="s">
        <v>39</v>
      </c>
      <c r="P23" s="91"/>
      <c r="Q23" s="98"/>
      <c r="R23" s="92"/>
      <c r="S23" s="93"/>
      <c r="T23" s="94"/>
      <c r="U23" s="75"/>
      <c r="V23" s="75"/>
      <c r="W23" s="22"/>
      <c r="X23" s="22"/>
      <c r="Y23" s="22"/>
      <c r="Z23" s="22"/>
      <c r="AA23" s="13"/>
      <c r="AB23" s="13"/>
      <c r="AC23" s="13"/>
      <c r="AD23" s="13"/>
      <c r="AE23" s="13"/>
      <c r="AF23" s="13"/>
      <c r="AG23" s="15"/>
      <c r="AH23" s="15"/>
      <c r="AJ23" s="20"/>
      <c r="AK23" s="20"/>
    </row>
    <row r="24" spans="1:43" s="19" customFormat="1" ht="15" x14ac:dyDescent="0.25">
      <c r="A24" s="156"/>
      <c r="B24" s="2"/>
      <c r="C24" s="34"/>
      <c r="D24" s="37">
        <v>20</v>
      </c>
      <c r="E24" s="38">
        <f t="shared" si="0"/>
        <v>293.14999999999998</v>
      </c>
      <c r="F24" s="39">
        <v>3750</v>
      </c>
      <c r="G24" s="48">
        <f t="shared" si="3"/>
        <v>858.73068250804693</v>
      </c>
      <c r="H24" s="48">
        <f t="shared" si="6"/>
        <v>975.99829044216665</v>
      </c>
      <c r="I24" s="64">
        <f t="shared" si="7"/>
        <v>1246.6668374788349</v>
      </c>
      <c r="J24" s="64">
        <f t="shared" si="8"/>
        <v>270.6685470366682</v>
      </c>
      <c r="K24" s="65">
        <f t="shared" si="9"/>
        <v>139821.3196108049</v>
      </c>
      <c r="L24" s="27">
        <v>139595.71557578415</v>
      </c>
      <c r="M24" s="27">
        <v>-0.16135167058122502</v>
      </c>
      <c r="N24" s="22"/>
      <c r="O24" s="2"/>
      <c r="P24" s="2"/>
      <c r="Q24" s="87"/>
      <c r="R24" s="92"/>
      <c r="S24" s="93"/>
      <c r="T24" s="94"/>
      <c r="U24" s="75"/>
      <c r="V24" s="75"/>
      <c r="W24" s="22"/>
      <c r="X24" s="22"/>
      <c r="Y24" s="22"/>
      <c r="Z24" s="22"/>
      <c r="AA24" s="13"/>
      <c r="AB24" s="13"/>
      <c r="AC24" s="13"/>
      <c r="AD24" s="13"/>
      <c r="AE24" s="13"/>
      <c r="AF24" s="13"/>
      <c r="AG24" s="15"/>
      <c r="AH24" s="15"/>
      <c r="AJ24" s="20"/>
      <c r="AK24" s="20"/>
    </row>
    <row r="25" spans="1:43" s="19" customFormat="1" ht="15" x14ac:dyDescent="0.25">
      <c r="A25" s="40"/>
      <c r="B25" s="2"/>
      <c r="C25" s="42"/>
      <c r="D25" s="53">
        <v>40</v>
      </c>
      <c r="E25" s="54">
        <f t="shared" ref="E25:E41" si="10">D25+$E$6</f>
        <v>313.14999999999998</v>
      </c>
      <c r="F25" s="55">
        <v>0</v>
      </c>
      <c r="G25" s="60">
        <f t="shared" si="3"/>
        <v>846.85319530601157</v>
      </c>
      <c r="H25" s="60">
        <f t="shared" si="4"/>
        <v>846.85319530601157</v>
      </c>
      <c r="I25" s="64">
        <f t="shared" ref="I25:I41" si="11">$B$28*(1+$B$29*E25)</f>
        <v>1298.3831394291005</v>
      </c>
      <c r="J25" s="64">
        <f>I25-H25</f>
        <v>451.52994412308897</v>
      </c>
      <c r="K25" s="66">
        <f t="shared" ref="K25:K41" si="12">$B$26*EXP(($B$27*H25)/J25)</f>
        <v>278.73288552320309</v>
      </c>
      <c r="L25" s="27">
        <v>271.35049728716058</v>
      </c>
      <c r="M25" s="27">
        <v>-2.6485530123886187</v>
      </c>
      <c r="N25" s="22"/>
      <c r="O25" s="2"/>
      <c r="P25" s="87"/>
      <c r="Q25" s="87"/>
      <c r="R25" s="92"/>
      <c r="S25" s="93"/>
      <c r="T25" s="94"/>
      <c r="U25" s="75"/>
      <c r="V25" s="75"/>
      <c r="W25" s="22"/>
      <c r="X25" s="22"/>
      <c r="Y25" s="22"/>
      <c r="Z25" s="22"/>
      <c r="AA25" s="13"/>
      <c r="AB25" s="13"/>
      <c r="AC25" s="13"/>
      <c r="AD25" s="13"/>
      <c r="AE25" s="13"/>
      <c r="AF25" s="13"/>
      <c r="AG25" s="16"/>
      <c r="AH25" s="16"/>
      <c r="AJ25" s="20"/>
      <c r="AK25" s="20"/>
    </row>
    <row r="26" spans="1:43" ht="15" x14ac:dyDescent="0.25">
      <c r="A26" s="68" t="s">
        <v>20</v>
      </c>
      <c r="B26" s="176">
        <v>0.32981413330081599</v>
      </c>
      <c r="C26" s="42"/>
      <c r="D26" s="53">
        <v>40</v>
      </c>
      <c r="E26" s="54">
        <f t="shared" si="10"/>
        <v>313.14999999999998</v>
      </c>
      <c r="F26" s="55">
        <v>250</v>
      </c>
      <c r="G26" s="60">
        <f t="shared" si="3"/>
        <v>846.85319530601157</v>
      </c>
      <c r="H26" s="60">
        <f t="shared" si="4"/>
        <v>860.56983822912753</v>
      </c>
      <c r="I26" s="64">
        <f t="shared" si="11"/>
        <v>1298.3831394291005</v>
      </c>
      <c r="J26" s="64">
        <f>I26-H26</f>
        <v>437.81330119997301</v>
      </c>
      <c r="K26" s="66">
        <f t="shared" si="12"/>
        <v>385.28438691502009</v>
      </c>
      <c r="L26" s="27">
        <v>387.51753695527992</v>
      </c>
      <c r="M26" s="27">
        <v>0.57961083192098883</v>
      </c>
      <c r="N26" s="23"/>
      <c r="O26" s="101" t="s">
        <v>40</v>
      </c>
      <c r="P26" s="102"/>
      <c r="Q26" s="102"/>
      <c r="R26" s="103"/>
      <c r="S26" s="104"/>
      <c r="T26" s="105"/>
      <c r="U26" s="106"/>
      <c r="V26" s="107"/>
      <c r="W26" s="23"/>
      <c r="X26" s="23"/>
      <c r="Y26" s="23"/>
      <c r="Z26" s="23"/>
      <c r="AA26" s="12"/>
      <c r="AB26" s="12"/>
      <c r="AC26" s="12"/>
      <c r="AD26" s="12"/>
      <c r="AE26" s="12"/>
      <c r="AH26" s="7"/>
      <c r="AI26" s="7"/>
      <c r="AJ26" s="8"/>
      <c r="AK26" s="8"/>
      <c r="AN26" s="7"/>
      <c r="AO26" s="7"/>
      <c r="AP26" s="7"/>
      <c r="AQ26" s="7"/>
    </row>
    <row r="27" spans="1:43" ht="15" x14ac:dyDescent="0.25">
      <c r="A27" s="68" t="s">
        <v>21</v>
      </c>
      <c r="B27" s="176">
        <v>3.59339377506025</v>
      </c>
      <c r="C27" s="42"/>
      <c r="D27" s="53">
        <v>40</v>
      </c>
      <c r="E27" s="54">
        <f t="shared" si="10"/>
        <v>313.14999999999998</v>
      </c>
      <c r="F27" s="55">
        <v>500</v>
      </c>
      <c r="G27" s="60">
        <f t="shared" ref="G27:G34" si="13">$B$13*(1-$B$14*$E27)</f>
        <v>846.85319530601157</v>
      </c>
      <c r="H27" s="60">
        <f t="shared" si="4"/>
        <v>872.7283803365799</v>
      </c>
      <c r="I27" s="64">
        <f t="shared" si="11"/>
        <v>1298.3831394291005</v>
      </c>
      <c r="J27" s="64">
        <f t="shared" ref="J27:J35" si="14">I27-H27</f>
        <v>425.65475909252064</v>
      </c>
      <c r="K27" s="66">
        <f t="shared" si="12"/>
        <v>522.37221479261109</v>
      </c>
      <c r="L27" s="27">
        <v>526.62063707302491</v>
      </c>
      <c r="M27" s="27">
        <v>0.81329407654281571</v>
      </c>
      <c r="O27" s="101" t="s">
        <v>41</v>
      </c>
      <c r="P27" s="102"/>
      <c r="Q27" s="102"/>
      <c r="R27" s="103"/>
      <c r="S27" s="104"/>
      <c r="T27" s="105"/>
      <c r="U27" s="106"/>
      <c r="V27" s="107"/>
      <c r="W27" s="25"/>
      <c r="X27" s="25"/>
      <c r="AC27" s="1"/>
      <c r="AE27"/>
      <c r="AG27" s="17"/>
      <c r="AH27" s="18"/>
      <c r="AI27" s="11"/>
      <c r="AJ27" s="11"/>
      <c r="AP27" s="1"/>
      <c r="AQ27" s="1"/>
    </row>
    <row r="28" spans="1:43" ht="15" x14ac:dyDescent="0.25">
      <c r="A28" s="68" t="s">
        <v>22</v>
      </c>
      <c r="B28" s="176">
        <v>488.63514164281401</v>
      </c>
      <c r="C28" s="42"/>
      <c r="D28" s="53">
        <v>40</v>
      </c>
      <c r="E28" s="54">
        <f t="shared" si="10"/>
        <v>313.14999999999998</v>
      </c>
      <c r="F28" s="55">
        <v>750</v>
      </c>
      <c r="G28" s="60">
        <f t="shared" si="13"/>
        <v>846.85319530601157</v>
      </c>
      <c r="H28" s="60">
        <f t="shared" si="4"/>
        <v>883.68205205061122</v>
      </c>
      <c r="I28" s="64">
        <f t="shared" si="11"/>
        <v>1298.3831394291005</v>
      </c>
      <c r="J28" s="64">
        <f t="shared" si="14"/>
        <v>414.70108737848932</v>
      </c>
      <c r="K28" s="66">
        <f t="shared" si="12"/>
        <v>697.77578763289046</v>
      </c>
      <c r="L28" s="27">
        <v>694.87885548568624</v>
      </c>
      <c r="M28" s="27">
        <v>-0.41516661921326614</v>
      </c>
      <c r="O28" s="108"/>
      <c r="P28" s="109"/>
      <c r="Q28" s="110"/>
      <c r="R28" s="111"/>
      <c r="S28" s="112"/>
      <c r="T28" s="112"/>
      <c r="U28" s="111"/>
      <c r="V28" s="111"/>
      <c r="W28" s="25"/>
      <c r="X28" s="25"/>
      <c r="AC28" s="1"/>
      <c r="AE28"/>
      <c r="AG28" s="17"/>
      <c r="AH28" s="18"/>
      <c r="AI28" s="11"/>
      <c r="AJ28" s="11"/>
      <c r="AP28" s="1"/>
      <c r="AQ28" s="1"/>
    </row>
    <row r="29" spans="1:43" ht="15" x14ac:dyDescent="0.25">
      <c r="A29" s="68" t="s">
        <v>23</v>
      </c>
      <c r="B29" s="176">
        <v>5.2919138988236896E-3</v>
      </c>
      <c r="C29" s="42"/>
      <c r="D29" s="53">
        <v>40</v>
      </c>
      <c r="E29" s="54">
        <f t="shared" si="10"/>
        <v>313.14999999999998</v>
      </c>
      <c r="F29" s="55">
        <v>1000</v>
      </c>
      <c r="G29" s="60">
        <f t="shared" si="13"/>
        <v>846.85319530601157</v>
      </c>
      <c r="H29" s="60">
        <f t="shared" si="4"/>
        <v>893.6734507149074</v>
      </c>
      <c r="I29" s="64">
        <f t="shared" si="11"/>
        <v>1298.3831394291005</v>
      </c>
      <c r="J29" s="64">
        <f t="shared" si="14"/>
        <v>404.70968871419313</v>
      </c>
      <c r="K29" s="66">
        <f t="shared" si="12"/>
        <v>921.17363592701463</v>
      </c>
      <c r="L29" s="27">
        <v>942.50395329339221</v>
      </c>
      <c r="M29" s="27">
        <v>2.3155588191483591</v>
      </c>
      <c r="O29" s="108" t="s">
        <v>42</v>
      </c>
      <c r="P29" s="109"/>
      <c r="Q29" s="110"/>
      <c r="R29" s="111"/>
      <c r="S29" s="112"/>
      <c r="T29" s="112"/>
      <c r="U29" s="111"/>
      <c r="V29" s="111"/>
      <c r="W29" s="25"/>
      <c r="X29" s="25"/>
      <c r="AC29" s="1"/>
      <c r="AE29"/>
      <c r="AG29" s="17"/>
      <c r="AH29" s="18"/>
      <c r="AI29" s="11"/>
      <c r="AJ29" s="11"/>
      <c r="AP29" s="1"/>
      <c r="AQ29" s="1"/>
    </row>
    <row r="30" spans="1:43" ht="15" x14ac:dyDescent="0.25">
      <c r="A30" s="157"/>
      <c r="B30" s="51"/>
      <c r="C30" s="42"/>
      <c r="D30" s="53">
        <v>40</v>
      </c>
      <c r="E30" s="54">
        <f t="shared" si="10"/>
        <v>313.14999999999998</v>
      </c>
      <c r="F30" s="55">
        <v>1250</v>
      </c>
      <c r="G30" s="60">
        <f t="shared" si="13"/>
        <v>846.85319530601157</v>
      </c>
      <c r="H30" s="60">
        <f t="shared" si="4"/>
        <v>902.87683420930205</v>
      </c>
      <c r="I30" s="64">
        <f t="shared" si="11"/>
        <v>1298.3831394291005</v>
      </c>
      <c r="J30" s="64">
        <f t="shared" si="14"/>
        <v>395.50630521979849</v>
      </c>
      <c r="K30" s="66">
        <f t="shared" si="12"/>
        <v>1204.6085600927538</v>
      </c>
      <c r="L30" s="27">
        <v>1237.2933525664071</v>
      </c>
      <c r="M30" s="27">
        <v>2.713312320405274</v>
      </c>
      <c r="O30" s="113" t="s">
        <v>43</v>
      </c>
      <c r="P30" s="114" t="s">
        <v>44</v>
      </c>
      <c r="Q30" s="115" t="s">
        <v>45</v>
      </c>
      <c r="R30" s="116" t="s">
        <v>46</v>
      </c>
      <c r="S30" s="116" t="s">
        <v>47</v>
      </c>
      <c r="T30" s="116" t="s">
        <v>48</v>
      </c>
      <c r="U30" s="116" t="s">
        <v>49</v>
      </c>
      <c r="V30" s="116" t="s">
        <v>50</v>
      </c>
      <c r="W30" s="25"/>
      <c r="X30" s="25"/>
      <c r="AC30" s="1"/>
      <c r="AE30"/>
      <c r="AG30" s="17"/>
      <c r="AH30" s="18"/>
      <c r="AI30" s="11"/>
      <c r="AJ30" s="11"/>
      <c r="AP30" s="1"/>
      <c r="AQ30" s="1"/>
    </row>
    <row r="31" spans="1:43" ht="15" x14ac:dyDescent="0.25">
      <c r="A31" s="157"/>
      <c r="B31" s="51"/>
      <c r="C31" s="42"/>
      <c r="D31" s="53">
        <v>40</v>
      </c>
      <c r="E31" s="54">
        <f t="shared" si="10"/>
        <v>313.14999999999998</v>
      </c>
      <c r="F31" s="55">
        <v>1500</v>
      </c>
      <c r="G31" s="60">
        <f t="shared" si="13"/>
        <v>846.85319530601157</v>
      </c>
      <c r="H31" s="60">
        <f t="shared" si="4"/>
        <v>911.42185600546441</v>
      </c>
      <c r="I31" s="64">
        <f t="shared" si="11"/>
        <v>1298.3831394291005</v>
      </c>
      <c r="J31" s="64">
        <f t="shared" si="14"/>
        <v>386.96128342363613</v>
      </c>
      <c r="K31" s="66">
        <f t="shared" si="12"/>
        <v>1563.067112433763</v>
      </c>
      <c r="L31" s="27">
        <v>1548.9773311527192</v>
      </c>
      <c r="M31" s="27">
        <v>-0.90141883025773428</v>
      </c>
      <c r="O31" s="117"/>
      <c r="P31" s="117"/>
      <c r="Q31" s="118"/>
      <c r="R31" s="119"/>
      <c r="S31" s="120"/>
      <c r="T31" s="121"/>
      <c r="U31" s="107"/>
      <c r="V31" s="107"/>
      <c r="W31" s="25"/>
      <c r="X31" s="25"/>
      <c r="AC31" s="1"/>
      <c r="AE31"/>
      <c r="AG31" s="17"/>
      <c r="AH31" s="18"/>
      <c r="AI31" s="11"/>
      <c r="AJ31" s="11"/>
      <c r="AP31" s="1"/>
      <c r="AQ31" s="1"/>
    </row>
    <row r="32" spans="1:43" ht="15" x14ac:dyDescent="0.25">
      <c r="A32" s="157"/>
      <c r="B32" s="51"/>
      <c r="C32" s="42"/>
      <c r="D32" s="53">
        <v>40</v>
      </c>
      <c r="E32" s="54">
        <f t="shared" si="10"/>
        <v>313.14999999999998</v>
      </c>
      <c r="F32" s="55">
        <v>1750</v>
      </c>
      <c r="G32" s="60">
        <f t="shared" si="13"/>
        <v>846.85319530601157</v>
      </c>
      <c r="H32" s="60">
        <f t="shared" si="4"/>
        <v>919.40775937376918</v>
      </c>
      <c r="I32" s="64">
        <f t="shared" si="11"/>
        <v>1298.3831394291005</v>
      </c>
      <c r="J32" s="64">
        <f t="shared" si="14"/>
        <v>378.97538005533136</v>
      </c>
      <c r="K32" s="66">
        <f t="shared" si="12"/>
        <v>2015.2029078860719</v>
      </c>
      <c r="L32" s="27">
        <v>2004.6916599862336</v>
      </c>
      <c r="M32" s="27">
        <v>-0.52159749565191316</v>
      </c>
      <c r="O32" s="122">
        <v>40</v>
      </c>
      <c r="P32" s="123">
        <f>O32+$E$6</f>
        <v>313.14999999999998</v>
      </c>
      <c r="Q32" s="124">
        <v>1000</v>
      </c>
      <c r="R32" s="125">
        <f>$B$13*(1-$B$14*P32)</f>
        <v>846.85319530601157</v>
      </c>
      <c r="S32" s="125">
        <f>$R32/(1-$B$8*LN(($B$9+$B$10*$P32+$B$11*$P32^2+$B$12*$P32^3+Q32)/($B$9+$B$10*$P32+$B$11*$P32^2+$B$12*$P32^3)))</f>
        <v>893.6734507149074</v>
      </c>
      <c r="T32" s="125">
        <f>$B$28*(1+$B$29*P32)</f>
        <v>1298.3831394291005</v>
      </c>
      <c r="U32" s="126">
        <f>$B$26*EXP($B$27*S32/(T32-S32))</f>
        <v>921.17363592701463</v>
      </c>
      <c r="V32" s="126">
        <f>U32*1000/S32</f>
        <v>1030.7720736138106</v>
      </c>
      <c r="W32" s="25"/>
      <c r="X32" s="25"/>
      <c r="AC32" s="1"/>
      <c r="AE32"/>
      <c r="AG32" s="17"/>
      <c r="AH32" s="18"/>
      <c r="AI32" s="11"/>
      <c r="AJ32" s="11"/>
      <c r="AP32" s="1"/>
      <c r="AQ32" s="1"/>
    </row>
    <row r="33" spans="1:43" ht="15" x14ac:dyDescent="0.25">
      <c r="A33" s="157"/>
      <c r="B33" s="181"/>
      <c r="C33" s="42"/>
      <c r="D33" s="53">
        <v>40</v>
      </c>
      <c r="E33" s="54">
        <f t="shared" si="10"/>
        <v>313.14999999999998</v>
      </c>
      <c r="F33" s="55">
        <v>2000</v>
      </c>
      <c r="G33" s="60">
        <f t="shared" si="13"/>
        <v>846.85319530601157</v>
      </c>
      <c r="H33" s="60">
        <f t="shared" si="4"/>
        <v>926.91230723699437</v>
      </c>
      <c r="I33" s="64">
        <f t="shared" si="11"/>
        <v>1298.3831394291005</v>
      </c>
      <c r="J33" s="64">
        <f t="shared" si="14"/>
        <v>371.47083219210617</v>
      </c>
      <c r="K33" s="66">
        <f t="shared" si="12"/>
        <v>2584.2407429959844</v>
      </c>
      <c r="L33" s="27">
        <v>2522.3098698908589</v>
      </c>
      <c r="M33" s="27">
        <v>-2.3964823429463973</v>
      </c>
      <c r="O33" s="99"/>
      <c r="P33" s="91"/>
      <c r="Q33" s="100"/>
      <c r="R33" s="92"/>
      <c r="S33" s="93"/>
      <c r="T33" s="94"/>
      <c r="U33" s="75"/>
      <c r="V33" s="75"/>
      <c r="W33" s="25"/>
      <c r="X33" s="25"/>
      <c r="AC33" s="1"/>
      <c r="AE33"/>
      <c r="AG33" s="17"/>
      <c r="AH33" s="18"/>
      <c r="AI33" s="11"/>
      <c r="AJ33" s="11"/>
      <c r="AP33" s="1"/>
      <c r="AQ33" s="1"/>
    </row>
    <row r="34" spans="1:43" ht="15" x14ac:dyDescent="0.25">
      <c r="A34" s="157"/>
      <c r="B34" s="51"/>
      <c r="C34" s="42"/>
      <c r="D34" s="53">
        <v>40</v>
      </c>
      <c r="E34" s="54">
        <f t="shared" si="10"/>
        <v>313.14999999999998</v>
      </c>
      <c r="F34" s="55">
        <v>2250</v>
      </c>
      <c r="G34" s="60">
        <f t="shared" si="13"/>
        <v>846.85319530601157</v>
      </c>
      <c r="H34" s="60">
        <f t="shared" si="4"/>
        <v>933.99763772570418</v>
      </c>
      <c r="I34" s="64">
        <f t="shared" si="11"/>
        <v>1298.3831394291005</v>
      </c>
      <c r="J34" s="64">
        <f t="shared" si="14"/>
        <v>364.38550170339636</v>
      </c>
      <c r="K34" s="66">
        <f t="shared" si="12"/>
        <v>3299.1081475322044</v>
      </c>
      <c r="L34" s="27">
        <v>3369.2744468294613</v>
      </c>
      <c r="M34" s="27">
        <v>2.1268262863629577</v>
      </c>
      <c r="O34" s="99"/>
      <c r="P34" s="91"/>
      <c r="Q34" s="100"/>
      <c r="R34" s="92"/>
      <c r="S34" s="93"/>
      <c r="T34" s="94"/>
      <c r="U34" s="75"/>
      <c r="V34" s="75"/>
      <c r="W34" s="25"/>
      <c r="X34" s="25"/>
      <c r="AC34" s="1"/>
      <c r="AE34"/>
      <c r="AG34" s="17"/>
      <c r="AH34" s="18"/>
      <c r="AI34" s="11"/>
      <c r="AJ34" s="11"/>
      <c r="AP34" s="1"/>
      <c r="AQ34" s="1"/>
    </row>
    <row r="35" spans="1:43" ht="15" x14ac:dyDescent="0.25">
      <c r="A35" s="157"/>
      <c r="B35" s="51"/>
      <c r="C35" s="42"/>
      <c r="D35" s="53">
        <v>40</v>
      </c>
      <c r="E35" s="54">
        <f t="shared" si="10"/>
        <v>313.14999999999998</v>
      </c>
      <c r="F35" s="55">
        <v>2500</v>
      </c>
      <c r="G35" s="60">
        <f t="shared" si="3"/>
        <v>846.85319530601157</v>
      </c>
      <c r="H35" s="60">
        <f t="shared" si="4"/>
        <v>940.71423871003003</v>
      </c>
      <c r="I35" s="64">
        <f t="shared" si="11"/>
        <v>1298.3831394291005</v>
      </c>
      <c r="J35" s="64">
        <f t="shared" si="14"/>
        <v>357.66890071907051</v>
      </c>
      <c r="K35" s="66">
        <f t="shared" si="12"/>
        <v>4195.8533295391389</v>
      </c>
      <c r="L35" s="27">
        <v>4140.9554364758669</v>
      </c>
      <c r="M35" s="27">
        <v>-1.3083844632219748</v>
      </c>
      <c r="O35" s="99"/>
      <c r="P35" s="91"/>
      <c r="Q35" s="100"/>
      <c r="R35" s="92"/>
      <c r="S35" s="93"/>
      <c r="T35" s="94"/>
      <c r="U35" s="75"/>
      <c r="V35" s="75"/>
      <c r="W35" s="25"/>
      <c r="X35" s="25"/>
      <c r="AC35" s="1"/>
      <c r="AE35"/>
      <c r="AG35" s="17"/>
      <c r="AH35" s="18"/>
      <c r="AI35" s="11"/>
      <c r="AJ35" s="11"/>
      <c r="AP35" s="1"/>
      <c r="AQ35" s="1"/>
    </row>
    <row r="36" spans="1:43" ht="15" x14ac:dyDescent="0.25">
      <c r="A36" s="157"/>
      <c r="B36" s="51"/>
      <c r="C36" s="42"/>
      <c r="D36" s="53">
        <v>40</v>
      </c>
      <c r="E36" s="54">
        <f t="shared" si="10"/>
        <v>313.14999999999998</v>
      </c>
      <c r="F36" s="55">
        <v>2750</v>
      </c>
      <c r="G36" s="60">
        <f t="shared" si="3"/>
        <v>846.85319530601157</v>
      </c>
      <c r="H36" s="60">
        <f>$G36/(1-$B$8*LN(($B$9+$B$10*$E36+$B$11*$E36^2+$B$12*$E36^3+F36)/($B$9+$B$10*$E36+$B$11*$E36^2+$B$12*$E36^3)))</f>
        <v>947.1037256042456</v>
      </c>
      <c r="I36" s="64">
        <f t="shared" si="11"/>
        <v>1298.3831394291005</v>
      </c>
      <c r="J36" s="64">
        <f>I36-H36</f>
        <v>351.27941382485494</v>
      </c>
      <c r="K36" s="66">
        <f t="shared" si="12"/>
        <v>5319.424230227929</v>
      </c>
      <c r="L36" s="27">
        <v>5197.9205849024092</v>
      </c>
      <c r="M36" s="27">
        <v>-2.2841503152741311</v>
      </c>
      <c r="O36" s="99"/>
      <c r="P36" s="91"/>
      <c r="Q36" s="100"/>
      <c r="R36" s="92"/>
      <c r="S36" s="93"/>
      <c r="T36" s="94"/>
      <c r="U36" s="75"/>
      <c r="V36" s="75"/>
      <c r="W36" s="25"/>
      <c r="X36" s="25"/>
      <c r="AC36" s="1"/>
      <c r="AE36"/>
      <c r="AG36" s="17"/>
      <c r="AH36" s="18"/>
      <c r="AI36" s="11"/>
      <c r="AJ36" s="11"/>
      <c r="AP36" s="1"/>
      <c r="AQ36" s="1"/>
    </row>
    <row r="37" spans="1:43" ht="15" x14ac:dyDescent="0.25">
      <c r="A37" s="40"/>
      <c r="B37" s="41"/>
      <c r="C37" s="42"/>
      <c r="D37" s="53">
        <v>40</v>
      </c>
      <c r="E37" s="54">
        <f t="shared" si="10"/>
        <v>313.14999999999998</v>
      </c>
      <c r="F37" s="55">
        <v>3000</v>
      </c>
      <c r="G37" s="60">
        <f t="shared" si="3"/>
        <v>846.85319530601157</v>
      </c>
      <c r="H37" s="60">
        <f>$G37/(1-$B$8*LN(($B$9+$B$10*$E37+$B$11*$E37^2+$B$12*$E37^3+F37)/($B$9+$B$10*$E37+$B$11*$E37^2+$B$12*$E37^3)))</f>
        <v>953.20083210649</v>
      </c>
      <c r="I37" s="64">
        <f t="shared" si="11"/>
        <v>1298.3831394291005</v>
      </c>
      <c r="J37" s="64">
        <f>I37-H37</f>
        <v>345.18230732261054</v>
      </c>
      <c r="K37" s="66">
        <f t="shared" si="12"/>
        <v>6725.9035408552145</v>
      </c>
      <c r="L37" s="27">
        <v>6652.5916778384844</v>
      </c>
      <c r="M37" s="27">
        <v>-1.0899927804704777</v>
      </c>
      <c r="O37" s="99"/>
      <c r="P37" s="95"/>
      <c r="Q37" s="100"/>
      <c r="R37" s="92"/>
      <c r="S37" s="93"/>
      <c r="T37" s="94"/>
      <c r="U37" s="75"/>
      <c r="V37" s="75"/>
      <c r="W37" s="25"/>
      <c r="X37" s="25"/>
      <c r="AC37" s="1"/>
      <c r="AE37"/>
      <c r="AG37" s="17"/>
      <c r="AH37" s="18"/>
      <c r="AI37" s="11"/>
      <c r="AJ37" s="11"/>
      <c r="AP37" s="1"/>
      <c r="AQ37" s="1"/>
    </row>
    <row r="38" spans="1:43" ht="15" x14ac:dyDescent="0.25">
      <c r="A38" s="40"/>
      <c r="B38" s="41"/>
      <c r="C38" s="42"/>
      <c r="D38" s="53">
        <v>40</v>
      </c>
      <c r="E38" s="54">
        <f t="shared" si="10"/>
        <v>313.14999999999998</v>
      </c>
      <c r="F38" s="55">
        <v>3250</v>
      </c>
      <c r="G38" s="60">
        <f t="shared" si="3"/>
        <v>846.85319530601157</v>
      </c>
      <c r="H38" s="60">
        <f t="shared" ref="H38:H41" si="15">$G38/(1-$B$8*LN(($B$9+$B$10*$E38+$B$11*$E38^2+$B$12*$E38^3+F38)/($B$9+$B$10*$E38+$B$11*$E38^2+$B$12*$E38^3)))</f>
        <v>959.03486829046562</v>
      </c>
      <c r="I38" s="64">
        <f t="shared" si="11"/>
        <v>1298.3831394291005</v>
      </c>
      <c r="J38" s="64">
        <f t="shared" ref="J38:J41" si="16">I38-H38</f>
        <v>339.34827113863491</v>
      </c>
      <c r="K38" s="66">
        <f t="shared" si="12"/>
        <v>8485.3203026667252</v>
      </c>
      <c r="L38" s="27">
        <v>8395.5000231424328</v>
      </c>
      <c r="M38" s="27">
        <v>-1.0585372893473928</v>
      </c>
      <c r="O38" s="99"/>
      <c r="P38" s="95"/>
      <c r="Q38" s="100"/>
      <c r="R38" s="92"/>
      <c r="S38" s="93"/>
      <c r="T38" s="94"/>
      <c r="U38" s="75"/>
      <c r="V38" s="75"/>
      <c r="W38" s="25"/>
      <c r="X38" s="25"/>
      <c r="AC38" s="1"/>
      <c r="AE38"/>
      <c r="AG38" s="17"/>
      <c r="AH38" s="18"/>
      <c r="AI38" s="11"/>
      <c r="AJ38" s="11"/>
      <c r="AP38" s="1"/>
      <c r="AQ38" s="1"/>
    </row>
    <row r="39" spans="1:43" ht="15" x14ac:dyDescent="0.25">
      <c r="A39" s="40"/>
      <c r="B39" s="41"/>
      <c r="C39" s="42"/>
      <c r="D39" s="53">
        <v>40</v>
      </c>
      <c r="E39" s="54">
        <f t="shared" si="10"/>
        <v>313.14999999999998</v>
      </c>
      <c r="F39" s="55">
        <v>3500</v>
      </c>
      <c r="G39" s="60">
        <f t="shared" si="3"/>
        <v>846.85319530601157</v>
      </c>
      <c r="H39" s="60">
        <f t="shared" si="15"/>
        <v>964.6308091422859</v>
      </c>
      <c r="I39" s="64">
        <f t="shared" si="11"/>
        <v>1298.3831394291005</v>
      </c>
      <c r="J39" s="64">
        <f t="shared" si="16"/>
        <v>333.75233028681464</v>
      </c>
      <c r="K39" s="66">
        <f t="shared" si="12"/>
        <v>10685.191743177578</v>
      </c>
      <c r="L39" s="27">
        <v>10422.0235285011</v>
      </c>
      <c r="M39" s="27">
        <v>-2.4629245876145269</v>
      </c>
      <c r="O39" s="99"/>
      <c r="P39" s="95"/>
      <c r="Q39" s="100"/>
      <c r="R39" s="92"/>
      <c r="S39" s="93"/>
      <c r="T39" s="94"/>
      <c r="U39" s="75"/>
      <c r="V39" s="75"/>
      <c r="W39" s="25"/>
      <c r="X39" s="25"/>
      <c r="AC39" s="1"/>
      <c r="AE39"/>
      <c r="AG39" s="17"/>
      <c r="AH39" s="18"/>
      <c r="AI39" s="11"/>
      <c r="AJ39" s="11"/>
      <c r="AP39" s="1"/>
      <c r="AQ39" s="1"/>
    </row>
    <row r="40" spans="1:43" ht="15" x14ac:dyDescent="0.25">
      <c r="A40" s="40"/>
      <c r="B40" s="41"/>
      <c r="C40" s="42"/>
      <c r="D40" s="53">
        <v>40</v>
      </c>
      <c r="E40" s="54">
        <f t="shared" si="10"/>
        <v>313.14999999999998</v>
      </c>
      <c r="F40" s="55">
        <v>3750</v>
      </c>
      <c r="G40" s="60">
        <f t="shared" si="3"/>
        <v>846.85319530601157</v>
      </c>
      <c r="H40" s="60">
        <f t="shared" si="15"/>
        <v>970.01012102775439</v>
      </c>
      <c r="I40" s="64">
        <f t="shared" si="11"/>
        <v>1298.3831394291005</v>
      </c>
      <c r="J40" s="64">
        <f t="shared" si="16"/>
        <v>328.37301840134614</v>
      </c>
      <c r="K40" s="66">
        <f t="shared" si="12"/>
        <v>13434.991419548182</v>
      </c>
      <c r="L40" s="27">
        <v>13378.966851120529</v>
      </c>
      <c r="M40" s="27">
        <v>-0.41700486943471765</v>
      </c>
      <c r="O40" s="99"/>
      <c r="P40" s="95"/>
      <c r="Q40" s="100"/>
      <c r="R40" s="92"/>
      <c r="S40" s="93"/>
      <c r="T40" s="94"/>
      <c r="U40" s="75"/>
      <c r="V40" s="75"/>
      <c r="W40" s="25"/>
      <c r="X40" s="25"/>
      <c r="AC40" s="1"/>
      <c r="AE40"/>
      <c r="AG40" s="17"/>
      <c r="AH40" s="18"/>
      <c r="AI40" s="11"/>
      <c r="AJ40" s="11"/>
      <c r="AP40" s="1"/>
      <c r="AQ40" s="1"/>
    </row>
    <row r="41" spans="1:43" ht="15" x14ac:dyDescent="0.25">
      <c r="A41" s="40"/>
      <c r="B41" s="41"/>
      <c r="C41" s="42"/>
      <c r="D41" s="53">
        <v>40</v>
      </c>
      <c r="E41" s="54">
        <f t="shared" si="10"/>
        <v>313.14999999999998</v>
      </c>
      <c r="F41" s="55">
        <v>4000</v>
      </c>
      <c r="G41" s="60">
        <f t="shared" si="3"/>
        <v>846.85319530601157</v>
      </c>
      <c r="H41" s="60">
        <f t="shared" si="15"/>
        <v>975.1913986765486</v>
      </c>
      <c r="I41" s="64">
        <f t="shared" si="11"/>
        <v>1298.3831394291005</v>
      </c>
      <c r="J41" s="64">
        <f t="shared" si="16"/>
        <v>323.19174075255194</v>
      </c>
      <c r="K41" s="66">
        <f t="shared" si="12"/>
        <v>16871.794309346416</v>
      </c>
      <c r="L41" s="27">
        <v>16599.951634185316</v>
      </c>
      <c r="M41" s="27">
        <v>-1.6112256359746433</v>
      </c>
      <c r="O41" s="99"/>
      <c r="P41" s="95"/>
      <c r="Q41" s="100"/>
      <c r="R41" s="92"/>
      <c r="S41" s="93"/>
      <c r="T41" s="94"/>
      <c r="U41" s="75"/>
      <c r="V41" s="75"/>
      <c r="W41" s="25"/>
      <c r="X41" s="25"/>
      <c r="AC41" s="1"/>
      <c r="AE41"/>
      <c r="AG41" s="17"/>
      <c r="AH41" s="18"/>
      <c r="AI41" s="11"/>
      <c r="AJ41" s="11"/>
      <c r="AP41" s="1"/>
      <c r="AQ41" s="1"/>
    </row>
    <row r="42" spans="1:43" ht="15" x14ac:dyDescent="0.25">
      <c r="A42" s="40"/>
      <c r="B42" s="41"/>
      <c r="C42" s="42"/>
      <c r="D42" s="56">
        <v>80</v>
      </c>
      <c r="E42" s="57">
        <f t="shared" ref="E42:E75" si="17">D42+$E$6</f>
        <v>353.15</v>
      </c>
      <c r="F42" s="58">
        <v>0</v>
      </c>
      <c r="G42" s="62">
        <f t="shared" si="3"/>
        <v>823.09822090194086</v>
      </c>
      <c r="H42" s="62">
        <f t="shared" ref="H42:H52" si="18">$G42/(1-$B$8*LN(($B$9+$B$10*$E42+$B$11*$E42^2+$B$12*$E42^3+F42)/($B$9+$B$10*$E42+$B$11*$E42^2+$B$12*$E42^3)))</f>
        <v>823.09822090194086</v>
      </c>
      <c r="I42" s="64">
        <f t="shared" ref="I42:I54" si="19">$B$28*(1+$B$29*E42)</f>
        <v>1401.8157433296324</v>
      </c>
      <c r="J42" s="64">
        <f t="shared" si="5"/>
        <v>578.71752242769151</v>
      </c>
      <c r="K42" s="67">
        <f t="shared" ref="K42:K54" si="20">$B$26*EXP(($B$27*H42)/J42)</f>
        <v>54.684769446576922</v>
      </c>
      <c r="L42" s="27">
        <v>54.724111804354813</v>
      </c>
      <c r="M42" s="27">
        <v>7.194390353300302E-2</v>
      </c>
      <c r="O42" s="182"/>
      <c r="P42" s="183"/>
      <c r="Q42" s="183"/>
      <c r="R42" s="184"/>
      <c r="S42" s="185"/>
      <c r="T42" s="186"/>
      <c r="U42" s="187"/>
      <c r="V42" s="75"/>
      <c r="W42" s="25"/>
      <c r="X42" s="25"/>
      <c r="AC42" s="1"/>
      <c r="AE42"/>
      <c r="AG42" s="17"/>
      <c r="AH42" s="18"/>
      <c r="AI42" s="11"/>
      <c r="AJ42" s="11"/>
      <c r="AP42" s="1"/>
      <c r="AQ42" s="1"/>
    </row>
    <row r="43" spans="1:43" ht="15" x14ac:dyDescent="0.25">
      <c r="A43" s="40"/>
      <c r="B43" s="40"/>
      <c r="C43" s="42"/>
      <c r="D43" s="56">
        <v>80</v>
      </c>
      <c r="E43" s="57">
        <f t="shared" si="17"/>
        <v>353.15</v>
      </c>
      <c r="F43" s="58">
        <v>250</v>
      </c>
      <c r="G43" s="62">
        <f t="shared" si="3"/>
        <v>823.09822090194086</v>
      </c>
      <c r="H43" s="62">
        <f t="shared" si="18"/>
        <v>839.18841801233418</v>
      </c>
      <c r="I43" s="64">
        <f t="shared" si="19"/>
        <v>1401.8157433296324</v>
      </c>
      <c r="J43" s="64">
        <f t="shared" si="5"/>
        <v>562.62732531729819</v>
      </c>
      <c r="K43" s="67">
        <f t="shared" si="20"/>
        <v>70.141237374122312</v>
      </c>
      <c r="L43" s="27">
        <v>71.160952952005147</v>
      </c>
      <c r="M43" s="27">
        <v>1.4538032348129708</v>
      </c>
      <c r="O43" s="182"/>
      <c r="P43" s="183"/>
      <c r="Q43" s="183"/>
      <c r="R43" s="184"/>
      <c r="S43" s="185"/>
      <c r="T43" s="186"/>
      <c r="U43" s="187"/>
      <c r="V43" s="75"/>
      <c r="W43" s="25"/>
      <c r="X43" s="25"/>
      <c r="AC43" s="1"/>
      <c r="AE43"/>
      <c r="AG43" s="17"/>
      <c r="AH43" s="18"/>
      <c r="AI43" s="11"/>
      <c r="AJ43" s="11"/>
      <c r="AP43" s="1"/>
      <c r="AQ43" s="1"/>
    </row>
    <row r="44" spans="1:43" ht="15" x14ac:dyDescent="0.25">
      <c r="A44" s="43"/>
      <c r="B44" s="44"/>
      <c r="C44" s="45"/>
      <c r="D44" s="56">
        <v>80</v>
      </c>
      <c r="E44" s="57">
        <f t="shared" si="17"/>
        <v>353.15</v>
      </c>
      <c r="F44" s="58">
        <v>500</v>
      </c>
      <c r="G44" s="62">
        <f t="shared" si="3"/>
        <v>823.09822090194086</v>
      </c>
      <c r="H44" s="62">
        <f t="shared" si="18"/>
        <v>853.1354030610272</v>
      </c>
      <c r="I44" s="64">
        <f t="shared" si="19"/>
        <v>1401.8157433296324</v>
      </c>
      <c r="J44" s="64">
        <f t="shared" si="5"/>
        <v>548.68034026860516</v>
      </c>
      <c r="K44" s="67">
        <f t="shared" si="20"/>
        <v>88.06646483650907</v>
      </c>
      <c r="L44" s="27">
        <v>89.024357953644426</v>
      </c>
      <c r="M44" s="27">
        <v>1.0876933903428916</v>
      </c>
      <c r="O44" s="188"/>
      <c r="P44" s="78"/>
      <c r="Q44" s="88"/>
      <c r="R44" s="89"/>
      <c r="S44" s="90"/>
      <c r="T44" s="90"/>
      <c r="U44" s="89"/>
      <c r="V44" s="89"/>
      <c r="W44" s="25"/>
      <c r="X44" s="25"/>
      <c r="AC44" s="1"/>
      <c r="AE44"/>
      <c r="AG44" s="17"/>
      <c r="AH44" s="18"/>
      <c r="AI44" s="11"/>
      <c r="AJ44" s="11"/>
      <c r="AP44" s="1"/>
      <c r="AQ44" s="1"/>
    </row>
    <row r="45" spans="1:43" ht="15" x14ac:dyDescent="0.25">
      <c r="A45" s="43"/>
      <c r="B45" s="46"/>
      <c r="C45" s="45"/>
      <c r="D45" s="56">
        <v>80</v>
      </c>
      <c r="E45" s="57">
        <f t="shared" si="17"/>
        <v>353.15</v>
      </c>
      <c r="F45" s="58">
        <v>750</v>
      </c>
      <c r="G45" s="62">
        <f t="shared" si="3"/>
        <v>823.09822090194086</v>
      </c>
      <c r="H45" s="62">
        <f t="shared" si="18"/>
        <v>865.49727885378275</v>
      </c>
      <c r="I45" s="64">
        <f t="shared" si="19"/>
        <v>1401.8157433296324</v>
      </c>
      <c r="J45" s="64">
        <f t="shared" si="5"/>
        <v>536.31846447584962</v>
      </c>
      <c r="K45" s="67">
        <f t="shared" si="20"/>
        <v>108.82082049747073</v>
      </c>
      <c r="L45" s="27">
        <v>109.84856401267702</v>
      </c>
      <c r="M45" s="27">
        <v>0.94443646951749405</v>
      </c>
      <c r="O45" s="188"/>
      <c r="P45" s="78"/>
      <c r="Q45" s="88"/>
      <c r="R45" s="89"/>
      <c r="S45" s="90"/>
      <c r="T45" s="90"/>
      <c r="U45" s="89"/>
      <c r="V45" s="89"/>
      <c r="W45" s="25"/>
      <c r="X45" s="25"/>
      <c r="AC45" s="1"/>
      <c r="AE45"/>
      <c r="AG45" s="17"/>
      <c r="AH45" s="18"/>
      <c r="AI45" s="11"/>
      <c r="AJ45" s="11"/>
      <c r="AP45" s="1"/>
      <c r="AQ45" s="1"/>
    </row>
    <row r="46" spans="1:43" ht="15" x14ac:dyDescent="0.25">
      <c r="A46" s="43"/>
      <c r="B46" s="46"/>
      <c r="C46" s="45"/>
      <c r="D46" s="56">
        <v>80</v>
      </c>
      <c r="E46" s="57">
        <f t="shared" si="17"/>
        <v>353.15</v>
      </c>
      <c r="F46" s="58">
        <v>1000</v>
      </c>
      <c r="G46" s="62">
        <f t="shared" si="3"/>
        <v>823.09822090194086</v>
      </c>
      <c r="H46" s="62">
        <f t="shared" si="18"/>
        <v>876.63454669455871</v>
      </c>
      <c r="I46" s="64">
        <f t="shared" si="19"/>
        <v>1401.8157433296324</v>
      </c>
      <c r="J46" s="64">
        <f t="shared" si="5"/>
        <v>525.18119663507366</v>
      </c>
      <c r="K46" s="67">
        <f t="shared" si="20"/>
        <v>132.80490827866669</v>
      </c>
      <c r="L46" s="27">
        <v>131.12067424878907</v>
      </c>
      <c r="M46" s="27">
        <v>-1.2682016438304822</v>
      </c>
      <c r="O46" s="189"/>
      <c r="P46" s="190"/>
      <c r="Q46" s="191"/>
      <c r="R46" s="192"/>
      <c r="S46" s="192"/>
      <c r="T46" s="192"/>
      <c r="U46" s="192"/>
      <c r="V46" s="192"/>
      <c r="W46" s="25"/>
      <c r="X46" s="25"/>
      <c r="AC46" s="1"/>
      <c r="AE46"/>
      <c r="AG46" s="17"/>
      <c r="AH46" s="18"/>
      <c r="AI46" s="11"/>
      <c r="AJ46" s="11"/>
      <c r="AP46" s="1"/>
      <c r="AQ46" s="1"/>
    </row>
    <row r="47" spans="1:43" ht="15" x14ac:dyDescent="0.25">
      <c r="A47" s="43"/>
      <c r="B47" s="47"/>
      <c r="C47" s="45"/>
      <c r="D47" s="56">
        <v>80</v>
      </c>
      <c r="E47" s="57">
        <f t="shared" si="17"/>
        <v>353.15</v>
      </c>
      <c r="F47" s="58">
        <v>1250</v>
      </c>
      <c r="G47" s="62">
        <f t="shared" si="3"/>
        <v>823.09822090194086</v>
      </c>
      <c r="H47" s="62">
        <f t="shared" si="18"/>
        <v>886.7944244957373</v>
      </c>
      <c r="I47" s="64">
        <f t="shared" si="19"/>
        <v>1401.8157433296324</v>
      </c>
      <c r="J47" s="64">
        <f t="shared" si="5"/>
        <v>515.02131883389507</v>
      </c>
      <c r="K47" s="67">
        <f t="shared" si="20"/>
        <v>160.46786576705605</v>
      </c>
      <c r="L47" s="27">
        <v>158.50569284910256</v>
      </c>
      <c r="M47" s="27">
        <v>-1.2227824608834101</v>
      </c>
      <c r="O47" s="87"/>
      <c r="P47" s="87"/>
      <c r="Q47" s="193"/>
      <c r="R47" s="92"/>
      <c r="S47" s="93"/>
      <c r="T47" s="94"/>
      <c r="U47" s="75"/>
      <c r="V47" s="75"/>
      <c r="W47" s="25"/>
      <c r="X47" s="25"/>
      <c r="AC47" s="1"/>
      <c r="AE47"/>
      <c r="AG47" s="17"/>
      <c r="AH47" s="18"/>
      <c r="AI47" s="11"/>
      <c r="AJ47" s="11"/>
      <c r="AP47" s="1"/>
      <c r="AQ47" s="1"/>
    </row>
    <row r="48" spans="1:43" ht="15" x14ac:dyDescent="0.25">
      <c r="A48" s="31"/>
      <c r="B48" s="31"/>
      <c r="C48" s="31"/>
      <c r="D48" s="56">
        <v>80</v>
      </c>
      <c r="E48" s="57">
        <f t="shared" si="17"/>
        <v>353.15</v>
      </c>
      <c r="F48" s="58">
        <v>1500</v>
      </c>
      <c r="G48" s="62">
        <f t="shared" si="3"/>
        <v>823.09822090194086</v>
      </c>
      <c r="H48" s="62">
        <f t="shared" si="18"/>
        <v>896.15429041015432</v>
      </c>
      <c r="I48" s="64">
        <f t="shared" si="19"/>
        <v>1401.8157433296324</v>
      </c>
      <c r="J48" s="64">
        <f t="shared" si="5"/>
        <v>505.66145291947805</v>
      </c>
      <c r="K48" s="67">
        <f t="shared" si="20"/>
        <v>192.3152815956409</v>
      </c>
      <c r="L48" s="27">
        <v>190.54714326846806</v>
      </c>
      <c r="M48" s="27">
        <v>-0.9193956468267015</v>
      </c>
      <c r="O48" s="194"/>
      <c r="P48" s="195"/>
      <c r="Q48" s="196"/>
      <c r="R48" s="197"/>
      <c r="S48" s="197"/>
      <c r="T48" s="197"/>
      <c r="U48" s="197"/>
      <c r="V48" s="197"/>
      <c r="W48" s="25"/>
      <c r="X48" s="25"/>
      <c r="AC48" s="1"/>
      <c r="AE48"/>
      <c r="AG48" s="17"/>
      <c r="AH48" s="18"/>
      <c r="AI48" s="11"/>
      <c r="AJ48" s="11"/>
      <c r="AP48" s="1"/>
      <c r="AQ48" s="1"/>
    </row>
    <row r="49" spans="4:43" x14ac:dyDescent="0.2">
      <c r="D49" s="56">
        <v>80</v>
      </c>
      <c r="E49" s="57">
        <f t="shared" si="17"/>
        <v>353.15</v>
      </c>
      <c r="F49" s="58">
        <v>1750</v>
      </c>
      <c r="G49" s="62">
        <f t="shared" si="3"/>
        <v>823.09822090194086</v>
      </c>
      <c r="H49" s="62">
        <f t="shared" si="18"/>
        <v>904.84600668049109</v>
      </c>
      <c r="I49" s="64">
        <f t="shared" si="19"/>
        <v>1401.8157433296324</v>
      </c>
      <c r="J49" s="64">
        <f t="shared" si="5"/>
        <v>496.96973664914128</v>
      </c>
      <c r="K49" s="67">
        <f t="shared" si="20"/>
        <v>228.91746562365137</v>
      </c>
      <c r="L49" s="27">
        <v>228.95255135029765</v>
      </c>
      <c r="M49" s="27">
        <v>1.5326801976730312E-2</v>
      </c>
      <c r="O49" s="27"/>
      <c r="P49" s="27"/>
      <c r="Q49" s="28"/>
      <c r="R49" s="28"/>
      <c r="S49" s="28"/>
      <c r="T49" s="24"/>
      <c r="U49" s="26"/>
      <c r="V49" s="27"/>
      <c r="W49" s="25"/>
      <c r="X49" s="25"/>
      <c r="AC49" s="1"/>
      <c r="AE49"/>
      <c r="AG49" s="17"/>
      <c r="AH49" s="18"/>
      <c r="AI49" s="11"/>
      <c r="AJ49" s="11"/>
      <c r="AP49" s="1"/>
      <c r="AQ49" s="1"/>
    </row>
    <row r="50" spans="4:43" x14ac:dyDescent="0.2">
      <c r="D50" s="56">
        <v>80</v>
      </c>
      <c r="E50" s="57">
        <f t="shared" si="17"/>
        <v>353.15</v>
      </c>
      <c r="F50" s="58">
        <v>2000</v>
      </c>
      <c r="G50" s="62">
        <f t="shared" si="3"/>
        <v>823.09822090194086</v>
      </c>
      <c r="H50" s="62">
        <f t="shared" si="18"/>
        <v>912.97043993072566</v>
      </c>
      <c r="I50" s="64">
        <f t="shared" si="19"/>
        <v>1401.8157433296324</v>
      </c>
      <c r="J50" s="64">
        <f t="shared" si="5"/>
        <v>488.84530339890671</v>
      </c>
      <c r="K50" s="67">
        <f t="shared" si="20"/>
        <v>270.91846083008858</v>
      </c>
      <c r="L50" s="27">
        <v>277.31960783091898</v>
      </c>
      <c r="M50" s="27">
        <v>2.3627577763499112</v>
      </c>
      <c r="O50" s="27"/>
      <c r="P50" s="27"/>
      <c r="Q50" s="28"/>
      <c r="R50" s="28"/>
      <c r="S50" s="28"/>
      <c r="T50" s="24"/>
      <c r="U50" s="26"/>
      <c r="V50" s="27"/>
      <c r="W50" s="25"/>
      <c r="X50" s="25"/>
      <c r="AC50" s="1"/>
      <c r="AE50"/>
      <c r="AG50" s="17"/>
      <c r="AH50" s="18"/>
      <c r="AI50" s="11"/>
      <c r="AJ50" s="11"/>
      <c r="AP50" s="1"/>
      <c r="AQ50" s="1"/>
    </row>
    <row r="51" spans="4:43" x14ac:dyDescent="0.2">
      <c r="D51" s="56">
        <v>80</v>
      </c>
      <c r="E51" s="57">
        <f t="shared" si="17"/>
        <v>353.15</v>
      </c>
      <c r="F51" s="58">
        <v>2250</v>
      </c>
      <c r="G51" s="62">
        <f t="shared" si="3"/>
        <v>823.09822090194086</v>
      </c>
      <c r="H51" s="62">
        <f t="shared" si="18"/>
        <v>920.60658321705307</v>
      </c>
      <c r="I51" s="64">
        <f t="shared" si="19"/>
        <v>1401.8157433296324</v>
      </c>
      <c r="J51" s="64">
        <f t="shared" si="5"/>
        <v>481.2091601125793</v>
      </c>
      <c r="K51" s="67">
        <f t="shared" si="20"/>
        <v>319.04606095793361</v>
      </c>
      <c r="L51" s="27">
        <v>321.07466678172545</v>
      </c>
      <c r="M51" s="27">
        <v>0.63583478125414694</v>
      </c>
      <c r="O51" s="27"/>
      <c r="P51" s="27"/>
      <c r="Q51" s="28"/>
      <c r="R51" s="28"/>
      <c r="S51" s="28"/>
      <c r="T51" s="24"/>
      <c r="U51" s="26"/>
      <c r="V51" s="27"/>
      <c r="W51" s="25"/>
      <c r="X51" s="25"/>
      <c r="AC51" s="1"/>
      <c r="AE51"/>
      <c r="AG51" s="17"/>
      <c r="AH51" s="18"/>
      <c r="AI51" s="11"/>
      <c r="AJ51" s="11"/>
      <c r="AP51" s="1"/>
      <c r="AQ51" s="1"/>
    </row>
    <row r="52" spans="4:43" x14ac:dyDescent="0.2">
      <c r="D52" s="56">
        <v>80</v>
      </c>
      <c r="E52" s="57">
        <f t="shared" si="17"/>
        <v>353.15</v>
      </c>
      <c r="F52" s="58">
        <v>2500</v>
      </c>
      <c r="G52" s="62">
        <f t="shared" si="3"/>
        <v>823.09822090194086</v>
      </c>
      <c r="H52" s="62">
        <f t="shared" si="18"/>
        <v>927.8175307524242</v>
      </c>
      <c r="I52" s="64">
        <f t="shared" si="19"/>
        <v>1401.8157433296324</v>
      </c>
      <c r="J52" s="64">
        <f t="shared" si="5"/>
        <v>473.99821257720816</v>
      </c>
      <c r="K52" s="67">
        <f t="shared" si="20"/>
        <v>374.12305551973543</v>
      </c>
      <c r="L52" s="27">
        <v>368.40179460424952</v>
      </c>
      <c r="M52" s="27">
        <v>-1.5292457471079621</v>
      </c>
      <c r="O52" s="27"/>
      <c r="P52" s="27"/>
      <c r="Q52" s="28"/>
      <c r="R52" s="28"/>
      <c r="S52" s="28"/>
      <c r="T52" s="24"/>
      <c r="U52" s="26"/>
      <c r="V52" s="27"/>
      <c r="W52" s="25"/>
      <c r="X52" s="25"/>
      <c r="AC52" s="1"/>
      <c r="AE52"/>
      <c r="AG52" s="17"/>
      <c r="AH52" s="18"/>
      <c r="AI52" s="11"/>
      <c r="AJ52" s="11"/>
      <c r="AP52" s="1"/>
      <c r="AQ52" s="1"/>
    </row>
    <row r="53" spans="4:43" x14ac:dyDescent="0.2">
      <c r="D53" s="56">
        <v>80</v>
      </c>
      <c r="E53" s="57">
        <f t="shared" si="17"/>
        <v>353.15</v>
      </c>
      <c r="F53" s="58">
        <v>2750</v>
      </c>
      <c r="G53" s="62">
        <f t="shared" si="3"/>
        <v>823.09822090194086</v>
      </c>
      <c r="H53" s="62">
        <f>$G53/(1-$B$8*LN(($B$9+$B$10*$E53+$B$11*$E53^2+$B$12*$E53^3+F53)/($B$9+$B$10*$E53+$B$11*$E53^2+$B$12*$E53^3)))</f>
        <v>934.65452949893199</v>
      </c>
      <c r="I53" s="64">
        <f t="shared" si="19"/>
        <v>1401.8157433296324</v>
      </c>
      <c r="J53" s="64">
        <f>I53-H53</f>
        <v>467.16121383070038</v>
      </c>
      <c r="K53" s="67">
        <f t="shared" si="20"/>
        <v>437.07991687818367</v>
      </c>
      <c r="L53" s="27">
        <v>429.02152994397915</v>
      </c>
      <c r="M53" s="27">
        <v>-1.843687303631119</v>
      </c>
      <c r="O53" s="27"/>
      <c r="P53" s="27"/>
      <c r="Q53" s="28"/>
      <c r="R53" s="28"/>
      <c r="S53" s="28"/>
      <c r="T53" s="24"/>
      <c r="U53" s="26"/>
      <c r="V53" s="27"/>
      <c r="W53" s="25"/>
      <c r="X53" s="25"/>
      <c r="AC53" s="1"/>
      <c r="AE53"/>
      <c r="AG53" s="17"/>
      <c r="AH53" s="18"/>
      <c r="AI53" s="11"/>
      <c r="AJ53" s="11"/>
      <c r="AP53" s="1"/>
      <c r="AQ53" s="1"/>
    </row>
    <row r="54" spans="4:43" x14ac:dyDescent="0.2">
      <c r="D54" s="56">
        <v>80</v>
      </c>
      <c r="E54" s="57">
        <f t="shared" si="17"/>
        <v>353.15</v>
      </c>
      <c r="F54" s="58">
        <v>3000</v>
      </c>
      <c r="G54" s="62">
        <f t="shared" si="3"/>
        <v>823.09822090194086</v>
      </c>
      <c r="H54" s="62">
        <f>$G54/(1-$B$8*LN(($B$9+$B$10*$E54+$B$11*$E54^2+$B$12*$E54^3+F54)/($B$9+$B$10*$E54+$B$11*$E54^2+$B$12*$E54^3)))</f>
        <v>941.15980860083425</v>
      </c>
      <c r="I54" s="64">
        <f t="shared" si="19"/>
        <v>1401.8157433296324</v>
      </c>
      <c r="J54" s="64">
        <f>I54-H54</f>
        <v>460.65593472879812</v>
      </c>
      <c r="K54" s="67">
        <f t="shared" si="20"/>
        <v>508.96915503727388</v>
      </c>
      <c r="L54" s="27">
        <v>515.97489022715013</v>
      </c>
      <c r="M54" s="27">
        <v>1.3764557479643711</v>
      </c>
      <c r="O54" s="27"/>
      <c r="P54" s="27"/>
      <c r="Q54" s="28"/>
      <c r="R54" s="28"/>
      <c r="S54" s="28"/>
      <c r="T54" s="24"/>
      <c r="U54" s="26"/>
      <c r="V54" s="27"/>
      <c r="W54" s="25"/>
      <c r="X54" s="25"/>
      <c r="AC54" s="1"/>
      <c r="AE54"/>
      <c r="AG54" s="17"/>
      <c r="AH54" s="18"/>
      <c r="AI54" s="11"/>
      <c r="AJ54" s="11"/>
      <c r="AP54" s="1"/>
      <c r="AQ54" s="1"/>
    </row>
    <row r="55" spans="4:43" x14ac:dyDescent="0.2">
      <c r="D55" s="56">
        <v>80</v>
      </c>
      <c r="E55" s="57">
        <f t="shared" si="17"/>
        <v>353.15</v>
      </c>
      <c r="F55" s="58">
        <v>3250</v>
      </c>
      <c r="G55" s="62">
        <f t="shared" si="3"/>
        <v>823.09822090194086</v>
      </c>
      <c r="H55" s="62">
        <f t="shared" ref="H55:H58" si="21">$G55/(1-$B$8*LN(($B$9+$B$10*$E55+$B$11*$E55^2+$B$12*$E55^3+F55)/($B$9+$B$10*$E55+$B$11*$E55^2+$B$12*$E55^3)))</f>
        <v>947.36860577710161</v>
      </c>
      <c r="I55" s="64">
        <f t="shared" ref="I55:I58" si="22">$B$28*(1+$B$29*E55)</f>
        <v>1401.8157433296324</v>
      </c>
      <c r="J55" s="64">
        <f t="shared" ref="J55:J58" si="23">I55-H55</f>
        <v>454.44713755253076</v>
      </c>
      <c r="K55" s="67">
        <f t="shared" ref="K55:K58" si="24">$B$26*EXP(($B$27*H55)/J55)</f>
        <v>590.98158741375528</v>
      </c>
      <c r="L55" s="27">
        <v>584.23875707341563</v>
      </c>
      <c r="M55" s="27">
        <v>-1.1409543857106486</v>
      </c>
      <c r="O55" s="27"/>
      <c r="P55" s="27"/>
      <c r="Q55" s="28"/>
      <c r="R55" s="28"/>
      <c r="S55" s="28"/>
      <c r="T55" s="24"/>
      <c r="U55" s="26"/>
      <c r="V55" s="27"/>
      <c r="W55" s="25"/>
      <c r="X55" s="25"/>
      <c r="AC55" s="1"/>
      <c r="AE55"/>
      <c r="AG55" s="17"/>
      <c r="AH55" s="18"/>
      <c r="AI55" s="11"/>
      <c r="AJ55" s="11"/>
      <c r="AP55" s="1"/>
      <c r="AQ55" s="1"/>
    </row>
    <row r="56" spans="4:43" x14ac:dyDescent="0.2">
      <c r="D56" s="56">
        <v>80</v>
      </c>
      <c r="E56" s="57">
        <f t="shared" si="17"/>
        <v>353.15</v>
      </c>
      <c r="F56" s="58">
        <v>3500</v>
      </c>
      <c r="G56" s="62">
        <f t="shared" si="3"/>
        <v>823.09822090194086</v>
      </c>
      <c r="H56" s="62">
        <f t="shared" si="21"/>
        <v>953.31065068634189</v>
      </c>
      <c r="I56" s="64">
        <f t="shared" si="22"/>
        <v>1401.8157433296324</v>
      </c>
      <c r="J56" s="64">
        <f t="shared" si="23"/>
        <v>448.50509264329048</v>
      </c>
      <c r="K56" s="67">
        <f t="shared" si="24"/>
        <v>684.46480035357251</v>
      </c>
      <c r="L56" s="27">
        <v>704.09030916982317</v>
      </c>
      <c r="M56" s="27">
        <v>2.8672780260011548</v>
      </c>
      <c r="O56" s="27"/>
      <c r="P56" s="27"/>
      <c r="Q56" s="28"/>
      <c r="R56" s="28"/>
      <c r="S56" s="28"/>
      <c r="T56" s="24"/>
      <c r="U56" s="26"/>
      <c r="V56" s="27"/>
      <c r="W56" s="25"/>
      <c r="X56" s="25"/>
      <c r="AC56" s="1"/>
      <c r="AE56"/>
      <c r="AG56" s="17"/>
      <c r="AH56" s="18"/>
      <c r="AI56" s="11"/>
      <c r="AJ56" s="11"/>
      <c r="AP56" s="1"/>
      <c r="AQ56" s="1"/>
    </row>
    <row r="57" spans="4:43" x14ac:dyDescent="0.2">
      <c r="D57" s="56">
        <v>80</v>
      </c>
      <c r="E57" s="57">
        <f t="shared" si="17"/>
        <v>353.15</v>
      </c>
      <c r="F57" s="58">
        <v>3750</v>
      </c>
      <c r="G57" s="62">
        <f t="shared" si="3"/>
        <v>823.09822090194086</v>
      </c>
      <c r="H57" s="62">
        <f t="shared" si="21"/>
        <v>959.01127179275534</v>
      </c>
      <c r="I57" s="64">
        <f t="shared" si="22"/>
        <v>1401.8157433296324</v>
      </c>
      <c r="J57" s="64">
        <f t="shared" si="23"/>
        <v>442.80447153687703</v>
      </c>
      <c r="K57" s="67">
        <f t="shared" si="24"/>
        <v>790.94411554182534</v>
      </c>
      <c r="L57" s="27">
        <v>792.17392002873271</v>
      </c>
      <c r="M57" s="27">
        <v>0.15548563580435878</v>
      </c>
      <c r="O57" s="27"/>
      <c r="P57" s="27"/>
      <c r="Q57" s="28"/>
      <c r="R57" s="28"/>
      <c r="S57" s="28"/>
      <c r="T57" s="24"/>
      <c r="U57" s="26"/>
      <c r="V57" s="27"/>
      <c r="W57" s="25"/>
      <c r="X57" s="25"/>
      <c r="AC57" s="1"/>
      <c r="AE57"/>
      <c r="AG57" s="17"/>
      <c r="AH57" s="18"/>
      <c r="AI57" s="11"/>
      <c r="AJ57" s="11"/>
      <c r="AP57" s="1"/>
      <c r="AQ57" s="1"/>
    </row>
    <row r="58" spans="4:43" x14ac:dyDescent="0.2">
      <c r="D58" s="56">
        <v>80</v>
      </c>
      <c r="E58" s="57">
        <f t="shared" si="17"/>
        <v>353.15</v>
      </c>
      <c r="F58" s="58">
        <v>4000</v>
      </c>
      <c r="G58" s="62">
        <f t="shared" si="3"/>
        <v>823.09822090194086</v>
      </c>
      <c r="H58" s="62">
        <f t="shared" si="21"/>
        <v>964.49223639607976</v>
      </c>
      <c r="I58" s="64">
        <f t="shared" si="22"/>
        <v>1401.8157433296324</v>
      </c>
      <c r="J58" s="64">
        <f t="shared" si="23"/>
        <v>437.32350693355261</v>
      </c>
      <c r="K58" s="67">
        <f t="shared" si="24"/>
        <v>912.14641767513626</v>
      </c>
      <c r="L58" s="27">
        <v>907.16177259285371</v>
      </c>
      <c r="M58" s="27">
        <v>-0.54647422669129542</v>
      </c>
      <c r="O58" s="27"/>
      <c r="P58" s="27"/>
      <c r="Q58" s="28"/>
      <c r="R58" s="28"/>
      <c r="S58" s="28"/>
      <c r="T58" s="24"/>
      <c r="U58" s="26"/>
      <c r="V58" s="27"/>
      <c r="W58" s="25"/>
      <c r="X58" s="25"/>
      <c r="AC58" s="1"/>
      <c r="AE58"/>
      <c r="AG58" s="17"/>
      <c r="AH58" s="18"/>
      <c r="AI58" s="11"/>
      <c r="AJ58" s="11"/>
      <c r="AP58" s="1"/>
      <c r="AQ58" s="1"/>
    </row>
    <row r="59" spans="4:43" x14ac:dyDescent="0.2">
      <c r="D59" s="165">
        <v>100</v>
      </c>
      <c r="E59" s="166">
        <f t="shared" si="17"/>
        <v>373.15</v>
      </c>
      <c r="F59" s="167">
        <v>0</v>
      </c>
      <c r="G59" s="168">
        <f t="shared" si="3"/>
        <v>811.22073369990551</v>
      </c>
      <c r="H59" s="168">
        <f t="shared" ref="H59:H67" si="25">$G59/(1-$B$8*LN(($B$9+$B$10*$E59+$B$11*$E59^2+$B$12*$E59^3+F59)/($B$9+$B$10*$E59+$B$11*$E59^2+$B$12*$E59^3)))</f>
        <v>811.22073369990551</v>
      </c>
      <c r="I59" s="64">
        <f t="shared" ref="I59:I67" si="26">$B$28*(1+$B$29*E59)</f>
        <v>1453.5320452798978</v>
      </c>
      <c r="J59" s="64">
        <f t="shared" ref="J59:J67" si="27">I59-H59</f>
        <v>642.31131157999232</v>
      </c>
      <c r="K59" s="169">
        <f t="shared" ref="K59:K67" si="28">$B$26*EXP(($B$27*H59)/J59)</f>
        <v>30.849701931291083</v>
      </c>
      <c r="L59" s="27">
        <v>30.058733721159719</v>
      </c>
      <c r="M59" s="27">
        <v>-2.5639411748386434</v>
      </c>
      <c r="O59" s="27"/>
      <c r="P59" s="27"/>
      <c r="Q59" s="28"/>
      <c r="R59" s="28"/>
      <c r="S59" s="28"/>
      <c r="T59" s="24"/>
      <c r="U59" s="26"/>
      <c r="V59" s="27"/>
      <c r="W59" s="24"/>
      <c r="X59" s="24"/>
      <c r="Y59" s="24"/>
      <c r="Z59" s="24"/>
      <c r="AA59"/>
      <c r="AB59"/>
      <c r="AC59"/>
      <c r="AD59"/>
      <c r="AE59"/>
      <c r="AQ59" s="1"/>
    </row>
    <row r="60" spans="4:43" x14ac:dyDescent="0.2">
      <c r="D60" s="165">
        <v>100</v>
      </c>
      <c r="E60" s="166">
        <f t="shared" si="17"/>
        <v>373.15</v>
      </c>
      <c r="F60" s="167">
        <v>250</v>
      </c>
      <c r="G60" s="168">
        <f t="shared" si="3"/>
        <v>811.22073369990551</v>
      </c>
      <c r="H60" s="168">
        <f t="shared" si="25"/>
        <v>828.69647314267706</v>
      </c>
      <c r="I60" s="64">
        <f t="shared" si="26"/>
        <v>1453.5320452798978</v>
      </c>
      <c r="J60" s="64">
        <f t="shared" si="27"/>
        <v>624.83557213722077</v>
      </c>
      <c r="K60" s="169">
        <f t="shared" si="28"/>
        <v>38.727896728675439</v>
      </c>
      <c r="L60" s="27">
        <v>38.322201289667987</v>
      </c>
      <c r="M60" s="27">
        <v>-1.0475535034854133</v>
      </c>
      <c r="O60" s="27"/>
      <c r="P60" s="27"/>
      <c r="Q60" s="28"/>
      <c r="R60" s="28"/>
      <c r="S60" s="28"/>
      <c r="T60" s="24"/>
      <c r="U60" s="26"/>
      <c r="V60" s="27"/>
      <c r="W60" s="25"/>
      <c r="X60" s="25"/>
      <c r="AC60" s="1"/>
      <c r="AE60"/>
      <c r="AG60" s="17"/>
      <c r="AH60" s="18"/>
      <c r="AQ60" s="1"/>
    </row>
    <row r="61" spans="4:43" s="24" customFormat="1" x14ac:dyDescent="0.2">
      <c r="D61" s="165">
        <v>100</v>
      </c>
      <c r="E61" s="166">
        <f t="shared" si="17"/>
        <v>373.15</v>
      </c>
      <c r="F61" s="167">
        <v>500</v>
      </c>
      <c r="G61" s="168">
        <f t="shared" si="3"/>
        <v>811.22073369990551</v>
      </c>
      <c r="H61" s="168">
        <f t="shared" si="25"/>
        <v>843.64951124799131</v>
      </c>
      <c r="I61" s="64">
        <f t="shared" si="26"/>
        <v>1453.5320452798978</v>
      </c>
      <c r="J61" s="64">
        <f t="shared" si="27"/>
        <v>609.88253403190652</v>
      </c>
      <c r="K61" s="169">
        <f t="shared" si="28"/>
        <v>47.53706453692881</v>
      </c>
      <c r="L61" s="27">
        <v>47.748416733257095</v>
      </c>
      <c r="M61" s="27">
        <v>0.44460506425275292</v>
      </c>
      <c r="N61" s="21"/>
      <c r="O61" s="27"/>
      <c r="P61" s="27"/>
      <c r="Q61" s="28"/>
      <c r="R61" s="28"/>
      <c r="S61" s="28"/>
      <c r="U61" s="26"/>
      <c r="V61" s="27"/>
      <c r="W61" s="25"/>
      <c r="X61" s="25"/>
      <c r="Y61" s="21"/>
      <c r="Z61" s="21"/>
      <c r="AA61" s="21"/>
      <c r="AB61" s="21"/>
      <c r="AC61" s="26"/>
      <c r="AD61" s="21"/>
      <c r="AF61" s="21"/>
      <c r="AG61" s="29"/>
      <c r="AH61" s="30"/>
      <c r="AJ61" s="26"/>
      <c r="AK61" s="26"/>
    </row>
    <row r="62" spans="4:43" x14ac:dyDescent="0.2">
      <c r="D62" s="165">
        <v>100</v>
      </c>
      <c r="E62" s="166">
        <f t="shared" si="17"/>
        <v>373.15</v>
      </c>
      <c r="F62" s="167">
        <v>750</v>
      </c>
      <c r="G62" s="168">
        <f t="shared" si="3"/>
        <v>811.22073369990551</v>
      </c>
      <c r="H62" s="168">
        <f t="shared" si="25"/>
        <v>856.78362141980449</v>
      </c>
      <c r="I62" s="64">
        <f t="shared" si="26"/>
        <v>1453.5320452798978</v>
      </c>
      <c r="J62" s="64">
        <f t="shared" si="27"/>
        <v>596.74842386009334</v>
      </c>
      <c r="K62" s="169">
        <f t="shared" si="28"/>
        <v>57.39754732594578</v>
      </c>
      <c r="L62" s="27">
        <v>57.843504135836312</v>
      </c>
      <c r="M62" s="27">
        <v>0.77696143941144247</v>
      </c>
      <c r="O62" s="27"/>
      <c r="P62" s="27"/>
      <c r="Q62" s="28"/>
      <c r="R62" s="28"/>
      <c r="S62" s="28"/>
      <c r="T62" s="24"/>
      <c r="U62" s="26"/>
      <c r="V62" s="27"/>
      <c r="W62" s="25"/>
      <c r="X62" s="25"/>
      <c r="AC62" s="1"/>
      <c r="AE62"/>
      <c r="AG62" s="17"/>
      <c r="AH62" s="18"/>
    </row>
    <row r="63" spans="4:43" x14ac:dyDescent="0.2">
      <c r="D63" s="165">
        <v>100</v>
      </c>
      <c r="E63" s="166">
        <f t="shared" si="17"/>
        <v>373.15</v>
      </c>
      <c r="F63" s="167">
        <v>1000</v>
      </c>
      <c r="G63" s="168">
        <f t="shared" si="3"/>
        <v>811.22073369990551</v>
      </c>
      <c r="H63" s="168">
        <f t="shared" si="25"/>
        <v>868.53793612864183</v>
      </c>
      <c r="I63" s="64">
        <f t="shared" si="26"/>
        <v>1453.5320452798978</v>
      </c>
      <c r="J63" s="64">
        <f t="shared" si="27"/>
        <v>584.994109151256</v>
      </c>
      <c r="K63" s="169">
        <f t="shared" si="28"/>
        <v>68.433906713743383</v>
      </c>
      <c r="L63" s="27">
        <v>70.186278269738992</v>
      </c>
      <c r="M63" s="27">
        <v>2.5606773603116322</v>
      </c>
      <c r="O63" s="27"/>
      <c r="P63" s="27"/>
      <c r="Q63" s="28"/>
      <c r="R63" s="28"/>
      <c r="S63" s="28"/>
      <c r="T63" s="24"/>
      <c r="U63" s="26"/>
      <c r="V63" s="27"/>
      <c r="W63" s="25"/>
      <c r="X63" s="25"/>
      <c r="AC63" s="1"/>
      <c r="AE63"/>
      <c r="AG63" s="17"/>
      <c r="AH63" s="18"/>
    </row>
    <row r="64" spans="4:43" x14ac:dyDescent="0.2">
      <c r="D64" s="165">
        <v>100</v>
      </c>
      <c r="E64" s="166">
        <f t="shared" si="17"/>
        <v>373.15</v>
      </c>
      <c r="F64" s="167">
        <v>1250</v>
      </c>
      <c r="G64" s="168">
        <f t="shared" si="3"/>
        <v>811.22073369990551</v>
      </c>
      <c r="H64" s="168">
        <f t="shared" si="25"/>
        <v>879.20607268806316</v>
      </c>
      <c r="I64" s="64">
        <f t="shared" si="26"/>
        <v>1453.5320452798978</v>
      </c>
      <c r="J64" s="64">
        <f t="shared" si="27"/>
        <v>574.32597259183467</v>
      </c>
      <c r="K64" s="169">
        <f t="shared" si="28"/>
        <v>80.778882319665769</v>
      </c>
      <c r="L64" s="27">
        <v>81.00366019416488</v>
      </c>
      <c r="M64" s="27">
        <v>0.27826316488212699</v>
      </c>
      <c r="O64" s="27"/>
      <c r="P64" s="27"/>
      <c r="Q64" s="28"/>
      <c r="R64" s="28"/>
      <c r="S64" s="28"/>
      <c r="T64" s="24"/>
      <c r="U64" s="26"/>
      <c r="V64" s="27"/>
      <c r="W64" s="25"/>
      <c r="X64" s="25"/>
      <c r="AC64" s="1"/>
      <c r="AE64"/>
      <c r="AG64" s="17"/>
      <c r="AH64" s="18"/>
      <c r="AP64" s="1"/>
    </row>
    <row r="65" spans="4:43" x14ac:dyDescent="0.2">
      <c r="D65" s="165">
        <v>100</v>
      </c>
      <c r="E65" s="166">
        <f t="shared" si="17"/>
        <v>373.15</v>
      </c>
      <c r="F65" s="167">
        <v>1500</v>
      </c>
      <c r="G65" s="168">
        <f t="shared" si="3"/>
        <v>811.22073369990551</v>
      </c>
      <c r="H65" s="168">
        <f t="shared" si="25"/>
        <v>888.99466733766769</v>
      </c>
      <c r="I65" s="64">
        <f t="shared" si="26"/>
        <v>1453.5320452798978</v>
      </c>
      <c r="J65" s="64">
        <f t="shared" si="27"/>
        <v>564.53737794223014</v>
      </c>
      <c r="K65" s="169">
        <f t="shared" si="28"/>
        <v>94.575982641691951</v>
      </c>
      <c r="L65" s="27">
        <v>93.046441253208101</v>
      </c>
      <c r="M65" s="27">
        <v>-1.6172619578044769</v>
      </c>
      <c r="O65" s="27"/>
      <c r="P65" s="27"/>
      <c r="Q65" s="28"/>
      <c r="R65" s="28"/>
      <c r="S65" s="28"/>
      <c r="T65" s="24"/>
      <c r="U65" s="26"/>
      <c r="V65" s="27"/>
      <c r="W65" s="25"/>
      <c r="X65" s="25"/>
      <c r="AC65" s="1"/>
      <c r="AE65"/>
      <c r="AG65" s="17"/>
      <c r="AH65" s="18"/>
      <c r="AP65" s="1"/>
      <c r="AQ65" s="1"/>
    </row>
    <row r="66" spans="4:43" x14ac:dyDescent="0.2">
      <c r="D66" s="165">
        <v>100</v>
      </c>
      <c r="E66" s="166">
        <f t="shared" si="17"/>
        <v>373.15</v>
      </c>
      <c r="F66" s="167">
        <v>1750</v>
      </c>
      <c r="G66" s="168">
        <f t="shared" si="3"/>
        <v>811.22073369990551</v>
      </c>
      <c r="H66" s="168">
        <f t="shared" si="25"/>
        <v>898.05500562560155</v>
      </c>
      <c r="I66" s="64">
        <f t="shared" si="26"/>
        <v>1453.5320452798978</v>
      </c>
      <c r="J66" s="64">
        <f t="shared" si="27"/>
        <v>555.47703965429628</v>
      </c>
      <c r="K66" s="169">
        <f t="shared" si="28"/>
        <v>109.98153838429482</v>
      </c>
      <c r="L66" s="27">
        <v>111.22749818466309</v>
      </c>
      <c r="M66" s="27">
        <v>1.1328808622540505</v>
      </c>
      <c r="O66" s="27"/>
      <c r="P66" s="27"/>
      <c r="Q66" s="28"/>
      <c r="R66" s="28"/>
      <c r="S66" s="28"/>
      <c r="T66" s="24"/>
      <c r="U66" s="26"/>
      <c r="V66" s="27"/>
      <c r="W66" s="25"/>
      <c r="X66" s="25"/>
      <c r="AC66" s="1"/>
      <c r="AE66"/>
      <c r="AG66" s="17"/>
      <c r="AH66" s="18"/>
      <c r="AP66" s="1"/>
      <c r="AQ66" s="1"/>
    </row>
    <row r="67" spans="4:43" x14ac:dyDescent="0.2">
      <c r="D67" s="165">
        <v>100</v>
      </c>
      <c r="E67" s="166">
        <f t="shared" si="17"/>
        <v>373.15</v>
      </c>
      <c r="F67" s="167">
        <v>2000</v>
      </c>
      <c r="G67" s="168">
        <f t="shared" si="3"/>
        <v>811.22073369990551</v>
      </c>
      <c r="H67" s="168">
        <f t="shared" si="25"/>
        <v>906.50138977805182</v>
      </c>
      <c r="I67" s="64">
        <f t="shared" si="26"/>
        <v>1453.5320452798978</v>
      </c>
      <c r="J67" s="64">
        <f t="shared" si="27"/>
        <v>547.03065550184601</v>
      </c>
      <c r="K67" s="169">
        <f t="shared" si="28"/>
        <v>127.16656485853613</v>
      </c>
      <c r="L67" s="27">
        <v>128.06292243427251</v>
      </c>
      <c r="M67" s="27">
        <v>0.70486890695955262</v>
      </c>
      <c r="O67" s="27"/>
      <c r="P67" s="27"/>
      <c r="Q67" s="28"/>
      <c r="R67" s="28"/>
      <c r="S67" s="28"/>
      <c r="T67" s="24"/>
      <c r="U67" s="26"/>
      <c r="V67" s="27"/>
      <c r="W67" s="25"/>
      <c r="X67" s="25"/>
      <c r="AC67" s="1"/>
      <c r="AE67"/>
      <c r="AG67" s="17"/>
      <c r="AH67" s="18"/>
      <c r="AP67" s="1"/>
      <c r="AQ67" s="1"/>
    </row>
    <row r="68" spans="4:43" x14ac:dyDescent="0.2">
      <c r="D68" s="165">
        <v>100</v>
      </c>
      <c r="E68" s="166">
        <f t="shared" si="17"/>
        <v>373.15</v>
      </c>
      <c r="F68" s="167">
        <v>2250</v>
      </c>
      <c r="G68" s="168">
        <f t="shared" si="3"/>
        <v>811.22073369990551</v>
      </c>
      <c r="H68" s="168">
        <f>$G68/(1-$B$8*LN(($B$9+$B$10*$E68+$B$11*$E68^2+$B$12*$E68^3+F68)/($B$9+$B$10*$E68+$B$11*$E68^2+$B$12*$E68^3)))</f>
        <v>914.42242459772194</v>
      </c>
      <c r="I68" s="64">
        <f>$B$28*(1+$B$29*E68)</f>
        <v>1453.5320452798978</v>
      </c>
      <c r="J68" s="64">
        <f>I68-H68</f>
        <v>539.10962068217589</v>
      </c>
      <c r="K68" s="169">
        <f>$B$26*EXP(($B$27*H68)/J68)</f>
        <v>146.31859932086152</v>
      </c>
      <c r="L68" s="27">
        <v>149.10529386670447</v>
      </c>
      <c r="M68" s="27">
        <v>1.9045388342817691</v>
      </c>
      <c r="O68" s="27"/>
      <c r="P68" s="27"/>
      <c r="Q68" s="28"/>
      <c r="R68" s="28"/>
      <c r="S68" s="28"/>
      <c r="T68" s="24"/>
      <c r="U68" s="26"/>
      <c r="V68" s="27"/>
      <c r="W68" s="25"/>
      <c r="X68" s="25"/>
      <c r="AC68" s="1"/>
      <c r="AE68"/>
      <c r="AG68" s="17"/>
      <c r="AH68" s="18"/>
      <c r="AP68" s="1"/>
      <c r="AQ68" s="1"/>
    </row>
    <row r="69" spans="4:43" x14ac:dyDescent="0.2">
      <c r="D69" s="165">
        <v>100</v>
      </c>
      <c r="E69" s="166">
        <f t="shared" si="17"/>
        <v>373.15</v>
      </c>
      <c r="F69" s="167">
        <v>2500</v>
      </c>
      <c r="G69" s="168">
        <f t="shared" si="3"/>
        <v>811.22073369990551</v>
      </c>
      <c r="H69" s="168">
        <f>$G69/(1-$B$8*LN(($B$9+$B$10*$E69+$B$11*$E69^2+$B$12*$E69^3+F69)/($B$9+$B$10*$E69+$B$11*$E69^2+$B$12*$E69^3)))</f>
        <v>921.8882761225957</v>
      </c>
      <c r="I69" s="64">
        <f>$B$28*(1+$B$29*E69)</f>
        <v>1453.5320452798978</v>
      </c>
      <c r="J69" s="64">
        <f>I69-H69</f>
        <v>531.64376915730213</v>
      </c>
      <c r="K69" s="169">
        <f>$B$26*EXP(($B$27*H69)/J69)</f>
        <v>167.64360384387464</v>
      </c>
      <c r="L69" s="27">
        <v>164.37946092010077</v>
      </c>
      <c r="M69" s="27">
        <v>-1.9470727477403487</v>
      </c>
      <c r="O69" s="27"/>
      <c r="P69" s="27"/>
      <c r="Q69" s="28"/>
      <c r="R69" s="28"/>
      <c r="S69" s="28"/>
      <c r="T69" s="24"/>
      <c r="U69" s="26"/>
      <c r="V69" s="27"/>
      <c r="W69" s="25"/>
      <c r="X69" s="25"/>
      <c r="AC69" s="1"/>
      <c r="AE69"/>
      <c r="AG69" s="17"/>
      <c r="AH69" s="18"/>
      <c r="AP69" s="1"/>
      <c r="AQ69" s="1"/>
    </row>
    <row r="70" spans="4:43" x14ac:dyDescent="0.2">
      <c r="D70" s="165">
        <v>100</v>
      </c>
      <c r="E70" s="166">
        <f t="shared" si="17"/>
        <v>373.15</v>
      </c>
      <c r="F70" s="167">
        <v>2750</v>
      </c>
      <c r="G70" s="168">
        <f t="shared" si="3"/>
        <v>811.22073369990551</v>
      </c>
      <c r="H70" s="168">
        <f>$G70/(1-$B$8*LN(($B$9+$B$10*$E70+$B$11*$E70^2+$B$12*$E70^3+F70)/($B$9+$B$10*$E70+$B$11*$E70^2+$B$12*$E70^3)))</f>
        <v>928.95551951184632</v>
      </c>
      <c r="I70" s="64">
        <f>$B$28*(1+$B$29*E70)</f>
        <v>1453.5320452798978</v>
      </c>
      <c r="J70" s="64">
        <f>I70-H70</f>
        <v>524.57652576805151</v>
      </c>
      <c r="K70" s="169">
        <f>$B$26*EXP(($B$27*H70)/J70)</f>
        <v>191.36799061888567</v>
      </c>
      <c r="L70" s="27">
        <v>191.12837248233373</v>
      </c>
      <c r="M70" s="27">
        <v>-0.12521327928302564</v>
      </c>
      <c r="O70" s="27"/>
      <c r="P70" s="27"/>
      <c r="Q70" s="28"/>
      <c r="R70" s="28"/>
      <c r="S70" s="28"/>
      <c r="T70" s="24"/>
      <c r="U70" s="26"/>
      <c r="V70" s="27"/>
      <c r="W70" s="25"/>
      <c r="X70" s="25"/>
      <c r="AC70" s="1"/>
      <c r="AE70"/>
      <c r="AG70" s="17"/>
      <c r="AH70" s="18"/>
      <c r="AP70" s="1"/>
      <c r="AQ70" s="1"/>
    </row>
    <row r="71" spans="4:43" x14ac:dyDescent="0.2">
      <c r="D71" s="165">
        <v>100</v>
      </c>
      <c r="E71" s="166">
        <f t="shared" si="17"/>
        <v>373.15</v>
      </c>
      <c r="F71" s="167">
        <v>3000</v>
      </c>
      <c r="G71" s="168">
        <f t="shared" si="3"/>
        <v>811.22073369990551</v>
      </c>
      <c r="H71" s="168">
        <f>$G71/(1-$B$8*LN(($B$9+$B$10*$E71+$B$11*$E71^2+$B$12*$E71^3+F71)/($B$9+$B$10*$E71+$B$11*$E71^2+$B$12*$E71^3)))</f>
        <v>935.67048108313452</v>
      </c>
      <c r="I71" s="64">
        <f>$B$28*(1+$B$29*E71)</f>
        <v>1453.5320452798978</v>
      </c>
      <c r="J71" s="64">
        <f>I71-H71</f>
        <v>517.86156419676331</v>
      </c>
      <c r="K71" s="169">
        <f>$B$26*EXP(($B$27*H71)/J71)</f>
        <v>217.74081097389706</v>
      </c>
      <c r="L71" s="27">
        <v>219.61816751205902</v>
      </c>
      <c r="M71" s="27">
        <v>0.862197825830189</v>
      </c>
      <c r="O71" s="27"/>
      <c r="P71" s="27"/>
      <c r="Q71" s="28"/>
      <c r="R71" s="28"/>
      <c r="S71" s="28"/>
      <c r="T71" s="24"/>
      <c r="U71" s="26"/>
      <c r="V71" s="27"/>
      <c r="W71" s="25"/>
      <c r="X71" s="25"/>
      <c r="AC71" s="1"/>
      <c r="AE71"/>
      <c r="AG71" s="17"/>
      <c r="AH71" s="18"/>
      <c r="AP71" s="1"/>
      <c r="AQ71" s="1"/>
    </row>
    <row r="72" spans="4:43" x14ac:dyDescent="0.2">
      <c r="D72" s="165">
        <v>100</v>
      </c>
      <c r="E72" s="166">
        <f t="shared" si="17"/>
        <v>373.15</v>
      </c>
      <c r="F72" s="167">
        <v>3250</v>
      </c>
      <c r="G72" s="168">
        <f t="shared" si="3"/>
        <v>811.22073369990551</v>
      </c>
      <c r="H72" s="168">
        <f t="shared" ref="H72:H75" si="29">$G72/(1-$B$8*LN(($B$9+$B$10*$E72+$B$11*$E72^2+$B$12*$E72^3+F72)/($B$9+$B$10*$E72+$B$11*$E72^2+$B$12*$E72^3)))</f>
        <v>942.07160535698551</v>
      </c>
      <c r="I72" s="64">
        <f t="shared" ref="I72:I75" si="30">$B$28*(1+$B$29*E72)</f>
        <v>1453.5320452798978</v>
      </c>
      <c r="J72" s="64">
        <f t="shared" ref="J72:J75" si="31">I72-H72</f>
        <v>511.46043992291231</v>
      </c>
      <c r="K72" s="169">
        <f t="shared" ref="K72:K75" si="32">$B$26*EXP(($B$27*H72)/J72)</f>
        <v>247.03614232177324</v>
      </c>
      <c r="L72" s="27">
        <v>252.81317974964065</v>
      </c>
      <c r="M72" s="27">
        <v>2.3385393625288313</v>
      </c>
      <c r="O72" s="27"/>
      <c r="P72" s="27"/>
      <c r="Q72" s="28"/>
      <c r="R72" s="28"/>
      <c r="S72" s="28"/>
      <c r="T72" s="24"/>
      <c r="U72" s="26"/>
      <c r="V72" s="27"/>
      <c r="W72" s="25"/>
      <c r="X72" s="25"/>
      <c r="AC72" s="1"/>
      <c r="AE72"/>
      <c r="AG72" s="17"/>
      <c r="AH72" s="18"/>
      <c r="AP72" s="1"/>
      <c r="AQ72" s="1"/>
    </row>
    <row r="73" spans="4:43" x14ac:dyDescent="0.2">
      <c r="D73" s="165">
        <v>100</v>
      </c>
      <c r="E73" s="166">
        <f t="shared" si="17"/>
        <v>373.15</v>
      </c>
      <c r="F73" s="167">
        <v>3500</v>
      </c>
      <c r="G73" s="168">
        <f t="shared" si="3"/>
        <v>811.22073369990551</v>
      </c>
      <c r="H73" s="168">
        <f t="shared" si="29"/>
        <v>948.19117111651383</v>
      </c>
      <c r="I73" s="64">
        <f t="shared" si="30"/>
        <v>1453.5320452798978</v>
      </c>
      <c r="J73" s="64">
        <f t="shared" si="31"/>
        <v>505.340874163384</v>
      </c>
      <c r="K73" s="169">
        <f t="shared" si="32"/>
        <v>279.55570455694505</v>
      </c>
      <c r="L73" s="27">
        <v>285.46711389110379</v>
      </c>
      <c r="M73" s="27">
        <v>2.114572959091451</v>
      </c>
      <c r="O73" s="27"/>
      <c r="P73" s="27"/>
      <c r="Q73" s="28"/>
      <c r="R73" s="28"/>
      <c r="S73" s="28"/>
      <c r="T73" s="24"/>
      <c r="U73" s="26"/>
      <c r="V73" s="27"/>
      <c r="W73" s="25"/>
      <c r="X73" s="25"/>
      <c r="AC73" s="1"/>
      <c r="AE73"/>
      <c r="AG73" s="17"/>
      <c r="AH73" s="18"/>
      <c r="AP73" s="1"/>
      <c r="AQ73" s="1"/>
    </row>
    <row r="74" spans="4:43" x14ac:dyDescent="0.2">
      <c r="D74" s="165">
        <v>100</v>
      </c>
      <c r="E74" s="166">
        <f t="shared" si="17"/>
        <v>373.15</v>
      </c>
      <c r="F74" s="167">
        <v>3750</v>
      </c>
      <c r="G74" s="168">
        <f t="shared" si="3"/>
        <v>811.22073369990551</v>
      </c>
      <c r="H74" s="168">
        <f t="shared" si="29"/>
        <v>954.05656108985136</v>
      </c>
      <c r="I74" s="64">
        <f t="shared" si="30"/>
        <v>1453.5320452798978</v>
      </c>
      <c r="J74" s="64">
        <f t="shared" si="31"/>
        <v>499.47548419004647</v>
      </c>
      <c r="K74" s="169">
        <f t="shared" si="32"/>
        <v>315.63173715155909</v>
      </c>
      <c r="L74" s="27">
        <v>323.91645535685166</v>
      </c>
      <c r="M74" s="27">
        <v>2.6248051859608883</v>
      </c>
      <c r="O74" s="27"/>
      <c r="P74" s="27"/>
      <c r="Q74" s="28"/>
      <c r="R74" s="28"/>
      <c r="S74" s="28"/>
      <c r="T74" s="24"/>
      <c r="U74" s="26"/>
      <c r="V74" s="27"/>
      <c r="W74" s="25"/>
      <c r="X74" s="25"/>
      <c r="AC74" s="1"/>
      <c r="AE74"/>
      <c r="AG74" s="17"/>
      <c r="AH74" s="18"/>
      <c r="AP74" s="1"/>
      <c r="AQ74" s="1"/>
    </row>
    <row r="75" spans="4:43" x14ac:dyDescent="0.2">
      <c r="D75" s="165">
        <v>100</v>
      </c>
      <c r="E75" s="166">
        <f t="shared" si="17"/>
        <v>373.15</v>
      </c>
      <c r="F75" s="167">
        <v>4000</v>
      </c>
      <c r="G75" s="168">
        <f t="shared" si="3"/>
        <v>811.22073369990551</v>
      </c>
      <c r="H75" s="168">
        <f t="shared" si="29"/>
        <v>959.69121834086229</v>
      </c>
      <c r="I75" s="64">
        <f t="shared" si="30"/>
        <v>1453.5320452798978</v>
      </c>
      <c r="J75" s="64">
        <f t="shared" si="31"/>
        <v>493.84082693903554</v>
      </c>
      <c r="K75" s="169">
        <f t="shared" si="32"/>
        <v>355.63016941717086</v>
      </c>
      <c r="L75" s="27">
        <v>358.40212601002276</v>
      </c>
      <c r="M75" s="27">
        <v>0.77944922316201415</v>
      </c>
      <c r="O75" s="27"/>
      <c r="P75" s="27"/>
      <c r="Q75" s="28"/>
      <c r="R75" s="28"/>
      <c r="S75" s="28"/>
      <c r="T75" s="24"/>
      <c r="U75" s="26"/>
      <c r="V75" s="27"/>
      <c r="W75" s="25"/>
      <c r="X75" s="25"/>
      <c r="AC75" s="1"/>
      <c r="AE75"/>
      <c r="AG75" s="17"/>
      <c r="AH75" s="18"/>
      <c r="AP75" s="1"/>
      <c r="AQ75" s="1"/>
    </row>
    <row r="76" spans="4:43" s="24" customFormat="1" x14ac:dyDescent="0.2">
      <c r="D76" s="127"/>
      <c r="E76" s="128"/>
      <c r="F76" s="129"/>
      <c r="G76" s="130"/>
      <c r="H76" s="130"/>
      <c r="I76" s="131"/>
      <c r="J76" s="131"/>
      <c r="K76" s="131"/>
      <c r="L76" s="131"/>
      <c r="M76" s="170"/>
      <c r="N76" s="21"/>
      <c r="O76" s="27"/>
      <c r="P76" s="27"/>
      <c r="Q76" s="28"/>
      <c r="R76" s="28"/>
      <c r="S76" s="28"/>
      <c r="U76" s="26"/>
      <c r="V76" s="27"/>
      <c r="W76" s="25"/>
      <c r="X76" s="25"/>
      <c r="Y76" s="21"/>
      <c r="Z76" s="21"/>
      <c r="AA76" s="21"/>
      <c r="AB76" s="21"/>
      <c r="AC76" s="26"/>
      <c r="AF76" s="21"/>
      <c r="AG76" s="29"/>
      <c r="AH76" s="30"/>
      <c r="AJ76" s="26"/>
      <c r="AK76" s="26"/>
    </row>
    <row r="77" spans="4:43" s="24" customFormat="1" x14ac:dyDescent="0.2">
      <c r="D77" s="127"/>
      <c r="E77" s="128"/>
      <c r="F77" s="129"/>
      <c r="G77" s="130"/>
      <c r="H77" s="130"/>
      <c r="I77" s="131"/>
      <c r="J77" s="131"/>
      <c r="K77" s="131"/>
      <c r="L77" s="131"/>
      <c r="M77" s="170"/>
      <c r="N77" s="21"/>
      <c r="O77" s="27"/>
      <c r="P77" s="27"/>
      <c r="Q77" s="28"/>
      <c r="R77" s="28"/>
      <c r="S77" s="28"/>
      <c r="U77" s="26"/>
      <c r="V77" s="27"/>
      <c r="W77" s="25"/>
      <c r="X77" s="25"/>
      <c r="Y77" s="21"/>
      <c r="Z77" s="21"/>
      <c r="AA77" s="21"/>
      <c r="AB77" s="21"/>
      <c r="AC77" s="26"/>
      <c r="AF77" s="21"/>
      <c r="AG77" s="29"/>
      <c r="AH77" s="30"/>
      <c r="AJ77" s="26"/>
      <c r="AK77" s="26"/>
    </row>
    <row r="78" spans="4:43" s="24" customFormat="1" x14ac:dyDescent="0.2">
      <c r="D78" s="127"/>
      <c r="E78" s="128"/>
      <c r="F78" s="129"/>
      <c r="G78" s="130"/>
      <c r="H78" s="130"/>
      <c r="I78" s="131"/>
      <c r="J78" s="131"/>
      <c r="K78" s="131"/>
      <c r="L78" s="131"/>
      <c r="M78" s="170"/>
      <c r="N78" s="21"/>
      <c r="O78" s="27"/>
      <c r="P78" s="27"/>
      <c r="Q78" s="28"/>
      <c r="R78" s="28"/>
      <c r="S78" s="28"/>
      <c r="U78" s="26"/>
      <c r="V78" s="27"/>
      <c r="W78" s="25"/>
      <c r="X78" s="25"/>
      <c r="Y78" s="21"/>
      <c r="Z78" s="21"/>
      <c r="AA78" s="21"/>
      <c r="AB78" s="21"/>
      <c r="AC78" s="26"/>
      <c r="AF78" s="21"/>
      <c r="AG78" s="29"/>
      <c r="AH78" s="30"/>
      <c r="AJ78" s="26"/>
      <c r="AK78" s="26"/>
    </row>
    <row r="79" spans="4:43" s="24" customFormat="1" x14ac:dyDescent="0.2">
      <c r="D79" s="35" t="s">
        <v>0</v>
      </c>
      <c r="E79" s="35" t="s">
        <v>0</v>
      </c>
      <c r="F79" s="35" t="s">
        <v>5</v>
      </c>
      <c r="G79" s="35" t="s">
        <v>14</v>
      </c>
      <c r="H79" s="35" t="s">
        <v>15</v>
      </c>
      <c r="I79" s="154" t="s">
        <v>24</v>
      </c>
      <c r="J79" s="50" t="s">
        <v>25</v>
      </c>
      <c r="K79" s="61" t="s">
        <v>53</v>
      </c>
      <c r="L79" s="158"/>
      <c r="M79" s="158"/>
      <c r="N79" s="21"/>
      <c r="O79" s="27"/>
      <c r="P79" s="27"/>
      <c r="Q79" s="28"/>
      <c r="R79" s="28"/>
      <c r="S79" s="28"/>
      <c r="U79" s="26"/>
      <c r="V79" s="27"/>
      <c r="W79" s="25"/>
      <c r="X79" s="25"/>
      <c r="Y79" s="21"/>
      <c r="Z79" s="21"/>
      <c r="AA79" s="21"/>
      <c r="AB79" s="21"/>
      <c r="AC79" s="26"/>
      <c r="AF79" s="21"/>
      <c r="AG79" s="29"/>
      <c r="AH79" s="30"/>
      <c r="AJ79" s="26"/>
      <c r="AK79" s="26"/>
    </row>
    <row r="80" spans="4:43" s="24" customFormat="1" x14ac:dyDescent="0.2">
      <c r="D80" s="35" t="s">
        <v>1</v>
      </c>
      <c r="E80" s="35" t="s">
        <v>13</v>
      </c>
      <c r="F80" s="35" t="s">
        <v>2</v>
      </c>
      <c r="G80" s="36" t="s">
        <v>12</v>
      </c>
      <c r="H80" s="36"/>
      <c r="I80" s="155" t="s">
        <v>12</v>
      </c>
      <c r="J80" s="136" t="s">
        <v>12</v>
      </c>
      <c r="K80" s="61" t="s">
        <v>27</v>
      </c>
      <c r="L80" s="158"/>
      <c r="M80" s="158"/>
      <c r="N80" s="21"/>
      <c r="O80" s="132"/>
      <c r="P80" s="133"/>
      <c r="Q80" s="134"/>
      <c r="R80" s="28"/>
      <c r="S80" s="28"/>
      <c r="U80" s="26"/>
      <c r="V80" s="27"/>
      <c r="W80" s="25"/>
      <c r="X80" s="25"/>
      <c r="Y80" s="21"/>
      <c r="Z80" s="21"/>
      <c r="AA80" s="21"/>
      <c r="AB80" s="21"/>
      <c r="AC80" s="26"/>
      <c r="AF80" s="21"/>
      <c r="AG80" s="29"/>
      <c r="AH80" s="30"/>
      <c r="AJ80" s="26"/>
      <c r="AK80" s="26"/>
    </row>
    <row r="81" spans="1:37" s="24" customFormat="1" x14ac:dyDescent="0.2">
      <c r="D81" s="137">
        <v>20</v>
      </c>
      <c r="E81" s="138">
        <f t="shared" ref="E81:E91" si="33">D81+$E$6</f>
        <v>293.14999999999998</v>
      </c>
      <c r="F81" s="139">
        <v>0</v>
      </c>
      <c r="G81" s="140">
        <f t="shared" ref="G81:G91" si="34">$B$13*(1-$B$14*$E81)</f>
        <v>858.73068250804693</v>
      </c>
      <c r="H81" s="140">
        <f t="shared" ref="H81:H91" si="35">$G81/(1-$B$8*LN(($B$9+$B$10*$E81+$B$11*$E81^2+$B$12*$E81^3+F81)/($B$9+$B$10*$E81+$B$11*$E81^2+$B$12*$E81^3)))</f>
        <v>858.73068250804693</v>
      </c>
      <c r="I81" s="141">
        <f t="shared" ref="I81:I91" si="36">$B$28*(1+$B$29*E81)</f>
        <v>1246.6668374788349</v>
      </c>
      <c r="J81" s="141">
        <f t="shared" ref="J81:J91" si="37">I81-H81</f>
        <v>387.93615497078792</v>
      </c>
      <c r="K81" s="141">
        <f t="shared" ref="K81:K91" si="38">$B$26*EXP(($B$27*H81)/J81)</f>
        <v>939.23533851976492</v>
      </c>
      <c r="L81" s="131"/>
      <c r="M81" s="131"/>
      <c r="N81" s="21"/>
      <c r="O81" s="132"/>
      <c r="P81" s="27"/>
      <c r="Q81" s="28"/>
      <c r="R81" s="28"/>
      <c r="S81" s="28"/>
      <c r="U81" s="26"/>
      <c r="V81" s="27"/>
      <c r="W81" s="25"/>
      <c r="X81" s="25"/>
      <c r="Y81" s="21"/>
      <c r="Z81" s="21"/>
      <c r="AA81" s="21"/>
      <c r="AB81" s="21"/>
      <c r="AC81" s="26"/>
      <c r="AF81" s="21"/>
      <c r="AG81" s="29"/>
      <c r="AH81" s="30"/>
      <c r="AJ81" s="26"/>
      <c r="AK81" s="26"/>
    </row>
    <row r="82" spans="1:37" s="24" customFormat="1" x14ac:dyDescent="0.2">
      <c r="D82" s="137">
        <v>30</v>
      </c>
      <c r="E82" s="138">
        <f t="shared" si="33"/>
        <v>303.14999999999998</v>
      </c>
      <c r="F82" s="139">
        <v>0</v>
      </c>
      <c r="G82" s="140">
        <f t="shared" si="34"/>
        <v>852.79193890702925</v>
      </c>
      <c r="H82" s="140">
        <f t="shared" si="35"/>
        <v>852.79193890702925</v>
      </c>
      <c r="I82" s="141">
        <f t="shared" si="36"/>
        <v>1272.5249884539678</v>
      </c>
      <c r="J82" s="141">
        <f t="shared" si="37"/>
        <v>419.73304954693856</v>
      </c>
      <c r="K82" s="141">
        <f t="shared" si="38"/>
        <v>488.64972630195132</v>
      </c>
      <c r="L82" s="131"/>
      <c r="M82" s="131"/>
      <c r="N82" s="21"/>
      <c r="O82" s="132"/>
      <c r="P82" s="27"/>
      <c r="Q82" s="28"/>
      <c r="R82" s="28"/>
      <c r="S82" s="28"/>
      <c r="U82" s="26"/>
      <c r="V82" s="27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J82" s="26"/>
      <c r="AK82" s="26"/>
    </row>
    <row r="83" spans="1:37" s="24" customFormat="1" x14ac:dyDescent="0.2">
      <c r="D83" s="137">
        <v>40</v>
      </c>
      <c r="E83" s="138">
        <f t="shared" si="33"/>
        <v>313.14999999999998</v>
      </c>
      <c r="F83" s="139">
        <v>0</v>
      </c>
      <c r="G83" s="140">
        <f t="shared" si="34"/>
        <v>846.85319530601157</v>
      </c>
      <c r="H83" s="140">
        <f t="shared" si="35"/>
        <v>846.85319530601157</v>
      </c>
      <c r="I83" s="141">
        <f t="shared" si="36"/>
        <v>1298.3831394291005</v>
      </c>
      <c r="J83" s="141">
        <f t="shared" si="37"/>
        <v>451.52994412308897</v>
      </c>
      <c r="K83" s="141">
        <f t="shared" si="38"/>
        <v>278.73288552320309</v>
      </c>
      <c r="L83" s="131"/>
      <c r="M83" s="131"/>
      <c r="N83" s="21"/>
      <c r="O83" s="132"/>
      <c r="P83" s="27"/>
      <c r="Q83" s="28"/>
      <c r="R83" s="28"/>
      <c r="S83" s="28"/>
      <c r="U83" s="26"/>
      <c r="V83" s="27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J83" s="26"/>
      <c r="AK83" s="26"/>
    </row>
    <row r="84" spans="1:37" s="24" customFormat="1" x14ac:dyDescent="0.2">
      <c r="D84" s="137">
        <v>50</v>
      </c>
      <c r="E84" s="138">
        <f t="shared" si="33"/>
        <v>323.14999999999998</v>
      </c>
      <c r="F84" s="139">
        <v>0</v>
      </c>
      <c r="G84" s="140">
        <f t="shared" si="34"/>
        <v>840.91445170499389</v>
      </c>
      <c r="H84" s="140">
        <f t="shared" si="35"/>
        <v>840.91445170499389</v>
      </c>
      <c r="I84" s="141">
        <f t="shared" si="36"/>
        <v>1324.2412904042333</v>
      </c>
      <c r="J84" s="141">
        <f t="shared" si="37"/>
        <v>483.32683869923937</v>
      </c>
      <c r="K84" s="141">
        <f t="shared" si="38"/>
        <v>171.18197013790501</v>
      </c>
      <c r="L84" s="131"/>
      <c r="M84" s="131"/>
      <c r="N84" s="21"/>
      <c r="O84" s="132"/>
      <c r="P84" s="27"/>
      <c r="Q84" s="28"/>
      <c r="R84" s="28"/>
      <c r="S84" s="28"/>
      <c r="U84" s="26"/>
      <c r="V84" s="27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J84" s="26"/>
      <c r="AK84" s="26"/>
    </row>
    <row r="85" spans="1:37" s="24" customFormat="1" x14ac:dyDescent="0.2">
      <c r="D85" s="137">
        <v>60</v>
      </c>
      <c r="E85" s="138">
        <f t="shared" si="33"/>
        <v>333.15</v>
      </c>
      <c r="F85" s="139">
        <v>0</v>
      </c>
      <c r="G85" s="140">
        <f t="shared" si="34"/>
        <v>834.97570810397622</v>
      </c>
      <c r="H85" s="140">
        <f t="shared" si="35"/>
        <v>834.97570810397622</v>
      </c>
      <c r="I85" s="141">
        <f t="shared" si="36"/>
        <v>1350.0994413793665</v>
      </c>
      <c r="J85" s="141">
        <f t="shared" si="37"/>
        <v>515.12373327539024</v>
      </c>
      <c r="K85" s="141">
        <f t="shared" si="38"/>
        <v>111.65203605793191</v>
      </c>
      <c r="L85" s="131"/>
      <c r="M85" s="131"/>
      <c r="N85" s="21"/>
      <c r="O85" s="132"/>
      <c r="P85" s="27"/>
      <c r="Q85" s="28"/>
      <c r="R85" s="28"/>
      <c r="S85" s="28"/>
      <c r="U85" s="26"/>
      <c r="V85" s="27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J85" s="26"/>
      <c r="AK85" s="26"/>
    </row>
    <row r="86" spans="1:37" s="24" customFormat="1" x14ac:dyDescent="0.2">
      <c r="D86" s="137">
        <v>70</v>
      </c>
      <c r="E86" s="138">
        <f t="shared" si="33"/>
        <v>343.15</v>
      </c>
      <c r="F86" s="139">
        <v>0</v>
      </c>
      <c r="G86" s="140">
        <f t="shared" si="34"/>
        <v>829.03696450295854</v>
      </c>
      <c r="H86" s="140">
        <f t="shared" si="35"/>
        <v>829.03696450295854</v>
      </c>
      <c r="I86" s="141">
        <f t="shared" si="36"/>
        <v>1375.9575923544994</v>
      </c>
      <c r="J86" s="141">
        <f t="shared" si="37"/>
        <v>546.92062785154087</v>
      </c>
      <c r="K86" s="141">
        <f t="shared" si="38"/>
        <v>76.5341233768184</v>
      </c>
      <c r="L86" s="131"/>
      <c r="M86" s="131"/>
      <c r="N86" s="21"/>
      <c r="O86" s="132"/>
      <c r="P86" s="27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J86" s="26"/>
      <c r="AK86" s="26"/>
    </row>
    <row r="87" spans="1:37" s="24" customFormat="1" x14ac:dyDescent="0.2">
      <c r="D87" s="137">
        <v>80</v>
      </c>
      <c r="E87" s="138">
        <f t="shared" si="33"/>
        <v>353.15</v>
      </c>
      <c r="F87" s="139">
        <v>0</v>
      </c>
      <c r="G87" s="140">
        <f t="shared" si="34"/>
        <v>823.09822090194086</v>
      </c>
      <c r="H87" s="140">
        <f t="shared" si="35"/>
        <v>823.09822090194086</v>
      </c>
      <c r="I87" s="141">
        <f t="shared" si="36"/>
        <v>1401.8157433296324</v>
      </c>
      <c r="J87" s="141">
        <f t="shared" si="37"/>
        <v>578.71752242769151</v>
      </c>
      <c r="K87" s="141">
        <f t="shared" si="38"/>
        <v>54.684769446576922</v>
      </c>
      <c r="L87" s="131"/>
      <c r="M87" s="131"/>
      <c r="N87" s="21"/>
      <c r="O87" s="132"/>
      <c r="P87" s="27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J87" s="26"/>
      <c r="AK87" s="26"/>
    </row>
    <row r="88" spans="1:37" s="24" customFormat="1" x14ac:dyDescent="0.2">
      <c r="A88" s="135"/>
      <c r="B88" s="135"/>
      <c r="D88" s="137">
        <v>90</v>
      </c>
      <c r="E88" s="138">
        <f t="shared" si="33"/>
        <v>363.15</v>
      </c>
      <c r="F88" s="139">
        <v>0</v>
      </c>
      <c r="G88" s="140">
        <f t="shared" si="34"/>
        <v>817.15947730092319</v>
      </c>
      <c r="H88" s="140">
        <f t="shared" si="35"/>
        <v>817.15947730092319</v>
      </c>
      <c r="I88" s="141">
        <f t="shared" si="36"/>
        <v>1427.6738943047651</v>
      </c>
      <c r="J88" s="141">
        <f t="shared" si="37"/>
        <v>610.51441700384191</v>
      </c>
      <c r="K88" s="141">
        <f t="shared" si="38"/>
        <v>40.465458727272548</v>
      </c>
      <c r="L88" s="131"/>
      <c r="M88" s="131"/>
      <c r="N88" s="21"/>
      <c r="O88" s="132"/>
      <c r="P88" s="27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J88" s="26"/>
      <c r="AK88" s="26"/>
    </row>
    <row r="89" spans="1:37" s="24" customFormat="1" x14ac:dyDescent="0.2">
      <c r="A89" s="135"/>
      <c r="B89" s="135"/>
      <c r="C89" s="135"/>
      <c r="D89" s="137">
        <v>100</v>
      </c>
      <c r="E89" s="138">
        <f t="shared" si="33"/>
        <v>373.15</v>
      </c>
      <c r="F89" s="139">
        <v>0</v>
      </c>
      <c r="G89" s="140">
        <f t="shared" si="34"/>
        <v>811.22073369990551</v>
      </c>
      <c r="H89" s="140">
        <f t="shared" si="35"/>
        <v>811.22073369990551</v>
      </c>
      <c r="I89" s="141">
        <f t="shared" si="36"/>
        <v>1453.5320452798978</v>
      </c>
      <c r="J89" s="141">
        <f t="shared" si="37"/>
        <v>642.31131157999232</v>
      </c>
      <c r="K89" s="141">
        <f t="shared" si="38"/>
        <v>30.849701931291083</v>
      </c>
      <c r="L89" s="131"/>
      <c r="M89" s="131"/>
      <c r="N89" s="21"/>
      <c r="O89" s="132"/>
      <c r="P89" s="27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J89" s="26"/>
      <c r="AK89" s="26"/>
    </row>
    <row r="90" spans="1:37" s="24" customFormat="1" x14ac:dyDescent="0.2">
      <c r="A90" s="135"/>
      <c r="B90" s="135"/>
      <c r="C90" s="135"/>
      <c r="D90" s="137">
        <v>120</v>
      </c>
      <c r="E90" s="138">
        <f t="shared" si="33"/>
        <v>393.15</v>
      </c>
      <c r="F90" s="139">
        <v>0</v>
      </c>
      <c r="G90" s="140">
        <f t="shared" si="34"/>
        <v>799.34324649787015</v>
      </c>
      <c r="H90" s="140">
        <f t="shared" si="35"/>
        <v>799.34324649787015</v>
      </c>
      <c r="I90" s="141">
        <f t="shared" si="36"/>
        <v>1505.2483472301637</v>
      </c>
      <c r="J90" s="141">
        <f t="shared" si="37"/>
        <v>705.90510073229359</v>
      </c>
      <c r="K90" s="141">
        <f t="shared" si="38"/>
        <v>19.294353802918437</v>
      </c>
      <c r="L90" s="131"/>
      <c r="M90" s="131"/>
      <c r="N90" s="21"/>
      <c r="O90" s="132"/>
      <c r="P90" s="27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J90" s="26"/>
      <c r="AK90" s="26"/>
    </row>
    <row r="91" spans="1:37" s="24" customFormat="1" x14ac:dyDescent="0.2">
      <c r="A91" s="135"/>
      <c r="B91" s="135"/>
      <c r="C91" s="135"/>
      <c r="D91" s="137">
        <v>150</v>
      </c>
      <c r="E91" s="138">
        <f t="shared" si="33"/>
        <v>423.15</v>
      </c>
      <c r="F91" s="139">
        <v>0</v>
      </c>
      <c r="G91" s="140">
        <f t="shared" si="34"/>
        <v>781.52701569481712</v>
      </c>
      <c r="H91" s="140">
        <f t="shared" si="35"/>
        <v>781.52701569481712</v>
      </c>
      <c r="I91" s="141">
        <f t="shared" si="36"/>
        <v>1582.8228001555624</v>
      </c>
      <c r="J91" s="141">
        <f t="shared" si="37"/>
        <v>801.29578446074527</v>
      </c>
      <c r="K91" s="141">
        <f t="shared" si="38"/>
        <v>10.973849666932157</v>
      </c>
      <c r="L91" s="131"/>
      <c r="M91" s="131"/>
      <c r="N91" s="21"/>
      <c r="O91" s="132"/>
      <c r="P91" s="27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J91" s="26"/>
      <c r="AK91" s="26"/>
    </row>
    <row r="92" spans="1:37" s="24" customFormat="1" x14ac:dyDescent="0.2">
      <c r="A92" s="135"/>
      <c r="B92" s="135"/>
      <c r="C92" s="135"/>
      <c r="D92" s="127"/>
      <c r="E92" s="128"/>
      <c r="F92" s="129"/>
      <c r="G92" s="130"/>
      <c r="H92" s="130"/>
      <c r="I92" s="131"/>
      <c r="J92" s="131"/>
      <c r="K92" s="131"/>
      <c r="L92" s="131"/>
      <c r="M92" s="131"/>
      <c r="N92" s="21"/>
      <c r="O92" s="132"/>
      <c r="P92" s="27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J92" s="26"/>
      <c r="AK92" s="26"/>
    </row>
    <row r="93" spans="1:37" s="24" customFormat="1" x14ac:dyDescent="0.2">
      <c r="A93" s="135"/>
      <c r="B93" s="135"/>
      <c r="C93" s="135"/>
      <c r="D93" s="127"/>
      <c r="E93" s="128"/>
      <c r="F93" s="129"/>
      <c r="G93" s="130"/>
      <c r="H93" s="130"/>
      <c r="I93" s="131"/>
      <c r="J93" s="131"/>
      <c r="K93" s="131"/>
      <c r="L93" s="131"/>
      <c r="M93" s="131"/>
      <c r="N93" s="21"/>
      <c r="O93" s="132"/>
      <c r="P93" s="27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J93" s="26"/>
      <c r="AK93" s="26"/>
    </row>
    <row r="94" spans="1:37" x14ac:dyDescent="0.2">
      <c r="C94" s="24"/>
      <c r="D94" s="24"/>
      <c r="E94" s="128"/>
      <c r="F94" s="24"/>
      <c r="G94" s="130"/>
      <c r="H94" s="130"/>
      <c r="I94" s="131"/>
      <c r="J94" s="131"/>
      <c r="K94" s="131"/>
    </row>
    <row r="95" spans="1:37" x14ac:dyDescent="0.2">
      <c r="A95" s="24"/>
      <c r="B95" s="24"/>
      <c r="C95" s="24"/>
      <c r="D95" s="24"/>
      <c r="E95" s="128"/>
      <c r="F95" s="24"/>
      <c r="G95" s="130"/>
      <c r="H95" s="130"/>
      <c r="I95" s="131"/>
      <c r="J95" s="131"/>
      <c r="K95" s="131"/>
    </row>
    <row r="96" spans="1:37" x14ac:dyDescent="0.2">
      <c r="A96" s="24"/>
      <c r="B96" s="24"/>
      <c r="C96" s="24"/>
      <c r="D96" s="24"/>
      <c r="E96" s="128"/>
      <c r="F96" s="24"/>
      <c r="G96" s="130"/>
      <c r="H96" s="130"/>
      <c r="I96" s="131"/>
      <c r="J96" s="131"/>
      <c r="K96" s="131"/>
    </row>
    <row r="97" spans="1:11" x14ac:dyDescent="0.2">
      <c r="A97" s="24"/>
      <c r="B97" s="24"/>
      <c r="C97" s="24"/>
      <c r="D97" s="24"/>
      <c r="E97" s="128"/>
      <c r="F97" s="24"/>
      <c r="G97" s="130"/>
      <c r="H97" s="130"/>
      <c r="I97" s="131"/>
      <c r="J97" s="131"/>
      <c r="K97" s="131"/>
    </row>
    <row r="98" spans="1:11" x14ac:dyDescent="0.2">
      <c r="A98" s="24"/>
      <c r="B98" s="24"/>
      <c r="C98" s="24"/>
      <c r="D98" s="24"/>
      <c r="E98" s="128"/>
      <c r="F98" s="24"/>
      <c r="G98" s="130"/>
      <c r="H98" s="130"/>
      <c r="I98" s="131"/>
      <c r="J98" s="131"/>
      <c r="K98" s="131"/>
    </row>
    <row r="99" spans="1:11" x14ac:dyDescent="0.2">
      <c r="A99" s="24"/>
      <c r="B99" s="24"/>
      <c r="C99" s="24"/>
      <c r="D99" s="24"/>
      <c r="E99" s="128"/>
      <c r="F99" s="24"/>
      <c r="G99" s="130"/>
      <c r="H99" s="130"/>
      <c r="I99" s="131"/>
      <c r="J99" s="131"/>
      <c r="K99" s="131"/>
    </row>
    <row r="100" spans="1:11" x14ac:dyDescent="0.2">
      <c r="A100" s="24"/>
      <c r="B100" s="24"/>
      <c r="C100" s="24"/>
      <c r="D100" s="24"/>
      <c r="E100" s="128"/>
      <c r="F100" s="24"/>
      <c r="G100" s="130"/>
      <c r="H100" s="130"/>
      <c r="I100" s="131"/>
      <c r="J100" s="131"/>
      <c r="K100" s="131"/>
    </row>
    <row r="101" spans="1:11" x14ac:dyDescent="0.2">
      <c r="A101" s="24"/>
      <c r="B101" s="24"/>
      <c r="C101" s="24"/>
      <c r="D101" s="24"/>
      <c r="E101" s="128"/>
      <c r="F101" s="24"/>
      <c r="G101" s="130"/>
      <c r="H101" s="130"/>
      <c r="I101" s="131"/>
      <c r="J101" s="131"/>
      <c r="K101" s="131"/>
    </row>
    <row r="102" spans="1:11" x14ac:dyDescent="0.2">
      <c r="A102" s="24"/>
      <c r="B102" s="24"/>
      <c r="C102" s="24"/>
      <c r="D102" s="24"/>
      <c r="E102" s="128"/>
      <c r="F102" s="24"/>
      <c r="G102" s="130"/>
      <c r="H102" s="130"/>
      <c r="I102" s="131"/>
      <c r="J102" s="131"/>
      <c r="K102" s="131"/>
    </row>
    <row r="103" spans="1:11" x14ac:dyDescent="0.2">
      <c r="A103" s="24"/>
      <c r="B103" s="24"/>
      <c r="C103" s="24"/>
      <c r="D103" s="24"/>
      <c r="E103" s="128"/>
      <c r="F103" s="24"/>
      <c r="G103" s="130"/>
      <c r="H103" s="130"/>
      <c r="I103" s="131"/>
      <c r="J103" s="131"/>
      <c r="K103" s="131"/>
    </row>
    <row r="104" spans="1:11" x14ac:dyDescent="0.2">
      <c r="A104" s="24"/>
      <c r="B104" s="24"/>
      <c r="C104" s="24"/>
      <c r="D104" s="24"/>
      <c r="E104" s="128"/>
      <c r="F104" s="24"/>
      <c r="G104" s="130"/>
      <c r="H104" s="130"/>
      <c r="I104" s="131"/>
      <c r="J104" s="131"/>
      <c r="K104" s="131"/>
    </row>
    <row r="105" spans="1:11" x14ac:dyDescent="0.2">
      <c r="A105" s="24"/>
      <c r="B105" s="24"/>
      <c r="C105" s="24"/>
      <c r="D105" s="24"/>
      <c r="E105" s="128"/>
      <c r="F105" s="24"/>
      <c r="G105" s="130"/>
      <c r="H105" s="130"/>
      <c r="I105" s="131"/>
      <c r="J105" s="131"/>
      <c r="K105" s="131"/>
    </row>
    <row r="106" spans="1:11" x14ac:dyDescent="0.2">
      <c r="A106" s="24"/>
      <c r="B106" s="24"/>
      <c r="C106" s="24"/>
      <c r="D106" s="24"/>
      <c r="E106" s="128"/>
      <c r="F106" s="24"/>
      <c r="G106" s="130"/>
      <c r="H106" s="130"/>
      <c r="I106" s="131"/>
      <c r="J106" s="131"/>
      <c r="K106" s="131"/>
    </row>
    <row r="107" spans="1:11" x14ac:dyDescent="0.2">
      <c r="A107" s="24"/>
      <c r="B107" s="24"/>
      <c r="C107" s="24"/>
      <c r="D107" s="24"/>
      <c r="E107" s="128"/>
      <c r="F107" s="24"/>
      <c r="G107" s="130"/>
      <c r="H107" s="130"/>
      <c r="I107" s="131"/>
      <c r="J107" s="131"/>
      <c r="K107" s="131"/>
    </row>
    <row r="108" spans="1:11" x14ac:dyDescent="0.2">
      <c r="A108" s="24"/>
      <c r="B108" s="24"/>
      <c r="C108" s="24"/>
      <c r="D108" s="24"/>
      <c r="E108" s="128"/>
      <c r="F108" s="24"/>
      <c r="G108" s="130"/>
      <c r="H108" s="130"/>
      <c r="I108" s="131"/>
      <c r="J108" s="131"/>
      <c r="K108" s="131"/>
    </row>
    <row r="109" spans="1:11" x14ac:dyDescent="0.2">
      <c r="A109" s="24"/>
      <c r="B109" s="24"/>
      <c r="C109" s="24"/>
      <c r="D109" s="24"/>
      <c r="E109" s="128"/>
      <c r="F109" s="24"/>
      <c r="G109" s="130"/>
      <c r="H109" s="130"/>
      <c r="I109" s="131"/>
      <c r="J109" s="131"/>
      <c r="K109" s="131"/>
    </row>
    <row r="110" spans="1:11" x14ac:dyDescent="0.2">
      <c r="A110" s="24"/>
      <c r="B110" s="24"/>
      <c r="C110" s="24"/>
      <c r="D110" s="24"/>
      <c r="E110" s="128"/>
      <c r="F110" s="24"/>
      <c r="G110" s="130"/>
      <c r="H110" s="130"/>
      <c r="I110" s="131"/>
      <c r="J110" s="131"/>
      <c r="K110" s="131"/>
    </row>
    <row r="111" spans="1:11" x14ac:dyDescent="0.2">
      <c r="A111" s="24"/>
      <c r="B111" s="24"/>
      <c r="C111" s="24"/>
      <c r="D111" s="24"/>
      <c r="E111" s="128"/>
      <c r="F111" s="24"/>
      <c r="G111" s="130"/>
      <c r="H111" s="130"/>
      <c r="I111" s="131"/>
      <c r="J111" s="131"/>
      <c r="K111" s="131"/>
    </row>
    <row r="112" spans="1:11" x14ac:dyDescent="0.2">
      <c r="A112" s="24"/>
      <c r="B112" s="24"/>
      <c r="C112" s="24"/>
      <c r="D112" s="24"/>
      <c r="E112" s="128"/>
      <c r="F112" s="24"/>
      <c r="G112" s="130"/>
      <c r="H112" s="130"/>
      <c r="I112" s="131"/>
      <c r="J112" s="131"/>
      <c r="K112" s="131"/>
    </row>
    <row r="113" spans="1:11" x14ac:dyDescent="0.2">
      <c r="A113" s="24"/>
      <c r="B113" s="24"/>
      <c r="C113" s="24"/>
      <c r="D113" s="24"/>
      <c r="E113" s="128"/>
      <c r="F113" s="24"/>
      <c r="G113" s="130"/>
      <c r="H113" s="130"/>
      <c r="I113" s="131"/>
      <c r="J113" s="131"/>
      <c r="K113" s="131"/>
    </row>
    <row r="114" spans="1:11" x14ac:dyDescent="0.2">
      <c r="A114" s="24"/>
      <c r="B114" s="24"/>
      <c r="C114" s="24"/>
      <c r="D114" s="24"/>
      <c r="E114" s="128"/>
      <c r="F114" s="24"/>
      <c r="G114" s="130"/>
      <c r="H114" s="130"/>
      <c r="I114" s="131"/>
      <c r="J114" s="131"/>
      <c r="K114" s="131"/>
    </row>
    <row r="115" spans="1:11" x14ac:dyDescent="0.2">
      <c r="A115" s="24"/>
      <c r="B115" s="24"/>
      <c r="C115" s="24"/>
      <c r="D115" s="24"/>
      <c r="E115" s="128"/>
      <c r="F115" s="24"/>
      <c r="G115" s="130"/>
      <c r="H115" s="130"/>
      <c r="I115" s="131"/>
      <c r="J115" s="131"/>
      <c r="K115" s="131"/>
    </row>
    <row r="116" spans="1:11" x14ac:dyDescent="0.2">
      <c r="A116" s="24"/>
      <c r="B116" s="24"/>
      <c r="C116" s="24"/>
      <c r="D116" s="24"/>
      <c r="E116" s="128"/>
      <c r="F116" s="24"/>
      <c r="G116" s="130"/>
      <c r="H116" s="130"/>
      <c r="I116" s="131"/>
      <c r="J116" s="131"/>
      <c r="K116" s="131"/>
    </row>
    <row r="117" spans="1:11" x14ac:dyDescent="0.2">
      <c r="A117" s="24"/>
      <c r="B117" s="24"/>
      <c r="C117" s="24"/>
      <c r="D117" s="24"/>
      <c r="E117" s="128"/>
      <c r="F117" s="24"/>
      <c r="G117" s="130"/>
      <c r="H117" s="130"/>
      <c r="I117" s="131"/>
      <c r="J117" s="131"/>
      <c r="K117" s="131"/>
    </row>
    <row r="118" spans="1:11" x14ac:dyDescent="0.2">
      <c r="A118" s="24"/>
      <c r="B118" s="24"/>
      <c r="C118" s="24"/>
      <c r="D118" s="24"/>
      <c r="E118" s="128"/>
      <c r="F118" s="24"/>
      <c r="G118" s="130"/>
      <c r="H118" s="130"/>
      <c r="I118" s="131"/>
      <c r="J118" s="131"/>
      <c r="K118" s="131"/>
    </row>
    <row r="119" spans="1:11" x14ac:dyDescent="0.2">
      <c r="A119" s="24"/>
      <c r="B119" s="24"/>
      <c r="C119" s="24"/>
      <c r="D119" s="24"/>
      <c r="E119" s="128"/>
      <c r="F119" s="24"/>
      <c r="G119" s="130"/>
      <c r="H119" s="130"/>
      <c r="I119" s="131"/>
      <c r="J119" s="131"/>
      <c r="K119" s="131"/>
    </row>
    <row r="120" spans="1:11" x14ac:dyDescent="0.2">
      <c r="A120" s="24"/>
      <c r="B120" s="24"/>
      <c r="C120" s="24"/>
      <c r="D120" s="24"/>
      <c r="E120" s="128"/>
      <c r="F120" s="24"/>
      <c r="G120" s="130"/>
      <c r="H120" s="130"/>
      <c r="I120" s="131"/>
      <c r="J120" s="131"/>
      <c r="K120" s="131"/>
    </row>
    <row r="121" spans="1:11" x14ac:dyDescent="0.2">
      <c r="A121" s="24"/>
      <c r="B121" s="24"/>
      <c r="C121" s="24"/>
      <c r="D121" s="24"/>
      <c r="E121" s="128"/>
      <c r="F121" s="24"/>
      <c r="G121" s="130"/>
      <c r="H121" s="130"/>
      <c r="I121" s="131"/>
      <c r="J121" s="131"/>
      <c r="K121" s="131"/>
    </row>
    <row r="122" spans="1:11" x14ac:dyDescent="0.2">
      <c r="A122" s="24"/>
      <c r="B122" s="24"/>
      <c r="C122" s="24"/>
      <c r="D122" s="24"/>
      <c r="E122" s="128"/>
      <c r="F122" s="24"/>
      <c r="G122" s="130"/>
      <c r="H122" s="130"/>
      <c r="I122" s="131"/>
      <c r="J122" s="131"/>
      <c r="K122" s="131"/>
    </row>
    <row r="123" spans="1:11" x14ac:dyDescent="0.2">
      <c r="A123" s="24"/>
      <c r="B123" s="24"/>
      <c r="C123" s="24"/>
      <c r="D123" s="24"/>
      <c r="E123" s="128"/>
      <c r="F123" s="24"/>
      <c r="G123" s="130"/>
      <c r="H123" s="130"/>
      <c r="I123" s="131"/>
      <c r="J123" s="131"/>
      <c r="K123" s="131"/>
    </row>
    <row r="124" spans="1:11" x14ac:dyDescent="0.2">
      <c r="C124" s="24"/>
      <c r="D124" s="26"/>
      <c r="E124" s="128"/>
      <c r="F124" s="24"/>
      <c r="G124" s="130"/>
      <c r="H124" s="130"/>
      <c r="I124" s="131"/>
      <c r="J124" s="131"/>
      <c r="K124" s="131"/>
    </row>
    <row r="125" spans="1:11" x14ac:dyDescent="0.2">
      <c r="C125" s="24"/>
      <c r="D125" s="26"/>
      <c r="E125" s="128"/>
      <c r="F125" s="24"/>
      <c r="G125" s="130"/>
      <c r="H125" s="130"/>
      <c r="I125" s="131"/>
      <c r="J125" s="131"/>
      <c r="K125" s="131"/>
    </row>
    <row r="126" spans="1:11" x14ac:dyDescent="0.2">
      <c r="C126" s="24"/>
      <c r="D126" s="26"/>
      <c r="E126" s="128"/>
      <c r="F126" s="24"/>
      <c r="G126" s="130"/>
      <c r="H126" s="130"/>
      <c r="I126" s="131"/>
      <c r="J126" s="131"/>
      <c r="K126" s="131"/>
    </row>
    <row r="127" spans="1:11" x14ac:dyDescent="0.2">
      <c r="C127" s="24"/>
      <c r="D127" s="26"/>
      <c r="E127" s="128"/>
      <c r="F127" s="24"/>
      <c r="G127" s="130"/>
      <c r="H127" s="130"/>
      <c r="I127" s="131"/>
      <c r="J127" s="131"/>
      <c r="K127" s="131"/>
    </row>
    <row r="128" spans="1:11" x14ac:dyDescent="0.2">
      <c r="C128" s="24"/>
      <c r="D128" s="26"/>
      <c r="E128" s="128"/>
      <c r="F128" s="24"/>
      <c r="G128" s="130"/>
      <c r="H128" s="130"/>
      <c r="I128" s="131"/>
      <c r="J128" s="131"/>
      <c r="K128" s="131"/>
    </row>
    <row r="129" spans="3:11" x14ac:dyDescent="0.2">
      <c r="C129" s="24"/>
      <c r="D129" s="26"/>
      <c r="E129" s="128"/>
      <c r="F129" s="24"/>
      <c r="G129" s="130"/>
      <c r="H129" s="130"/>
      <c r="I129" s="131"/>
      <c r="J129" s="131"/>
      <c r="K129" s="131"/>
    </row>
    <row r="130" spans="3:11" x14ac:dyDescent="0.2">
      <c r="C130" s="24"/>
      <c r="D130" s="26"/>
      <c r="E130" s="128"/>
      <c r="F130" s="24"/>
      <c r="G130" s="130"/>
      <c r="H130" s="130"/>
      <c r="I130" s="131"/>
      <c r="J130" s="131"/>
      <c r="K130" s="131"/>
    </row>
    <row r="131" spans="3:11" x14ac:dyDescent="0.2">
      <c r="C131" s="24"/>
      <c r="D131" s="26"/>
      <c r="E131" s="128"/>
      <c r="F131" s="24"/>
      <c r="G131" s="130"/>
      <c r="H131" s="130"/>
      <c r="I131" s="131"/>
      <c r="J131" s="131"/>
      <c r="K131" s="131"/>
    </row>
    <row r="132" spans="3:11" x14ac:dyDescent="0.2">
      <c r="C132" s="24"/>
      <c r="D132" s="26"/>
      <c r="E132" s="128"/>
      <c r="F132" s="24"/>
      <c r="G132" s="130"/>
      <c r="H132" s="130"/>
      <c r="I132" s="131"/>
      <c r="J132" s="131"/>
      <c r="K132" s="131"/>
    </row>
    <row r="133" spans="3:11" x14ac:dyDescent="0.2">
      <c r="C133" s="24"/>
      <c r="D133" s="26"/>
      <c r="E133" s="128"/>
      <c r="F133" s="24"/>
      <c r="G133" s="130"/>
      <c r="H133" s="130"/>
      <c r="I133" s="131"/>
      <c r="J133" s="131"/>
      <c r="K133" s="131"/>
    </row>
    <row r="134" spans="3:11" x14ac:dyDescent="0.2">
      <c r="C134" s="24"/>
      <c r="D134" s="26"/>
      <c r="E134" s="128"/>
      <c r="F134" s="24"/>
      <c r="G134" s="130"/>
      <c r="H134" s="130"/>
      <c r="I134" s="131"/>
      <c r="J134" s="131"/>
      <c r="K134" s="131"/>
    </row>
    <row r="135" spans="3:11" x14ac:dyDescent="0.2">
      <c r="C135" s="24"/>
      <c r="D135" s="26"/>
      <c r="E135" s="128"/>
      <c r="F135" s="24"/>
      <c r="G135" s="130"/>
      <c r="H135" s="130"/>
      <c r="I135" s="131"/>
      <c r="J135" s="131"/>
      <c r="K135" s="131"/>
    </row>
    <row r="136" spans="3:11" x14ac:dyDescent="0.2">
      <c r="C136" s="24"/>
      <c r="D136" s="26"/>
      <c r="E136" s="128"/>
      <c r="F136" s="24"/>
      <c r="G136" s="130"/>
      <c r="H136" s="130"/>
      <c r="I136" s="131"/>
      <c r="J136" s="131"/>
      <c r="K136" s="131"/>
    </row>
    <row r="137" spans="3:11" x14ac:dyDescent="0.2">
      <c r="C137" s="24"/>
      <c r="D137" s="26"/>
      <c r="E137" s="128"/>
      <c r="F137" s="24"/>
      <c r="G137" s="130"/>
      <c r="H137" s="130"/>
      <c r="I137" s="131"/>
      <c r="J137" s="131"/>
      <c r="K137" s="131"/>
    </row>
    <row r="138" spans="3:11" x14ac:dyDescent="0.2">
      <c r="C138" s="24"/>
      <c r="D138" s="26"/>
      <c r="E138" s="128"/>
      <c r="F138" s="24"/>
      <c r="G138" s="130"/>
      <c r="H138" s="130"/>
      <c r="I138" s="131"/>
      <c r="J138" s="131"/>
      <c r="K138" s="131"/>
    </row>
    <row r="139" spans="3:11" x14ac:dyDescent="0.2">
      <c r="C139" s="24"/>
      <c r="D139" s="24"/>
      <c r="E139" s="24"/>
      <c r="F139" s="24"/>
      <c r="G139" s="21"/>
      <c r="H139" s="21"/>
      <c r="I139" s="27"/>
      <c r="J139" s="21"/>
      <c r="K139" s="21"/>
    </row>
    <row r="140" spans="3:11" x14ac:dyDescent="0.2">
      <c r="C140" s="24"/>
      <c r="D140" s="24"/>
      <c r="E140" s="24"/>
      <c r="F140" s="24"/>
      <c r="G140" s="21"/>
      <c r="H140" s="21"/>
      <c r="I140" s="27"/>
      <c r="J140" s="21"/>
      <c r="K140" s="21"/>
    </row>
    <row r="141" spans="3:11" x14ac:dyDescent="0.2">
      <c r="C141" s="24"/>
      <c r="D141" s="24"/>
      <c r="E141" s="24"/>
      <c r="F141" s="24"/>
      <c r="G141" s="21"/>
      <c r="H141" s="21"/>
      <c r="I141" s="27"/>
      <c r="J141" s="21"/>
      <c r="K141" s="21"/>
    </row>
  </sheetData>
  <pageMargins left="0.78740157499999996" right="0.78740157499999996" top="0.984251969" bottom="0.984251969" header="0.4921259845" footer="0.4921259845"/>
  <pageSetup paperSize="9" scale="5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8"/>
  <sheetViews>
    <sheetView workbookViewId="0">
      <selection activeCell="G82" sqref="G82"/>
    </sheetView>
  </sheetViews>
  <sheetFormatPr baseColWidth="10" defaultRowHeight="12.75" x14ac:dyDescent="0.2"/>
  <cols>
    <col min="3" max="3" width="14" customWidth="1"/>
  </cols>
  <sheetData>
    <row r="1" spans="2:7" x14ac:dyDescent="0.2">
      <c r="B1" s="142" t="s">
        <v>54</v>
      </c>
      <c r="C1" s="143"/>
      <c r="D1" s="143"/>
      <c r="E1" s="143"/>
      <c r="F1" s="143"/>
      <c r="G1" s="143"/>
    </row>
    <row r="2" spans="2:7" x14ac:dyDescent="0.2">
      <c r="B2" s="142" t="s">
        <v>73</v>
      </c>
      <c r="C2" s="143"/>
      <c r="D2" s="143"/>
      <c r="E2" s="143"/>
      <c r="F2" s="143"/>
      <c r="G2" s="143"/>
    </row>
    <row r="3" spans="2:7" x14ac:dyDescent="0.2">
      <c r="B3" s="142" t="s">
        <v>54</v>
      </c>
      <c r="C3" s="143"/>
      <c r="D3" s="143"/>
      <c r="E3" s="143"/>
      <c r="F3" s="143"/>
      <c r="G3" s="143"/>
    </row>
    <row r="4" spans="2:7" x14ac:dyDescent="0.2">
      <c r="B4" s="142"/>
      <c r="C4" s="143"/>
      <c r="D4" s="143"/>
      <c r="E4" s="143"/>
      <c r="F4" s="143"/>
      <c r="G4" s="143"/>
    </row>
    <row r="5" spans="2:7" x14ac:dyDescent="0.2">
      <c r="B5" s="142" t="s">
        <v>7</v>
      </c>
      <c r="C5" s="4" t="str">
        <f>'Viscosity-Data'!B3</f>
        <v xml:space="preserve"> 15.04.2014</v>
      </c>
      <c r="D5" s="143"/>
      <c r="E5" s="143"/>
      <c r="F5" s="143"/>
      <c r="G5" s="143"/>
    </row>
    <row r="6" spans="2:7" x14ac:dyDescent="0.2">
      <c r="B6" s="142"/>
      <c r="C6" s="143"/>
      <c r="D6" s="143"/>
      <c r="E6" s="143"/>
      <c r="F6" s="143"/>
      <c r="G6" s="143"/>
    </row>
    <row r="7" spans="2:7" x14ac:dyDescent="0.2">
      <c r="B7" s="142" t="s">
        <v>3</v>
      </c>
      <c r="C7" s="144" t="str">
        <f>'Viscosity-Data'!B4</f>
        <v>Ölprobe II</v>
      </c>
      <c r="D7" s="143"/>
      <c r="E7" s="143"/>
      <c r="F7" s="143"/>
      <c r="G7" s="143"/>
    </row>
    <row r="8" spans="2:7" x14ac:dyDescent="0.2">
      <c r="B8" s="142"/>
      <c r="C8" s="143"/>
      <c r="D8" s="143"/>
      <c r="E8" s="143"/>
      <c r="F8" s="143"/>
      <c r="G8" s="143"/>
    </row>
    <row r="9" spans="2:7" x14ac:dyDescent="0.2">
      <c r="B9" s="142" t="s">
        <v>4</v>
      </c>
      <c r="C9" s="4" t="str">
        <f>'Viscosity-Data'!B5</f>
        <v>IMKT-Universität Hannover</v>
      </c>
      <c r="D9" s="143"/>
      <c r="E9" s="143"/>
      <c r="F9" s="143"/>
      <c r="G9" s="143"/>
    </row>
    <row r="10" spans="2:7" x14ac:dyDescent="0.2">
      <c r="B10" s="142"/>
      <c r="C10" s="143"/>
      <c r="D10" s="143"/>
      <c r="E10" s="143"/>
      <c r="F10" s="143"/>
      <c r="G10" s="143"/>
    </row>
    <row r="11" spans="2:7" x14ac:dyDescent="0.2">
      <c r="B11" s="142"/>
      <c r="C11" s="143"/>
      <c r="D11" s="143"/>
      <c r="E11" s="143"/>
      <c r="F11" s="143"/>
      <c r="G11" s="143"/>
    </row>
    <row r="12" spans="2:7" x14ac:dyDescent="0.2">
      <c r="B12" s="142" t="s">
        <v>55</v>
      </c>
      <c r="C12" s="143"/>
      <c r="D12" s="143"/>
      <c r="E12" s="143"/>
      <c r="F12" s="143"/>
      <c r="G12" s="143"/>
    </row>
    <row r="13" spans="2:7" x14ac:dyDescent="0.2">
      <c r="B13" s="142" t="s">
        <v>56</v>
      </c>
      <c r="C13" s="143"/>
      <c r="D13" s="143"/>
      <c r="E13" s="143"/>
      <c r="F13" s="143"/>
      <c r="G13" s="143"/>
    </row>
    <row r="14" spans="2:7" x14ac:dyDescent="0.2">
      <c r="B14" s="142"/>
      <c r="C14" s="143"/>
      <c r="D14" s="143"/>
      <c r="E14" s="143"/>
      <c r="F14" s="143"/>
      <c r="G14" s="143"/>
    </row>
    <row r="15" spans="2:7" x14ac:dyDescent="0.2">
      <c r="B15" s="142" t="s">
        <v>57</v>
      </c>
      <c r="C15" s="143"/>
      <c r="D15" s="143"/>
      <c r="E15" s="143"/>
      <c r="F15" s="143"/>
      <c r="G15" s="143"/>
    </row>
    <row r="16" spans="2:7" x14ac:dyDescent="0.2">
      <c r="B16" s="142" t="s">
        <v>99</v>
      </c>
      <c r="C16" s="143"/>
      <c r="D16" s="143"/>
      <c r="E16" s="143"/>
      <c r="F16" s="143"/>
      <c r="G16" s="143"/>
    </row>
    <row r="17" spans="2:7" x14ac:dyDescent="0.2">
      <c r="B17" s="142" t="s">
        <v>97</v>
      </c>
      <c r="C17" s="143"/>
      <c r="D17" s="143"/>
      <c r="E17" s="143"/>
      <c r="F17" s="143"/>
      <c r="G17" s="143"/>
    </row>
    <row r="18" spans="2:7" x14ac:dyDescent="0.2">
      <c r="B18" s="142" t="s">
        <v>100</v>
      </c>
      <c r="C18" s="143"/>
      <c r="D18" s="143"/>
      <c r="E18" s="143"/>
      <c r="F18" s="143"/>
      <c r="G18" s="143"/>
    </row>
    <row r="19" spans="2:7" x14ac:dyDescent="0.2">
      <c r="B19" s="142" t="s">
        <v>98</v>
      </c>
      <c r="C19" s="143"/>
      <c r="D19" s="143"/>
      <c r="E19" s="143"/>
      <c r="F19" s="143"/>
      <c r="G19" s="143"/>
    </row>
    <row r="20" spans="2:7" x14ac:dyDescent="0.2">
      <c r="B20" s="142"/>
      <c r="C20" s="143"/>
      <c r="D20" s="143"/>
      <c r="E20" s="143"/>
      <c r="F20" s="143"/>
      <c r="G20" s="143"/>
    </row>
    <row r="21" spans="2:7" x14ac:dyDescent="0.2">
      <c r="B21" s="142"/>
      <c r="C21" s="143"/>
      <c r="D21" s="143"/>
      <c r="E21" s="143"/>
      <c r="F21" s="143"/>
      <c r="G21" s="143"/>
    </row>
    <row r="22" spans="2:7" x14ac:dyDescent="0.2">
      <c r="B22" s="142" t="s">
        <v>96</v>
      </c>
      <c r="C22" s="143"/>
      <c r="D22" s="143"/>
      <c r="E22" s="143"/>
      <c r="F22" s="143"/>
      <c r="G22" s="143"/>
    </row>
    <row r="23" spans="2:7" x14ac:dyDescent="0.2">
      <c r="B23" s="142" t="s">
        <v>95</v>
      </c>
      <c r="C23" s="143"/>
      <c r="D23" s="143"/>
      <c r="E23" s="143"/>
      <c r="F23" s="143"/>
      <c r="G23" s="143"/>
    </row>
    <row r="24" spans="2:7" x14ac:dyDescent="0.2">
      <c r="B24" s="142" t="s">
        <v>94</v>
      </c>
      <c r="C24" s="143"/>
      <c r="D24" s="143"/>
      <c r="E24" s="143"/>
      <c r="F24" s="143"/>
      <c r="G24" s="143"/>
    </row>
    <row r="25" spans="2:7" x14ac:dyDescent="0.2">
      <c r="B25" s="142"/>
      <c r="C25" s="143"/>
      <c r="D25" s="143"/>
      <c r="E25" s="143"/>
      <c r="F25" s="143"/>
      <c r="G25" s="143"/>
    </row>
    <row r="26" spans="2:7" x14ac:dyDescent="0.2">
      <c r="B26" s="142"/>
      <c r="C26" s="143"/>
      <c r="D26" s="143"/>
      <c r="E26" s="143"/>
      <c r="F26" s="143"/>
      <c r="G26" s="143"/>
    </row>
    <row r="27" spans="2:7" x14ac:dyDescent="0.2">
      <c r="B27" s="142" t="s">
        <v>80</v>
      </c>
      <c r="C27" s="143"/>
      <c r="D27" s="143"/>
      <c r="E27" s="143"/>
      <c r="F27" s="143"/>
      <c r="G27" s="143"/>
    </row>
    <row r="28" spans="2:7" x14ac:dyDescent="0.2">
      <c r="B28" s="142"/>
      <c r="C28" s="143"/>
      <c r="D28" s="143"/>
      <c r="E28" s="143"/>
      <c r="F28" s="143"/>
      <c r="G28" s="143"/>
    </row>
    <row r="29" spans="2:7" x14ac:dyDescent="0.2">
      <c r="B29" s="142"/>
      <c r="C29" s="143"/>
      <c r="D29" s="143"/>
      <c r="E29" s="143"/>
      <c r="F29" s="143"/>
      <c r="G29" s="143"/>
    </row>
    <row r="30" spans="2:7" x14ac:dyDescent="0.2">
      <c r="B30" s="3"/>
      <c r="C30" s="3"/>
      <c r="D30" s="3"/>
      <c r="E30" s="3"/>
      <c r="F30" s="3"/>
      <c r="G30" s="2"/>
    </row>
    <row r="31" spans="2:7" x14ac:dyDescent="0.2">
      <c r="B31" s="3"/>
      <c r="C31" s="3"/>
      <c r="D31" s="3"/>
      <c r="E31" s="3"/>
      <c r="F31" s="3"/>
      <c r="G31" s="2"/>
    </row>
    <row r="32" spans="2:7" x14ac:dyDescent="0.2">
      <c r="B32" s="3" t="s">
        <v>58</v>
      </c>
      <c r="C32" s="3"/>
      <c r="D32" s="3"/>
      <c r="E32" s="3"/>
      <c r="F32" s="3"/>
      <c r="G32" s="2"/>
    </row>
    <row r="33" spans="2:7" x14ac:dyDescent="0.2">
      <c r="B33" s="3"/>
      <c r="C33" s="3"/>
      <c r="D33" s="3"/>
      <c r="E33" s="3"/>
      <c r="F33" s="3"/>
      <c r="G33" s="2"/>
    </row>
    <row r="34" spans="2:7" x14ac:dyDescent="0.2">
      <c r="B34" s="3" t="s">
        <v>59</v>
      </c>
      <c r="C34" s="142" t="s">
        <v>60</v>
      </c>
      <c r="D34" s="142"/>
      <c r="E34" s="142" t="s">
        <v>61</v>
      </c>
      <c r="F34" s="142"/>
      <c r="G34" s="143"/>
    </row>
    <row r="35" spans="2:7" x14ac:dyDescent="0.2">
      <c r="B35" s="3" t="s">
        <v>62</v>
      </c>
      <c r="C35" s="142" t="s">
        <v>63</v>
      </c>
      <c r="D35" s="142"/>
      <c r="E35" s="142" t="s">
        <v>64</v>
      </c>
      <c r="F35" s="142"/>
      <c r="G35" s="143"/>
    </row>
    <row r="36" spans="2:7" x14ac:dyDescent="0.2">
      <c r="B36" s="3" t="s">
        <v>65</v>
      </c>
      <c r="C36" s="142" t="s">
        <v>66</v>
      </c>
      <c r="D36" s="142"/>
      <c r="E36" s="142" t="s">
        <v>67</v>
      </c>
      <c r="F36" s="142"/>
      <c r="G36" s="143"/>
    </row>
    <row r="37" spans="2:7" x14ac:dyDescent="0.2">
      <c r="B37" s="3" t="s">
        <v>81</v>
      </c>
      <c r="C37" s="142" t="s">
        <v>82</v>
      </c>
      <c r="D37" s="142"/>
      <c r="E37" s="142" t="s">
        <v>83</v>
      </c>
      <c r="F37" s="142"/>
      <c r="G37" s="143"/>
    </row>
    <row r="38" spans="2:7" x14ac:dyDescent="0.2">
      <c r="B38" s="3"/>
      <c r="C38" s="142"/>
      <c r="D38" s="142"/>
      <c r="E38" s="142"/>
      <c r="F38" s="142"/>
      <c r="G38" s="143"/>
    </row>
    <row r="39" spans="2:7" x14ac:dyDescent="0.2">
      <c r="B39" s="3"/>
      <c r="C39" s="142"/>
      <c r="D39" s="142"/>
      <c r="E39" s="142"/>
      <c r="F39" s="142"/>
      <c r="G39" s="143"/>
    </row>
    <row r="40" spans="2:7" x14ac:dyDescent="0.2">
      <c r="B40" s="3" t="s">
        <v>68</v>
      </c>
      <c r="C40" s="142"/>
      <c r="D40" s="142"/>
      <c r="E40" s="142"/>
      <c r="F40" s="142"/>
      <c r="G40" s="143"/>
    </row>
    <row r="41" spans="2:7" x14ac:dyDescent="0.2">
      <c r="B41" s="3"/>
      <c r="C41" s="3"/>
      <c r="D41" s="3"/>
      <c r="E41" s="3"/>
      <c r="F41" s="3"/>
      <c r="G41" s="2"/>
    </row>
    <row r="42" spans="2:7" x14ac:dyDescent="0.2">
      <c r="B42" s="3" t="s">
        <v>84</v>
      </c>
      <c r="C42" s="146">
        <f>'Viscosity-Data'!B8</f>
        <v>9.8199936224803594E-2</v>
      </c>
      <c r="D42" s="3"/>
      <c r="E42" s="3"/>
      <c r="F42" s="3"/>
      <c r="G42" s="2"/>
    </row>
    <row r="43" spans="2:7" x14ac:dyDescent="0.2">
      <c r="B43" s="3" t="s">
        <v>85</v>
      </c>
      <c r="C43" s="146">
        <f>'Viscosity-Data'!B9</f>
        <v>5185.5828906823199</v>
      </c>
      <c r="D43" s="3"/>
      <c r="E43" s="3"/>
      <c r="F43" s="3"/>
      <c r="G43" s="2"/>
    </row>
    <row r="44" spans="2:7" x14ac:dyDescent="0.2">
      <c r="B44" s="3" t="s">
        <v>86</v>
      </c>
      <c r="C44" s="146">
        <f>'Viscosity-Data'!B10</f>
        <v>-18.219614059759</v>
      </c>
      <c r="D44" s="3"/>
      <c r="E44" s="3"/>
      <c r="F44" s="3"/>
      <c r="G44" s="2"/>
    </row>
    <row r="45" spans="2:7" x14ac:dyDescent="0.2">
      <c r="B45" s="3" t="s">
        <v>87</v>
      </c>
      <c r="C45" s="146">
        <f>'Viscosity-Data'!B11</f>
        <v>2.3360036551607399E-2</v>
      </c>
      <c r="D45" s="3"/>
      <c r="E45" s="3"/>
      <c r="F45" s="3"/>
      <c r="G45" s="2"/>
    </row>
    <row r="46" spans="2:7" x14ac:dyDescent="0.2">
      <c r="B46" s="3" t="s">
        <v>88</v>
      </c>
      <c r="C46" s="145">
        <f>'Viscosity-Data'!B12</f>
        <v>-1.14704843900619E-5</v>
      </c>
      <c r="D46" s="3"/>
      <c r="E46" s="3"/>
      <c r="F46" s="3"/>
      <c r="G46" s="2"/>
    </row>
    <row r="47" spans="2:7" x14ac:dyDescent="0.2">
      <c r="B47" s="3"/>
      <c r="C47" s="3"/>
      <c r="D47" s="3"/>
      <c r="E47" s="3"/>
      <c r="F47" s="3"/>
      <c r="G47" s="2"/>
    </row>
    <row r="48" spans="2:7" x14ac:dyDescent="0.2">
      <c r="B48" s="3" t="s">
        <v>69</v>
      </c>
      <c r="C48" s="146">
        <f>'Viscosity-Data'!B13</f>
        <v>1032.82495117188</v>
      </c>
      <c r="D48" s="2"/>
      <c r="E48" s="2"/>
      <c r="F48" s="2"/>
      <c r="G48" s="2"/>
    </row>
    <row r="49" spans="2:7" x14ac:dyDescent="0.2">
      <c r="B49" s="3" t="s">
        <v>70</v>
      </c>
      <c r="C49" s="146">
        <f>'Viscosity-Data'!B14</f>
        <v>5.7500001275911895E-4</v>
      </c>
      <c r="D49" s="2"/>
      <c r="E49" s="2"/>
      <c r="F49" s="2"/>
      <c r="G49" s="2"/>
    </row>
    <row r="50" spans="2:7" x14ac:dyDescent="0.2">
      <c r="B50" s="3"/>
      <c r="C50" s="3"/>
      <c r="D50" s="2"/>
      <c r="E50" s="2"/>
      <c r="F50" s="2"/>
      <c r="G50" s="2"/>
    </row>
    <row r="51" spans="2:7" x14ac:dyDescent="0.2">
      <c r="B51" s="3" t="s">
        <v>89</v>
      </c>
      <c r="C51" s="146">
        <f>'Viscosity-Data'!B26</f>
        <v>0.32981413330081599</v>
      </c>
      <c r="D51" s="2"/>
      <c r="E51" s="2"/>
      <c r="F51" s="2"/>
      <c r="G51" s="2"/>
    </row>
    <row r="52" spans="2:7" x14ac:dyDescent="0.2">
      <c r="B52" s="3" t="s">
        <v>90</v>
      </c>
      <c r="C52" s="146">
        <f>'Viscosity-Data'!B27</f>
        <v>3.59339377506025</v>
      </c>
      <c r="D52" s="2"/>
      <c r="E52" s="2"/>
      <c r="F52" s="2"/>
      <c r="G52" s="2"/>
    </row>
    <row r="53" spans="2:7" x14ac:dyDescent="0.2">
      <c r="B53" s="3" t="s">
        <v>91</v>
      </c>
      <c r="C53" s="146">
        <f>'Viscosity-Data'!B28</f>
        <v>488.63514164281401</v>
      </c>
      <c r="D53" s="2"/>
      <c r="E53" s="2"/>
      <c r="F53" s="2"/>
      <c r="G53" s="2"/>
    </row>
    <row r="54" spans="2:7" x14ac:dyDescent="0.2">
      <c r="B54" s="3" t="s">
        <v>92</v>
      </c>
      <c r="C54" s="146">
        <f>'Viscosity-Data'!B29</f>
        <v>5.2919138988236896E-3</v>
      </c>
      <c r="D54" s="2"/>
      <c r="E54" s="2"/>
      <c r="F54" s="2"/>
      <c r="G54" s="2"/>
    </row>
    <row r="55" spans="2:7" x14ac:dyDescent="0.2">
      <c r="B55" s="3"/>
      <c r="C55" s="146"/>
      <c r="D55" s="2"/>
      <c r="E55" s="2"/>
      <c r="F55" s="2"/>
      <c r="G55" s="2"/>
    </row>
    <row r="56" spans="2:7" x14ac:dyDescent="0.2">
      <c r="B56" s="142" t="s">
        <v>54</v>
      </c>
      <c r="C56" s="143"/>
      <c r="D56" s="143"/>
      <c r="E56" s="143"/>
      <c r="F56" s="143"/>
      <c r="G56" s="143"/>
    </row>
    <row r="57" spans="2:7" x14ac:dyDescent="0.2">
      <c r="B57" s="142" t="s">
        <v>73</v>
      </c>
      <c r="C57" s="143"/>
      <c r="D57" s="143"/>
      <c r="E57" s="143"/>
      <c r="F57" s="143"/>
      <c r="G57" s="143"/>
    </row>
    <row r="58" spans="2:7" x14ac:dyDescent="0.2">
      <c r="B58" s="142" t="s">
        <v>54</v>
      </c>
      <c r="C58" s="143"/>
      <c r="D58" s="143"/>
      <c r="E58" s="143"/>
      <c r="F58" s="143"/>
      <c r="G58" s="143"/>
    </row>
    <row r="59" spans="2:7" x14ac:dyDescent="0.2">
      <c r="B59" s="142"/>
      <c r="C59" s="143"/>
      <c r="D59" s="143"/>
      <c r="E59" s="143"/>
      <c r="F59" s="143"/>
      <c r="G59" s="143"/>
    </row>
    <row r="60" spans="2:7" x14ac:dyDescent="0.2">
      <c r="B60" s="142" t="s">
        <v>7</v>
      </c>
      <c r="C60" s="4" t="str">
        <f>'Viscosity-Data'!B3</f>
        <v xml:space="preserve"> 15.04.2014</v>
      </c>
      <c r="D60" s="143"/>
      <c r="E60" s="143"/>
      <c r="F60" s="143"/>
      <c r="G60" s="143"/>
    </row>
    <row r="61" spans="2:7" x14ac:dyDescent="0.2">
      <c r="B61" s="142"/>
      <c r="C61" s="143"/>
      <c r="D61" s="143"/>
      <c r="E61" s="143"/>
      <c r="F61" s="143"/>
      <c r="G61" s="143"/>
    </row>
    <row r="62" spans="2:7" x14ac:dyDescent="0.2">
      <c r="B62" s="142" t="s">
        <v>3</v>
      </c>
      <c r="C62" s="144" t="str">
        <f>'Viscosity-Data'!B4</f>
        <v>Ölprobe II</v>
      </c>
      <c r="D62" s="143"/>
      <c r="E62" s="143"/>
      <c r="F62" s="143"/>
      <c r="G62" s="143"/>
    </row>
    <row r="63" spans="2:7" x14ac:dyDescent="0.2">
      <c r="B63" s="142"/>
      <c r="C63" s="143"/>
      <c r="D63" s="143"/>
      <c r="E63" s="143"/>
      <c r="F63" s="143"/>
      <c r="G63" s="143"/>
    </row>
    <row r="64" spans="2:7" x14ac:dyDescent="0.2">
      <c r="B64" s="142" t="s">
        <v>4</v>
      </c>
      <c r="C64" s="4" t="str">
        <f>'Viscosity-Data'!B5</f>
        <v>IMKT-Universität Hannover</v>
      </c>
      <c r="D64" s="143"/>
      <c r="E64" s="143"/>
      <c r="F64" s="143"/>
      <c r="G64" s="143"/>
    </row>
    <row r="65" spans="1:9" x14ac:dyDescent="0.2">
      <c r="B65" s="142"/>
      <c r="C65" s="4"/>
      <c r="D65" s="143"/>
      <c r="E65" s="143"/>
      <c r="F65" s="143"/>
      <c r="G65" s="143"/>
    </row>
    <row r="66" spans="1:9" x14ac:dyDescent="0.2">
      <c r="B66" s="147" t="s">
        <v>0</v>
      </c>
      <c r="C66" s="147" t="s">
        <v>5</v>
      </c>
      <c r="D66" s="147" t="s">
        <v>71</v>
      </c>
      <c r="E66" s="147" t="s">
        <v>93</v>
      </c>
      <c r="F66" s="147"/>
      <c r="G66" s="147"/>
      <c r="H66" s="147"/>
      <c r="I66" s="147"/>
    </row>
    <row r="67" spans="1:9" x14ac:dyDescent="0.2">
      <c r="A67" s="19"/>
      <c r="B67" s="147" t="s">
        <v>72</v>
      </c>
      <c r="C67" s="147" t="s">
        <v>67</v>
      </c>
      <c r="D67" s="147" t="s">
        <v>61</v>
      </c>
      <c r="E67" s="147" t="s">
        <v>83</v>
      </c>
      <c r="F67" s="147"/>
      <c r="G67" s="147"/>
      <c r="H67" s="147"/>
      <c r="I67" s="147"/>
    </row>
    <row r="68" spans="1:9" x14ac:dyDescent="0.2">
      <c r="B68" s="2"/>
      <c r="C68" s="2"/>
      <c r="D68" s="2"/>
      <c r="E68" s="2"/>
      <c r="F68" s="2"/>
      <c r="G68" s="2"/>
      <c r="H68" s="2"/>
      <c r="I68" s="2"/>
    </row>
    <row r="69" spans="1:9" x14ac:dyDescent="0.2">
      <c r="B69" s="148">
        <f>'Viscosity-Data'!D9</f>
        <v>20</v>
      </c>
      <c r="C69" s="149">
        <f>'Viscosity-Data'!F9</f>
        <v>0</v>
      </c>
      <c r="D69" s="150">
        <f>'Viscosity-Data'!H9</f>
        <v>858.73068250804693</v>
      </c>
      <c r="E69" s="150">
        <f>'Viscosity-Data'!K9</f>
        <v>939.23533851976492</v>
      </c>
      <c r="F69" s="150"/>
      <c r="G69" s="148"/>
      <c r="H69" s="150"/>
      <c r="I69" s="150"/>
    </row>
    <row r="70" spans="1:9" x14ac:dyDescent="0.2">
      <c r="B70" s="148">
        <f>'Viscosity-Data'!D10</f>
        <v>20</v>
      </c>
      <c r="C70" s="149">
        <f>'Viscosity-Data'!F10</f>
        <v>250</v>
      </c>
      <c r="D70" s="150">
        <f>'Viscosity-Data'!H10</f>
        <v>871.42764293728544</v>
      </c>
      <c r="E70" s="150">
        <f>'Viscosity-Data'!K10</f>
        <v>1388.2578142298667</v>
      </c>
      <c r="F70" s="150"/>
      <c r="G70" s="148"/>
      <c r="H70" s="150"/>
      <c r="I70" s="150"/>
    </row>
    <row r="71" spans="1:9" x14ac:dyDescent="0.2">
      <c r="B71" s="148">
        <f>'Viscosity-Data'!D11</f>
        <v>20</v>
      </c>
      <c r="C71" s="149">
        <f>'Viscosity-Data'!F11</f>
        <v>500</v>
      </c>
      <c r="D71" s="150">
        <f>'Viscosity-Data'!H11</f>
        <v>882.7915588217445</v>
      </c>
      <c r="E71" s="150">
        <f>'Viscosity-Data'!K11</f>
        <v>2015.5448895171851</v>
      </c>
      <c r="F71" s="150"/>
      <c r="G71" s="148"/>
      <c r="H71" s="150"/>
      <c r="I71" s="150"/>
    </row>
    <row r="72" spans="1:9" x14ac:dyDescent="0.2">
      <c r="B72" s="148">
        <f>'Viscosity-Data'!D12</f>
        <v>20</v>
      </c>
      <c r="C72" s="149">
        <f>'Viscosity-Data'!F12</f>
        <v>750</v>
      </c>
      <c r="D72" s="150">
        <f>'Viscosity-Data'!H12</f>
        <v>893.10433894278412</v>
      </c>
      <c r="E72" s="150">
        <f>'Viscosity-Data'!K12</f>
        <v>2886.333325172131</v>
      </c>
      <c r="F72" s="150"/>
      <c r="G72" s="148"/>
      <c r="H72" s="150"/>
      <c r="I72" s="150"/>
    </row>
    <row r="73" spans="1:9" x14ac:dyDescent="0.2">
      <c r="B73" s="148">
        <f>'Viscosity-Data'!D13</f>
        <v>20</v>
      </c>
      <c r="C73" s="149">
        <f>'Viscosity-Data'!F13</f>
        <v>1000</v>
      </c>
      <c r="D73" s="150">
        <f>'Viscosity-Data'!H13</f>
        <v>902.56492344008086</v>
      </c>
      <c r="E73" s="150">
        <f>'Viscosity-Data'!K13</f>
        <v>4089.1627040229528</v>
      </c>
      <c r="F73" s="150"/>
      <c r="G73" s="148"/>
      <c r="H73" s="150"/>
      <c r="I73" s="150"/>
    </row>
    <row r="74" spans="1:9" x14ac:dyDescent="0.2">
      <c r="B74" s="148">
        <f>'Viscosity-Data'!D14</f>
        <v>20</v>
      </c>
      <c r="C74" s="149">
        <f>'Viscosity-Data'!F14</f>
        <v>1250</v>
      </c>
      <c r="D74" s="150">
        <f>'Viscosity-Data'!H14</f>
        <v>911.31926554210156</v>
      </c>
      <c r="E74" s="150">
        <f>'Viscosity-Data'!K14</f>
        <v>5744.238963642928</v>
      </c>
      <c r="F74" s="150"/>
      <c r="G74" s="148"/>
      <c r="H74" s="150"/>
      <c r="I74" s="150"/>
    </row>
    <row r="75" spans="1:9" x14ac:dyDescent="0.2">
      <c r="B75" s="148">
        <f>'Viscosity-Data'!D15</f>
        <v>20</v>
      </c>
      <c r="C75" s="149">
        <f>'Viscosity-Data'!F15</f>
        <v>1500</v>
      </c>
      <c r="D75" s="150">
        <f>'Viscosity-Data'!H15</f>
        <v>919.47781625790935</v>
      </c>
      <c r="E75" s="150">
        <f>'Viscosity-Data'!K15</f>
        <v>8014.859161210049</v>
      </c>
      <c r="F75" s="150"/>
      <c r="G75" s="148"/>
      <c r="H75" s="150"/>
      <c r="I75" s="150"/>
    </row>
    <row r="76" spans="1:9" x14ac:dyDescent="0.2">
      <c r="B76" s="148">
        <f>'Viscosity-Data'!D16</f>
        <v>20</v>
      </c>
      <c r="C76" s="149">
        <f>'Viscosity-Data'!F16</f>
        <v>1750</v>
      </c>
      <c r="D76" s="150">
        <f>'Viscosity-Data'!H16</f>
        <v>927.12630402958769</v>
      </c>
      <c r="E76" s="150">
        <f>'Viscosity-Data'!K16</f>
        <v>11123.050828029604</v>
      </c>
      <c r="F76" s="150"/>
      <c r="G76" s="148"/>
      <c r="H76" s="150"/>
      <c r="I76" s="150"/>
    </row>
    <row r="77" spans="1:9" x14ac:dyDescent="0.2">
      <c r="B77" s="148">
        <f>'Viscosity-Data'!D19</f>
        <v>20</v>
      </c>
      <c r="C77" s="149">
        <f>'Viscosity-Data'!F19</f>
        <v>2500</v>
      </c>
      <c r="D77" s="150">
        <f>'Viscosity-Data'!H19</f>
        <v>947.62859166595024</v>
      </c>
      <c r="E77" s="150">
        <f>'Viscosity-Data'!K19</f>
        <v>29084.339772561831</v>
      </c>
      <c r="F77" s="150"/>
      <c r="G77" s="148"/>
      <c r="H77" s="150"/>
      <c r="I77" s="150"/>
    </row>
    <row r="78" spans="1:9" x14ac:dyDescent="0.2">
      <c r="B78" s="148">
        <f>'Viscosity-Data'!D20</f>
        <v>20</v>
      </c>
      <c r="C78" s="149">
        <f>'Viscosity-Data'!F20</f>
        <v>2750</v>
      </c>
      <c r="D78" s="150">
        <f>'Viscosity-Data'!H20</f>
        <v>953.80036219679107</v>
      </c>
      <c r="E78" s="150">
        <f>'Viscosity-Data'!K20</f>
        <v>39880.820646847555</v>
      </c>
      <c r="F78" s="150"/>
      <c r="G78" s="148"/>
      <c r="H78" s="150"/>
      <c r="I78" s="150"/>
    </row>
    <row r="79" spans="1:9" x14ac:dyDescent="0.2">
      <c r="B79" s="148">
        <f>'Viscosity-Data'!D21</f>
        <v>20</v>
      </c>
      <c r="C79" s="149">
        <f>'Viscosity-Data'!F21</f>
        <v>3000</v>
      </c>
      <c r="D79" s="150">
        <f>'Viscosity-Data'!H21</f>
        <v>959.69845760978205</v>
      </c>
      <c r="E79" s="150">
        <f>'Viscosity-Data'!K21</f>
        <v>54613.527072558856</v>
      </c>
      <c r="F79" s="150"/>
      <c r="G79" s="148"/>
      <c r="H79" s="150"/>
      <c r="I79" s="150"/>
    </row>
    <row r="80" spans="1:9" x14ac:dyDescent="0.2">
      <c r="B80" s="148">
        <f>'Viscosity-Data'!D22</f>
        <v>20</v>
      </c>
      <c r="C80" s="149">
        <f>'Viscosity-Data'!F22</f>
        <v>3250</v>
      </c>
      <c r="D80" s="150">
        <f>'Viscosity-Data'!H22</f>
        <v>965.34947656801535</v>
      </c>
      <c r="E80" s="150">
        <f>'Viscosity-Data'!K22</f>
        <v>74728.668488742056</v>
      </c>
      <c r="F80" s="150"/>
      <c r="G80" s="148"/>
      <c r="H80" s="150"/>
      <c r="I80" s="150"/>
    </row>
    <row r="81" spans="2:9" x14ac:dyDescent="0.2">
      <c r="B81" s="148">
        <f>'Viscosity-Data'!D23</f>
        <v>20</v>
      </c>
      <c r="C81" s="149">
        <f>'Viscosity-Data'!F23</f>
        <v>3500</v>
      </c>
      <c r="D81" s="150">
        <f>'Viscosity-Data'!H23</f>
        <v>970.77619828612842</v>
      </c>
      <c r="E81" s="150">
        <f>'Viscosity-Data'!K23</f>
        <v>102216.26941006644</v>
      </c>
      <c r="F81" s="150"/>
      <c r="G81" s="148"/>
      <c r="H81" s="150"/>
      <c r="I81" s="150"/>
    </row>
    <row r="82" spans="2:9" x14ac:dyDescent="0.2">
      <c r="B82" s="148">
        <f>'Viscosity-Data'!D24</f>
        <v>20</v>
      </c>
      <c r="C82" s="149">
        <f>'Viscosity-Data'!F24</f>
        <v>3750</v>
      </c>
      <c r="D82" s="150">
        <f>'Viscosity-Data'!H24</f>
        <v>975.99829044216665</v>
      </c>
      <c r="E82" s="150">
        <f>'Viscosity-Data'!K24</f>
        <v>139821.3196108049</v>
      </c>
      <c r="F82" s="150"/>
      <c r="G82" s="148"/>
      <c r="H82" s="150"/>
      <c r="I82" s="150"/>
    </row>
    <row r="83" spans="2:9" x14ac:dyDescent="0.2">
      <c r="B83" s="148"/>
      <c r="C83" s="149"/>
      <c r="D83" s="150"/>
      <c r="E83" s="150"/>
      <c r="F83" s="150"/>
      <c r="G83" s="148"/>
      <c r="H83" s="150"/>
      <c r="I83" s="150"/>
    </row>
    <row r="84" spans="2:9" x14ac:dyDescent="0.2">
      <c r="B84" s="148">
        <f>'Viscosity-Data'!D25</f>
        <v>40</v>
      </c>
      <c r="C84" s="149">
        <f>'Viscosity-Data'!F25</f>
        <v>0</v>
      </c>
      <c r="D84" s="150">
        <f>'Viscosity-Data'!H25</f>
        <v>846.85319530601157</v>
      </c>
      <c r="E84" s="150">
        <f>'Viscosity-Data'!K25</f>
        <v>278.73288552320309</v>
      </c>
      <c r="F84" s="150"/>
      <c r="G84" s="148"/>
      <c r="H84" s="150"/>
      <c r="I84" s="150"/>
    </row>
    <row r="85" spans="2:9" x14ac:dyDescent="0.2">
      <c r="B85" s="148">
        <f>'Viscosity-Data'!D26</f>
        <v>40</v>
      </c>
      <c r="C85" s="149">
        <f>'Viscosity-Data'!F26</f>
        <v>250</v>
      </c>
      <c r="D85" s="150">
        <f>'Viscosity-Data'!H26</f>
        <v>860.56983822912753</v>
      </c>
      <c r="E85" s="150">
        <f>'Viscosity-Data'!K26</f>
        <v>385.28438691502009</v>
      </c>
      <c r="F85" s="150"/>
      <c r="G85" s="148"/>
      <c r="H85" s="150"/>
      <c r="I85" s="150"/>
    </row>
    <row r="86" spans="2:9" x14ac:dyDescent="0.2">
      <c r="B86" s="148">
        <f>'Viscosity-Data'!D27</f>
        <v>40</v>
      </c>
      <c r="C86" s="149">
        <f>'Viscosity-Data'!F27</f>
        <v>500</v>
      </c>
      <c r="D86" s="150">
        <f>'Viscosity-Data'!H27</f>
        <v>872.7283803365799</v>
      </c>
      <c r="E86" s="150">
        <f>'Viscosity-Data'!K27</f>
        <v>522.37221479261109</v>
      </c>
      <c r="F86" s="150"/>
      <c r="G86" s="148"/>
      <c r="H86" s="150"/>
      <c r="I86" s="150"/>
    </row>
    <row r="87" spans="2:9" x14ac:dyDescent="0.2">
      <c r="B87" s="148">
        <f>'Viscosity-Data'!D28</f>
        <v>40</v>
      </c>
      <c r="C87" s="149">
        <f>'Viscosity-Data'!F28</f>
        <v>750</v>
      </c>
      <c r="D87" s="150">
        <f>'Viscosity-Data'!H28</f>
        <v>883.68205205061122</v>
      </c>
      <c r="E87" s="150">
        <f>'Viscosity-Data'!K28</f>
        <v>697.77578763289046</v>
      </c>
      <c r="F87" s="150"/>
      <c r="G87" s="148"/>
      <c r="H87" s="150"/>
      <c r="I87" s="150"/>
    </row>
    <row r="88" spans="2:9" x14ac:dyDescent="0.2">
      <c r="B88" s="148">
        <f>'Viscosity-Data'!D29</f>
        <v>40</v>
      </c>
      <c r="C88" s="149">
        <f>'Viscosity-Data'!F29</f>
        <v>1000</v>
      </c>
      <c r="D88" s="150">
        <f>'Viscosity-Data'!H29</f>
        <v>893.6734507149074</v>
      </c>
      <c r="E88" s="150">
        <f>'Viscosity-Data'!K29</f>
        <v>921.17363592701463</v>
      </c>
      <c r="F88" s="150"/>
      <c r="G88" s="148"/>
      <c r="H88" s="150"/>
      <c r="I88" s="150"/>
    </row>
    <row r="89" spans="2:9" x14ac:dyDescent="0.2">
      <c r="B89" s="148">
        <f>'Viscosity-Data'!D30</f>
        <v>40</v>
      </c>
      <c r="C89" s="149">
        <f>'Viscosity-Data'!F30</f>
        <v>1250</v>
      </c>
      <c r="D89" s="150">
        <f>'Viscosity-Data'!H30</f>
        <v>902.87683420930205</v>
      </c>
      <c r="E89" s="150">
        <f>'Viscosity-Data'!K30</f>
        <v>1204.6085600927538</v>
      </c>
      <c r="F89" s="150"/>
      <c r="G89" s="148"/>
      <c r="H89" s="150"/>
      <c r="I89" s="150"/>
    </row>
    <row r="90" spans="2:9" x14ac:dyDescent="0.2">
      <c r="B90" s="148">
        <f>'Viscosity-Data'!D31</f>
        <v>40</v>
      </c>
      <c r="C90" s="149">
        <f>'Viscosity-Data'!F31</f>
        <v>1500</v>
      </c>
      <c r="D90" s="150">
        <f>'Viscosity-Data'!H31</f>
        <v>911.42185600546441</v>
      </c>
      <c r="E90" s="150">
        <f>'Viscosity-Data'!K31</f>
        <v>1563.067112433763</v>
      </c>
      <c r="F90" s="150"/>
      <c r="G90" s="148"/>
      <c r="H90" s="150"/>
      <c r="I90" s="150"/>
    </row>
    <row r="91" spans="2:9" x14ac:dyDescent="0.2">
      <c r="B91" s="148">
        <f>'Viscosity-Data'!D32</f>
        <v>40</v>
      </c>
      <c r="C91" s="149">
        <f>'Viscosity-Data'!F32</f>
        <v>1750</v>
      </c>
      <c r="D91" s="150">
        <f>'Viscosity-Data'!H32</f>
        <v>919.40775937376918</v>
      </c>
      <c r="E91" s="150">
        <f>'Viscosity-Data'!K32</f>
        <v>2015.2029078860719</v>
      </c>
      <c r="F91" s="150"/>
      <c r="G91" s="148"/>
      <c r="H91" s="150"/>
      <c r="I91" s="150"/>
    </row>
    <row r="92" spans="2:9" x14ac:dyDescent="0.2">
      <c r="B92" s="148">
        <f>'Viscosity-Data'!D33</f>
        <v>40</v>
      </c>
      <c r="C92" s="149">
        <f>'Viscosity-Data'!F33</f>
        <v>2000</v>
      </c>
      <c r="D92" s="150">
        <f>'Viscosity-Data'!H33</f>
        <v>926.91230723699437</v>
      </c>
      <c r="E92" s="150">
        <f>'Viscosity-Data'!K33</f>
        <v>2584.2407429959844</v>
      </c>
      <c r="F92" s="150"/>
      <c r="G92" s="148"/>
      <c r="H92" s="150"/>
      <c r="I92" s="150"/>
    </row>
    <row r="93" spans="2:9" x14ac:dyDescent="0.2">
      <c r="B93" s="148">
        <f>'Viscosity-Data'!D34</f>
        <v>40</v>
      </c>
      <c r="C93" s="149">
        <f>'Viscosity-Data'!F34</f>
        <v>2250</v>
      </c>
      <c r="D93" s="150">
        <f>'Viscosity-Data'!H34</f>
        <v>933.99763772570418</v>
      </c>
      <c r="E93" s="150">
        <f>'Viscosity-Data'!K34</f>
        <v>3299.1081475322044</v>
      </c>
      <c r="F93" s="150"/>
      <c r="G93" s="148"/>
      <c r="H93" s="150"/>
      <c r="I93" s="150"/>
    </row>
    <row r="94" spans="2:9" x14ac:dyDescent="0.2">
      <c r="B94" s="148">
        <f>'Viscosity-Data'!D35</f>
        <v>40</v>
      </c>
      <c r="C94" s="149">
        <f>'Viscosity-Data'!F35</f>
        <v>2500</v>
      </c>
      <c r="D94" s="150">
        <f>'Viscosity-Data'!H35</f>
        <v>940.71423871003003</v>
      </c>
      <c r="E94" s="150">
        <f>'Viscosity-Data'!K35</f>
        <v>4195.8533295391389</v>
      </c>
      <c r="F94" s="150"/>
      <c r="G94" s="148"/>
      <c r="H94" s="150"/>
      <c r="I94" s="150"/>
    </row>
    <row r="95" spans="2:9" x14ac:dyDescent="0.2">
      <c r="B95" s="148">
        <f>'Viscosity-Data'!D36</f>
        <v>40</v>
      </c>
      <c r="C95" s="149">
        <f>'Viscosity-Data'!F36</f>
        <v>2750</v>
      </c>
      <c r="D95" s="150">
        <f>'Viscosity-Data'!H36</f>
        <v>947.1037256042456</v>
      </c>
      <c r="E95" s="150">
        <f>'Viscosity-Data'!K36</f>
        <v>5319.424230227929</v>
      </c>
      <c r="F95" s="150"/>
      <c r="G95" s="148"/>
      <c r="H95" s="150"/>
      <c r="I95" s="150"/>
    </row>
    <row r="96" spans="2:9" x14ac:dyDescent="0.2">
      <c r="B96" s="148">
        <f>'Viscosity-Data'!D37</f>
        <v>40</v>
      </c>
      <c r="C96" s="149">
        <f>'Viscosity-Data'!F37</f>
        <v>3000</v>
      </c>
      <c r="D96" s="150">
        <f>'Viscosity-Data'!H37</f>
        <v>953.20083210649</v>
      </c>
      <c r="E96" s="150">
        <f>'Viscosity-Data'!K37</f>
        <v>6725.9035408552145</v>
      </c>
      <c r="F96" s="150"/>
      <c r="G96" s="148"/>
      <c r="H96" s="150"/>
      <c r="I96" s="150"/>
    </row>
    <row r="97" spans="2:9" x14ac:dyDescent="0.2">
      <c r="B97" s="148">
        <f>'Viscosity-Data'!D38</f>
        <v>40</v>
      </c>
      <c r="C97" s="149">
        <f>'Viscosity-Data'!F38</f>
        <v>3250</v>
      </c>
      <c r="D97" s="150">
        <f>'Viscosity-Data'!H38</f>
        <v>959.03486829046562</v>
      </c>
      <c r="E97" s="150">
        <f>'Viscosity-Data'!K38</f>
        <v>8485.3203026667252</v>
      </c>
      <c r="F97" s="150"/>
      <c r="G97" s="148"/>
      <c r="H97" s="150"/>
      <c r="I97" s="150"/>
    </row>
    <row r="98" spans="2:9" x14ac:dyDescent="0.2">
      <c r="B98" s="148">
        <f>'Viscosity-Data'!D39</f>
        <v>40</v>
      </c>
      <c r="C98" s="149">
        <f>'Viscosity-Data'!F39</f>
        <v>3500</v>
      </c>
      <c r="D98" s="150">
        <f>'Viscosity-Data'!H39</f>
        <v>964.6308091422859</v>
      </c>
      <c r="E98" s="150">
        <f>'Viscosity-Data'!K39</f>
        <v>10685.191743177578</v>
      </c>
      <c r="F98" s="150"/>
      <c r="G98" s="148"/>
      <c r="H98" s="150"/>
      <c r="I98" s="150"/>
    </row>
    <row r="99" spans="2:9" x14ac:dyDescent="0.2">
      <c r="B99" s="148">
        <f>'Viscosity-Data'!D40</f>
        <v>40</v>
      </c>
      <c r="C99" s="149">
        <f>'Viscosity-Data'!F40</f>
        <v>3750</v>
      </c>
      <c r="D99" s="150">
        <f>'Viscosity-Data'!H40</f>
        <v>970.01012102775439</v>
      </c>
      <c r="E99" s="150">
        <f>'Viscosity-Data'!K40</f>
        <v>13434.991419548182</v>
      </c>
      <c r="F99" s="150"/>
      <c r="G99" s="148"/>
      <c r="H99" s="150"/>
      <c r="I99" s="150"/>
    </row>
    <row r="100" spans="2:9" x14ac:dyDescent="0.2">
      <c r="B100" s="148">
        <f>'Viscosity-Data'!D41</f>
        <v>40</v>
      </c>
      <c r="C100" s="149">
        <f>'Viscosity-Data'!F41</f>
        <v>4000</v>
      </c>
      <c r="D100" s="150">
        <f>'Viscosity-Data'!H41</f>
        <v>975.1913986765486</v>
      </c>
      <c r="E100" s="150">
        <f>'Viscosity-Data'!K41</f>
        <v>16871.794309346416</v>
      </c>
      <c r="F100" s="150"/>
      <c r="G100" s="148"/>
      <c r="H100" s="150"/>
      <c r="I100" s="150"/>
    </row>
    <row r="101" spans="2:9" x14ac:dyDescent="0.2">
      <c r="B101" s="148"/>
      <c r="C101" s="149"/>
      <c r="D101" s="150"/>
      <c r="E101" s="150"/>
      <c r="F101" s="150"/>
      <c r="G101" s="148"/>
      <c r="H101" s="150"/>
      <c r="I101" s="150"/>
    </row>
    <row r="102" spans="2:9" x14ac:dyDescent="0.2">
      <c r="B102" s="148">
        <f>'Viscosity-Data'!D42</f>
        <v>80</v>
      </c>
      <c r="C102" s="149">
        <f>'Viscosity-Data'!F42</f>
        <v>0</v>
      </c>
      <c r="D102" s="150">
        <f>'Viscosity-Data'!H42</f>
        <v>823.09822090194086</v>
      </c>
      <c r="E102" s="150">
        <f>'Viscosity-Data'!K42</f>
        <v>54.684769446576922</v>
      </c>
      <c r="F102" s="150"/>
      <c r="G102" s="148"/>
      <c r="H102" s="150"/>
      <c r="I102" s="150"/>
    </row>
    <row r="103" spans="2:9" x14ac:dyDescent="0.2">
      <c r="B103" s="148">
        <f>'Viscosity-Data'!D43</f>
        <v>80</v>
      </c>
      <c r="C103" s="149">
        <f>'Viscosity-Data'!F43</f>
        <v>250</v>
      </c>
      <c r="D103" s="150">
        <f>'Viscosity-Data'!H43</f>
        <v>839.18841801233418</v>
      </c>
      <c r="E103" s="150">
        <f>'Viscosity-Data'!K43</f>
        <v>70.141237374122312</v>
      </c>
      <c r="F103" s="150"/>
      <c r="G103" s="148"/>
      <c r="H103" s="150"/>
      <c r="I103" s="150"/>
    </row>
    <row r="104" spans="2:9" x14ac:dyDescent="0.2">
      <c r="B104" s="148">
        <f>'Viscosity-Data'!D44</f>
        <v>80</v>
      </c>
      <c r="C104" s="149">
        <f>'Viscosity-Data'!F44</f>
        <v>500</v>
      </c>
      <c r="D104" s="150">
        <f>'Viscosity-Data'!H44</f>
        <v>853.1354030610272</v>
      </c>
      <c r="E104" s="150">
        <f>'Viscosity-Data'!K44</f>
        <v>88.06646483650907</v>
      </c>
      <c r="F104" s="150"/>
      <c r="G104" s="148"/>
      <c r="H104" s="150"/>
      <c r="I104" s="150"/>
    </row>
    <row r="105" spans="2:9" x14ac:dyDescent="0.2">
      <c r="B105" s="148">
        <f>'Viscosity-Data'!D45</f>
        <v>80</v>
      </c>
      <c r="C105" s="149">
        <f>'Viscosity-Data'!F45</f>
        <v>750</v>
      </c>
      <c r="D105" s="150">
        <f>'Viscosity-Data'!H45</f>
        <v>865.49727885378275</v>
      </c>
      <c r="E105" s="150">
        <f>'Viscosity-Data'!K45</f>
        <v>108.82082049747073</v>
      </c>
      <c r="F105" s="150"/>
      <c r="G105" s="148"/>
      <c r="H105" s="150"/>
      <c r="I105" s="150"/>
    </row>
    <row r="106" spans="2:9" x14ac:dyDescent="0.2">
      <c r="B106" s="148">
        <f>'Viscosity-Data'!D46</f>
        <v>80</v>
      </c>
      <c r="C106" s="149">
        <f>'Viscosity-Data'!F46</f>
        <v>1000</v>
      </c>
      <c r="D106" s="150">
        <f>'Viscosity-Data'!H46</f>
        <v>876.63454669455871</v>
      </c>
      <c r="E106" s="150">
        <f>'Viscosity-Data'!K46</f>
        <v>132.80490827866669</v>
      </c>
      <c r="F106" s="150"/>
      <c r="G106" s="148"/>
      <c r="H106" s="150"/>
      <c r="I106" s="150"/>
    </row>
    <row r="107" spans="2:9" x14ac:dyDescent="0.2">
      <c r="B107" s="148">
        <f>'Viscosity-Data'!D47</f>
        <v>80</v>
      </c>
      <c r="C107" s="149">
        <f>'Viscosity-Data'!F47</f>
        <v>1250</v>
      </c>
      <c r="D107" s="150">
        <f>'Viscosity-Data'!H47</f>
        <v>886.7944244957373</v>
      </c>
      <c r="E107" s="150">
        <f>'Viscosity-Data'!K47</f>
        <v>160.46786576705605</v>
      </c>
      <c r="F107" s="150"/>
      <c r="G107" s="148"/>
      <c r="H107" s="150"/>
      <c r="I107" s="150"/>
    </row>
    <row r="108" spans="2:9" x14ac:dyDescent="0.2">
      <c r="B108" s="148">
        <f>'Viscosity-Data'!D48</f>
        <v>80</v>
      </c>
      <c r="C108" s="149">
        <f>'Viscosity-Data'!F48</f>
        <v>1500</v>
      </c>
      <c r="D108" s="150">
        <f>'Viscosity-Data'!H48</f>
        <v>896.15429041015432</v>
      </c>
      <c r="E108" s="150">
        <f>'Viscosity-Data'!K48</f>
        <v>192.3152815956409</v>
      </c>
      <c r="F108" s="150"/>
      <c r="G108" s="148"/>
      <c r="H108" s="150"/>
      <c r="I108" s="150"/>
    </row>
    <row r="109" spans="2:9" x14ac:dyDescent="0.2">
      <c r="B109" s="148">
        <f>'Viscosity-Data'!D49</f>
        <v>80</v>
      </c>
      <c r="C109" s="149">
        <f>'Viscosity-Data'!F49</f>
        <v>1750</v>
      </c>
      <c r="D109" s="150">
        <f>'Viscosity-Data'!H49</f>
        <v>904.84600668049109</v>
      </c>
      <c r="E109" s="150">
        <f>'Viscosity-Data'!K49</f>
        <v>228.91746562365137</v>
      </c>
      <c r="F109" s="150"/>
      <c r="G109" s="148"/>
      <c r="H109" s="150"/>
      <c r="I109" s="150"/>
    </row>
    <row r="110" spans="2:9" x14ac:dyDescent="0.2">
      <c r="B110" s="148">
        <f>'Viscosity-Data'!D50</f>
        <v>80</v>
      </c>
      <c r="C110" s="149">
        <f>'Viscosity-Data'!F50</f>
        <v>2000</v>
      </c>
      <c r="D110" s="150">
        <f>'Viscosity-Data'!H50</f>
        <v>912.97043993072566</v>
      </c>
      <c r="E110" s="150">
        <f>'Viscosity-Data'!K50</f>
        <v>270.91846083008858</v>
      </c>
      <c r="F110" s="150"/>
      <c r="G110" s="148"/>
      <c r="H110" s="150"/>
      <c r="I110" s="150"/>
    </row>
    <row r="111" spans="2:9" x14ac:dyDescent="0.2">
      <c r="B111" s="148">
        <f>'Viscosity-Data'!D51</f>
        <v>80</v>
      </c>
      <c r="C111" s="149">
        <f>'Viscosity-Data'!F51</f>
        <v>2250</v>
      </c>
      <c r="D111" s="150">
        <f>'Viscosity-Data'!H51</f>
        <v>920.60658321705307</v>
      </c>
      <c r="E111" s="150">
        <f>'Viscosity-Data'!K51</f>
        <v>319.04606095793361</v>
      </c>
      <c r="F111" s="150"/>
      <c r="G111" s="148"/>
      <c r="H111" s="150"/>
      <c r="I111" s="150"/>
    </row>
    <row r="112" spans="2:9" x14ac:dyDescent="0.2">
      <c r="B112" s="148">
        <f>'Viscosity-Data'!D52</f>
        <v>80</v>
      </c>
      <c r="C112" s="149">
        <f>'Viscosity-Data'!F52</f>
        <v>2500</v>
      </c>
      <c r="D112" s="150">
        <f>'Viscosity-Data'!H52</f>
        <v>927.8175307524242</v>
      </c>
      <c r="E112" s="150">
        <f>'Viscosity-Data'!K52</f>
        <v>374.12305551973543</v>
      </c>
      <c r="F112" s="150"/>
      <c r="G112" s="148"/>
      <c r="H112" s="150"/>
      <c r="I112" s="150"/>
    </row>
    <row r="113" spans="2:9" x14ac:dyDescent="0.2">
      <c r="B113" s="148">
        <f>'Viscosity-Data'!D53</f>
        <v>80</v>
      </c>
      <c r="C113" s="149">
        <f>'Viscosity-Data'!F53</f>
        <v>2750</v>
      </c>
      <c r="D113" s="150">
        <f>'Viscosity-Data'!H53</f>
        <v>934.65452949893199</v>
      </c>
      <c r="E113" s="150">
        <f>'Viscosity-Data'!K53</f>
        <v>437.07991687818367</v>
      </c>
      <c r="F113" s="150"/>
      <c r="G113" s="148"/>
      <c r="H113" s="150"/>
      <c r="I113" s="150"/>
    </row>
    <row r="114" spans="2:9" x14ac:dyDescent="0.2">
      <c r="B114" s="148">
        <f>'Viscosity-Data'!D54</f>
        <v>80</v>
      </c>
      <c r="C114" s="149">
        <f>'Viscosity-Data'!F54</f>
        <v>3000</v>
      </c>
      <c r="D114" s="150">
        <f>'Viscosity-Data'!H54</f>
        <v>941.15980860083425</v>
      </c>
      <c r="E114" s="150">
        <f>'Viscosity-Data'!K54</f>
        <v>508.96915503727388</v>
      </c>
      <c r="F114" s="150"/>
      <c r="G114" s="148"/>
      <c r="H114" s="150"/>
      <c r="I114" s="150"/>
    </row>
    <row r="115" spans="2:9" x14ac:dyDescent="0.2">
      <c r="B115" s="148">
        <f>'Viscosity-Data'!D55</f>
        <v>80</v>
      </c>
      <c r="C115" s="149">
        <f>'Viscosity-Data'!F55</f>
        <v>3250</v>
      </c>
      <c r="D115" s="150">
        <f>'Viscosity-Data'!H55</f>
        <v>947.36860577710161</v>
      </c>
      <c r="E115" s="150">
        <f>'Viscosity-Data'!K55</f>
        <v>590.98158741375528</v>
      </c>
      <c r="F115" s="150"/>
      <c r="G115" s="148"/>
      <c r="H115" s="150"/>
      <c r="I115" s="150"/>
    </row>
    <row r="116" spans="2:9" x14ac:dyDescent="0.2">
      <c r="B116" s="148">
        <f>'Viscosity-Data'!D56</f>
        <v>80</v>
      </c>
      <c r="C116" s="149">
        <f>'Viscosity-Data'!F56</f>
        <v>3500</v>
      </c>
      <c r="D116" s="150">
        <f>'Viscosity-Data'!H56</f>
        <v>953.31065068634189</v>
      </c>
      <c r="E116" s="150">
        <f>'Viscosity-Data'!K56</f>
        <v>684.46480035357251</v>
      </c>
      <c r="F116" s="150"/>
      <c r="G116" s="148"/>
      <c r="H116" s="150"/>
      <c r="I116" s="150"/>
    </row>
    <row r="117" spans="2:9" x14ac:dyDescent="0.2">
      <c r="B117" s="148">
        <f>'Viscosity-Data'!D57</f>
        <v>80</v>
      </c>
      <c r="C117" s="149">
        <f>'Viscosity-Data'!F57</f>
        <v>3750</v>
      </c>
      <c r="D117" s="150">
        <f>'Viscosity-Data'!H57</f>
        <v>959.01127179275534</v>
      </c>
      <c r="E117" s="150">
        <f>'Viscosity-Data'!K57</f>
        <v>790.94411554182534</v>
      </c>
      <c r="F117" s="150"/>
      <c r="G117" s="148"/>
      <c r="H117" s="150"/>
      <c r="I117" s="150"/>
    </row>
    <row r="118" spans="2:9" x14ac:dyDescent="0.2">
      <c r="B118" s="148">
        <f>'Viscosity-Data'!D58</f>
        <v>80</v>
      </c>
      <c r="C118" s="149">
        <f>'Viscosity-Data'!F58</f>
        <v>4000</v>
      </c>
      <c r="D118" s="150">
        <f>'Viscosity-Data'!H58</f>
        <v>964.49223639607976</v>
      </c>
      <c r="E118" s="150">
        <f>'Viscosity-Data'!K58</f>
        <v>912.14641767513626</v>
      </c>
      <c r="F118" s="150"/>
      <c r="G118" s="148"/>
      <c r="H118" s="150"/>
      <c r="I118" s="150"/>
    </row>
    <row r="119" spans="2:9" x14ac:dyDescent="0.2">
      <c r="B119" s="148"/>
      <c r="C119" s="149"/>
      <c r="D119" s="150"/>
      <c r="E119" s="150"/>
      <c r="F119" s="150"/>
      <c r="G119" s="148"/>
      <c r="H119" s="150"/>
      <c r="I119" s="150"/>
    </row>
    <row r="120" spans="2:9" x14ac:dyDescent="0.2">
      <c r="B120" s="148">
        <f>'Viscosity-Data'!D59</f>
        <v>100</v>
      </c>
      <c r="C120" s="149">
        <f>'Viscosity-Data'!F59</f>
        <v>0</v>
      </c>
      <c r="D120" s="150">
        <f>'Viscosity-Data'!H59</f>
        <v>811.22073369990551</v>
      </c>
      <c r="E120" s="150">
        <f>'Viscosity-Data'!K59</f>
        <v>30.849701931291083</v>
      </c>
      <c r="F120" s="150"/>
      <c r="G120" s="148"/>
      <c r="H120" s="150"/>
      <c r="I120" s="150"/>
    </row>
    <row r="121" spans="2:9" x14ac:dyDescent="0.2">
      <c r="B121" s="148">
        <f>'Viscosity-Data'!D60</f>
        <v>100</v>
      </c>
      <c r="C121" s="149">
        <f>'Viscosity-Data'!F60</f>
        <v>250</v>
      </c>
      <c r="D121" s="150">
        <f>'Viscosity-Data'!H60</f>
        <v>828.69647314267706</v>
      </c>
      <c r="E121" s="150">
        <f>'Viscosity-Data'!K60</f>
        <v>38.727896728675439</v>
      </c>
      <c r="F121" s="150"/>
      <c r="G121" s="148"/>
      <c r="H121" s="150"/>
      <c r="I121" s="150"/>
    </row>
    <row r="122" spans="2:9" x14ac:dyDescent="0.2">
      <c r="B122" s="148">
        <f>'Viscosity-Data'!D61</f>
        <v>100</v>
      </c>
      <c r="C122" s="149">
        <f>'Viscosity-Data'!F61</f>
        <v>500</v>
      </c>
      <c r="D122" s="150">
        <f>'Viscosity-Data'!H61</f>
        <v>843.64951124799131</v>
      </c>
      <c r="E122" s="150">
        <f>'Viscosity-Data'!K61</f>
        <v>47.53706453692881</v>
      </c>
      <c r="F122" s="150"/>
      <c r="G122" s="148"/>
      <c r="H122" s="150"/>
      <c r="I122" s="150"/>
    </row>
    <row r="123" spans="2:9" x14ac:dyDescent="0.2">
      <c r="B123" s="148">
        <f>'Viscosity-Data'!D62</f>
        <v>100</v>
      </c>
      <c r="C123" s="149">
        <f>'Viscosity-Data'!F62</f>
        <v>750</v>
      </c>
      <c r="D123" s="150">
        <f>'Viscosity-Data'!H62</f>
        <v>856.78362141980449</v>
      </c>
      <c r="E123" s="150">
        <f>'Viscosity-Data'!K62</f>
        <v>57.39754732594578</v>
      </c>
      <c r="F123" s="150"/>
      <c r="G123" s="148"/>
      <c r="H123" s="150"/>
      <c r="I123" s="150"/>
    </row>
    <row r="124" spans="2:9" x14ac:dyDescent="0.2">
      <c r="B124" s="148">
        <f>'Viscosity-Data'!D63</f>
        <v>100</v>
      </c>
      <c r="C124" s="149">
        <f>'Viscosity-Data'!F63</f>
        <v>1000</v>
      </c>
      <c r="D124" s="150">
        <f>'Viscosity-Data'!H63</f>
        <v>868.53793612864183</v>
      </c>
      <c r="E124" s="150">
        <f>'Viscosity-Data'!K63</f>
        <v>68.433906713743383</v>
      </c>
      <c r="F124" s="150"/>
      <c r="G124" s="148"/>
      <c r="H124" s="150"/>
      <c r="I124" s="150"/>
    </row>
    <row r="125" spans="2:9" x14ac:dyDescent="0.2">
      <c r="B125" s="148">
        <f>'Viscosity-Data'!D64</f>
        <v>100</v>
      </c>
      <c r="C125" s="149">
        <f>'Viscosity-Data'!F64</f>
        <v>1250</v>
      </c>
      <c r="D125" s="150">
        <f>'Viscosity-Data'!H64</f>
        <v>879.20607268806316</v>
      </c>
      <c r="E125" s="150">
        <f>'Viscosity-Data'!K64</f>
        <v>80.778882319665769</v>
      </c>
      <c r="F125" s="150"/>
      <c r="G125" s="148"/>
      <c r="H125" s="150"/>
      <c r="I125" s="150"/>
    </row>
    <row r="126" spans="2:9" x14ac:dyDescent="0.2">
      <c r="B126" s="148">
        <f>'Viscosity-Data'!D65</f>
        <v>100</v>
      </c>
      <c r="C126" s="149">
        <f>'Viscosity-Data'!F65</f>
        <v>1500</v>
      </c>
      <c r="D126" s="150">
        <f>'Viscosity-Data'!H65</f>
        <v>888.99466733766769</v>
      </c>
      <c r="E126" s="150">
        <f>'Viscosity-Data'!K65</f>
        <v>94.575982641691951</v>
      </c>
      <c r="F126" s="150"/>
      <c r="G126" s="148"/>
      <c r="H126" s="150"/>
      <c r="I126" s="150"/>
    </row>
    <row r="127" spans="2:9" x14ac:dyDescent="0.2">
      <c r="B127" s="148">
        <f>'Viscosity-Data'!D66</f>
        <v>100</v>
      </c>
      <c r="C127" s="149">
        <f>'Viscosity-Data'!F66</f>
        <v>1750</v>
      </c>
      <c r="D127" s="150">
        <f>'Viscosity-Data'!H66</f>
        <v>898.05500562560155</v>
      </c>
      <c r="E127" s="150">
        <f>'Viscosity-Data'!K66</f>
        <v>109.98153838429482</v>
      </c>
      <c r="F127" s="150"/>
      <c r="G127" s="148"/>
      <c r="H127" s="150"/>
      <c r="I127" s="150"/>
    </row>
    <row r="128" spans="2:9" x14ac:dyDescent="0.2">
      <c r="B128" s="148">
        <f>'Viscosity-Data'!D67</f>
        <v>100</v>
      </c>
      <c r="C128" s="149">
        <f>'Viscosity-Data'!F67</f>
        <v>2000</v>
      </c>
      <c r="D128" s="150">
        <f>'Viscosity-Data'!H67</f>
        <v>906.50138977805182</v>
      </c>
      <c r="E128" s="150">
        <f>'Viscosity-Data'!K67</f>
        <v>127.16656485853613</v>
      </c>
      <c r="F128" s="150"/>
      <c r="G128" s="148"/>
      <c r="H128" s="150"/>
      <c r="I128" s="150"/>
    </row>
    <row r="129" spans="2:9" x14ac:dyDescent="0.2">
      <c r="B129" s="148">
        <f>'Viscosity-Data'!D68</f>
        <v>100</v>
      </c>
      <c r="C129" s="149">
        <f>'Viscosity-Data'!F68</f>
        <v>2250</v>
      </c>
      <c r="D129" s="150">
        <f>'Viscosity-Data'!H68</f>
        <v>914.42242459772194</v>
      </c>
      <c r="E129" s="150">
        <f>'Viscosity-Data'!K68</f>
        <v>146.31859932086152</v>
      </c>
      <c r="F129" s="150"/>
      <c r="G129" s="148"/>
      <c r="H129" s="150"/>
      <c r="I129" s="150"/>
    </row>
    <row r="130" spans="2:9" x14ac:dyDescent="0.2">
      <c r="B130" s="148">
        <f>'Viscosity-Data'!D69</f>
        <v>100</v>
      </c>
      <c r="C130" s="149">
        <f>'Viscosity-Data'!F69</f>
        <v>2500</v>
      </c>
      <c r="D130" s="150">
        <f>'Viscosity-Data'!H69</f>
        <v>921.8882761225957</v>
      </c>
      <c r="E130" s="150">
        <f>'Viscosity-Data'!K69</f>
        <v>167.64360384387464</v>
      </c>
      <c r="F130" s="150"/>
      <c r="G130" s="148"/>
      <c r="H130" s="150"/>
      <c r="I130" s="150"/>
    </row>
    <row r="131" spans="2:9" x14ac:dyDescent="0.2">
      <c r="B131" s="148">
        <f>'Viscosity-Data'!D70</f>
        <v>100</v>
      </c>
      <c r="C131" s="149">
        <f>'Viscosity-Data'!F70</f>
        <v>2750</v>
      </c>
      <c r="D131" s="150">
        <f>'Viscosity-Data'!H70</f>
        <v>928.95551951184632</v>
      </c>
      <c r="E131" s="150">
        <f>'Viscosity-Data'!K70</f>
        <v>191.36799061888567</v>
      </c>
      <c r="F131" s="150"/>
      <c r="G131" s="148"/>
      <c r="H131" s="150"/>
      <c r="I131" s="150"/>
    </row>
    <row r="132" spans="2:9" x14ac:dyDescent="0.2">
      <c r="B132" s="148">
        <f>'Viscosity-Data'!D71</f>
        <v>100</v>
      </c>
      <c r="C132" s="149">
        <f>'Viscosity-Data'!F71</f>
        <v>3000</v>
      </c>
      <c r="D132" s="150">
        <f>'Viscosity-Data'!H71</f>
        <v>935.67048108313452</v>
      </c>
      <c r="E132" s="150">
        <f>'Viscosity-Data'!K71</f>
        <v>217.74081097389706</v>
      </c>
      <c r="F132" s="150"/>
      <c r="G132" s="148"/>
      <c r="H132" s="150"/>
      <c r="I132" s="150"/>
    </row>
    <row r="133" spans="2:9" x14ac:dyDescent="0.2">
      <c r="B133" s="148">
        <f>'Viscosity-Data'!D72</f>
        <v>100</v>
      </c>
      <c r="C133" s="149">
        <f>'Viscosity-Data'!F72</f>
        <v>3250</v>
      </c>
      <c r="D133" s="150">
        <f>'Viscosity-Data'!H72</f>
        <v>942.07160535698551</v>
      </c>
      <c r="E133" s="150">
        <f>'Viscosity-Data'!K72</f>
        <v>247.03614232177324</v>
      </c>
      <c r="F133" s="150"/>
      <c r="G133" s="148"/>
      <c r="H133" s="150"/>
      <c r="I133" s="150"/>
    </row>
    <row r="134" spans="2:9" x14ac:dyDescent="0.2">
      <c r="B134" s="148">
        <f>'Viscosity-Data'!D73</f>
        <v>100</v>
      </c>
      <c r="C134" s="149">
        <f>'Viscosity-Data'!F73</f>
        <v>3500</v>
      </c>
      <c r="D134" s="150">
        <f>'Viscosity-Data'!H73</f>
        <v>948.19117111651383</v>
      </c>
      <c r="E134" s="150">
        <f>'Viscosity-Data'!K73</f>
        <v>279.55570455694505</v>
      </c>
      <c r="F134" s="150"/>
      <c r="G134" s="148"/>
      <c r="H134" s="150"/>
      <c r="I134" s="150"/>
    </row>
    <row r="135" spans="2:9" x14ac:dyDescent="0.2">
      <c r="B135" s="148">
        <f>'Viscosity-Data'!D74</f>
        <v>100</v>
      </c>
      <c r="C135" s="149">
        <f>'Viscosity-Data'!F74</f>
        <v>3750</v>
      </c>
      <c r="D135" s="150">
        <f>'Viscosity-Data'!H74</f>
        <v>954.05656108985136</v>
      </c>
      <c r="E135" s="150">
        <f>'Viscosity-Data'!K74</f>
        <v>315.63173715155909</v>
      </c>
      <c r="F135" s="150"/>
      <c r="G135" s="148"/>
      <c r="H135" s="150"/>
      <c r="I135" s="150"/>
    </row>
    <row r="136" spans="2:9" x14ac:dyDescent="0.2">
      <c r="B136" s="148">
        <f>'Viscosity-Data'!D75</f>
        <v>100</v>
      </c>
      <c r="C136" s="149">
        <f>'Viscosity-Data'!F75</f>
        <v>4000</v>
      </c>
      <c r="D136" s="150">
        <f>'Viscosity-Data'!H75</f>
        <v>959.69121834086229</v>
      </c>
      <c r="E136" s="150">
        <f>'Viscosity-Data'!K75</f>
        <v>355.63016941717086</v>
      </c>
    </row>
    <row r="137" spans="2:9" x14ac:dyDescent="0.2">
      <c r="B137" s="148"/>
      <c r="C137" s="149"/>
      <c r="D137" s="150"/>
      <c r="E137" s="150"/>
    </row>
    <row r="138" spans="2:9" x14ac:dyDescent="0.2">
      <c r="B138" s="148"/>
      <c r="C138" s="149"/>
      <c r="D138" s="150"/>
      <c r="E138" s="150"/>
    </row>
    <row r="139" spans="2:9" x14ac:dyDescent="0.2">
      <c r="B139" s="148"/>
      <c r="C139" s="149"/>
      <c r="D139" s="150"/>
      <c r="E139" s="150"/>
    </row>
    <row r="140" spans="2:9" x14ac:dyDescent="0.2">
      <c r="B140" s="148"/>
      <c r="C140" s="149"/>
      <c r="D140" s="150"/>
      <c r="E140" s="150"/>
    </row>
    <row r="141" spans="2:9" x14ac:dyDescent="0.2">
      <c r="B141" s="148"/>
      <c r="C141" s="149"/>
      <c r="D141" s="150"/>
      <c r="E141" s="150"/>
    </row>
    <row r="142" spans="2:9" x14ac:dyDescent="0.2">
      <c r="B142" s="148"/>
      <c r="C142" s="149"/>
      <c r="D142" s="150"/>
      <c r="E142" s="150"/>
    </row>
    <row r="143" spans="2:9" x14ac:dyDescent="0.2">
      <c r="B143" s="148"/>
      <c r="C143" s="149"/>
      <c r="D143" s="150"/>
      <c r="E143" s="150"/>
    </row>
    <row r="144" spans="2:9" x14ac:dyDescent="0.2">
      <c r="B144" s="148"/>
      <c r="C144" s="149"/>
      <c r="D144" s="150"/>
      <c r="E144" s="150"/>
    </row>
    <row r="145" spans="2:5" x14ac:dyDescent="0.2">
      <c r="B145" s="148"/>
      <c r="C145" s="149"/>
      <c r="D145" s="150"/>
      <c r="E145" s="150"/>
    </row>
    <row r="146" spans="2:5" x14ac:dyDescent="0.2">
      <c r="B146" s="148"/>
      <c r="C146" s="149"/>
      <c r="D146" s="150"/>
      <c r="E146" s="150"/>
    </row>
    <row r="147" spans="2:5" x14ac:dyDescent="0.2">
      <c r="B147" s="148"/>
      <c r="C147" s="149"/>
      <c r="D147" s="150"/>
      <c r="E147" s="150"/>
    </row>
    <row r="148" spans="2:5" x14ac:dyDescent="0.2">
      <c r="B148" s="148"/>
      <c r="C148" s="149"/>
      <c r="D148" s="150"/>
      <c r="E148" s="150"/>
    </row>
    <row r="149" spans="2:5" x14ac:dyDescent="0.2">
      <c r="B149" s="148"/>
      <c r="C149" s="149"/>
      <c r="D149" s="150"/>
      <c r="E149" s="150"/>
    </row>
    <row r="150" spans="2:5" x14ac:dyDescent="0.2">
      <c r="B150" s="148"/>
      <c r="C150" s="149"/>
      <c r="D150" s="150"/>
      <c r="E150" s="150"/>
    </row>
    <row r="151" spans="2:5" x14ac:dyDescent="0.2">
      <c r="B151" s="148"/>
      <c r="C151" s="149"/>
      <c r="D151" s="150"/>
      <c r="E151" s="150"/>
    </row>
    <row r="152" spans="2:5" x14ac:dyDescent="0.2">
      <c r="B152" s="148"/>
      <c r="C152" s="149"/>
      <c r="D152" s="150"/>
      <c r="E152" s="150"/>
    </row>
    <row r="153" spans="2:5" x14ac:dyDescent="0.2">
      <c r="B153" s="148"/>
      <c r="C153" s="149"/>
      <c r="D153" s="150"/>
      <c r="E153" s="150"/>
    </row>
    <row r="154" spans="2:5" x14ac:dyDescent="0.2">
      <c r="B154" s="148"/>
      <c r="C154" s="149"/>
      <c r="D154" s="150"/>
      <c r="E154" s="150"/>
    </row>
    <row r="155" spans="2:5" x14ac:dyDescent="0.2">
      <c r="B155" s="148"/>
      <c r="C155" s="149"/>
      <c r="D155" s="150"/>
      <c r="E155" s="150"/>
    </row>
    <row r="156" spans="2:5" x14ac:dyDescent="0.2">
      <c r="B156" s="148"/>
      <c r="C156" s="149"/>
      <c r="D156" s="150"/>
      <c r="E156" s="150"/>
    </row>
    <row r="157" spans="2:5" x14ac:dyDescent="0.2">
      <c r="B157" s="148"/>
      <c r="C157" s="149"/>
      <c r="D157" s="150"/>
      <c r="E157" s="150"/>
    </row>
    <row r="158" spans="2:5" x14ac:dyDescent="0.2">
      <c r="B158" s="148"/>
      <c r="C158" s="149"/>
      <c r="D158" s="150"/>
      <c r="E158" s="150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Viscosity-Data</vt:lpstr>
      <vt:lpstr>Protocol</vt:lpstr>
      <vt:lpstr>Dia-Visc.(p,T)</vt:lpstr>
      <vt:lpstr>Dia-Visc.(p=0,T)</vt:lpstr>
      <vt:lpstr>Dia-Visc.(0,T)</vt:lpstr>
      <vt:lpstr>Protocol!Druckbereich</vt:lpstr>
      <vt:lpstr>'Viscosity-Data'!Druckbereich</vt:lpstr>
    </vt:vector>
  </TitlesOfParts>
  <Company>Flucon GmbH, Clausthal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Dipl.-Ing. Berthold Bode</dc:creator>
  <cp:lastModifiedBy>Bode</cp:lastModifiedBy>
  <cp:lastPrinted>2014-04-15T08:32:05Z</cp:lastPrinted>
  <dcterms:created xsi:type="dcterms:W3CDTF">1997-11-13T13:28:33Z</dcterms:created>
  <dcterms:modified xsi:type="dcterms:W3CDTF">2014-04-15T08:32:11Z</dcterms:modified>
</cp:coreProperties>
</file>