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760" activeTab="4"/>
  </bookViews>
  <sheets>
    <sheet name="Covariance" sheetId="4" r:id="rId1"/>
    <sheet name="Correlation" sheetId="5" r:id="rId2"/>
    <sheet name="Historical Data" sheetId="1" r:id="rId3"/>
    <sheet name="Efficient Frontier" sheetId="2" r:id="rId4"/>
    <sheet name="Investment Results" sheetId="6" r:id="rId5"/>
    <sheet name="Investment Performance" sheetId="7" r:id="rId6"/>
  </sheets>
  <definedNames>
    <definedName name="_xlnm._FilterDatabase" localSheetId="2" hidden="1">'Historical Data'!$A$1:$A$252</definedName>
    <definedName name="solver_adj" localSheetId="3" hidden="1">'Efficient Frontier'!$B$2:$B$6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'Efficient Frontier'!$B$2:$B$6</definedName>
    <definedName name="solver_lhs2" localSheetId="3" hidden="1">'Efficient Frontier'!$B$8</definedName>
    <definedName name="solver_lhs3" localSheetId="3" hidden="1">'Efficient Frontier'!$D$8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'Efficient Frontier'!$J$2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2</definedName>
    <definedName name="solver_rel3" localSheetId="3" hidden="1">2</definedName>
    <definedName name="solver_rhs1" localSheetId="3" hidden="1">0</definedName>
    <definedName name="solver_rhs2" localSheetId="3" hidden="1">1</definedName>
    <definedName name="solver_rhs3" localSheetId="3" hidden="1">0.05%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H17" i="7" l="1"/>
  <c r="H20" i="7"/>
  <c r="H14" i="7"/>
  <c r="H8" i="7"/>
  <c r="J6" i="7"/>
  <c r="H4" i="7"/>
  <c r="H2" i="7"/>
  <c r="G2" i="7"/>
  <c r="I6" i="7"/>
  <c r="F20" i="7" l="1"/>
  <c r="G20" i="7" s="1"/>
  <c r="F10" i="7"/>
  <c r="G10" i="7" s="1"/>
  <c r="H10" i="7" l="1"/>
  <c r="I12" i="7"/>
  <c r="J12" i="7" s="1"/>
  <c r="F14" i="7"/>
  <c r="G14" i="7" s="1"/>
  <c r="F17" i="7"/>
  <c r="G17" i="7" s="1"/>
  <c r="F8" i="7"/>
  <c r="G8" i="7" s="1"/>
  <c r="F4" i="7"/>
  <c r="G4" i="7" s="1"/>
  <c r="F2" i="7"/>
  <c r="B9" i="6" l="1"/>
  <c r="B8" i="6"/>
  <c r="I3" i="6"/>
  <c r="I4" i="6"/>
  <c r="I5" i="6"/>
  <c r="I6" i="6"/>
  <c r="I2" i="6"/>
  <c r="H3" i="6"/>
  <c r="H4" i="6"/>
  <c r="H5" i="6"/>
  <c r="H6" i="6"/>
  <c r="H2" i="6"/>
  <c r="G3" i="6"/>
  <c r="G4" i="6"/>
  <c r="G5" i="6"/>
  <c r="G6" i="6"/>
  <c r="G2" i="6"/>
  <c r="F6" i="6"/>
  <c r="F5" i="6"/>
  <c r="F4" i="6"/>
  <c r="F3" i="6"/>
  <c r="F2" i="6"/>
  <c r="B26" i="2"/>
  <c r="B25" i="2"/>
  <c r="B24" i="2"/>
  <c r="B23" i="2"/>
  <c r="B22" i="2"/>
  <c r="G21" i="2"/>
  <c r="F21" i="2"/>
  <c r="E21" i="2"/>
  <c r="D21" i="2"/>
  <c r="C21" i="2"/>
  <c r="F17" i="2"/>
  <c r="E16" i="2"/>
  <c r="D15" i="2"/>
  <c r="C14" i="2"/>
  <c r="B13" i="2"/>
  <c r="F6" i="4"/>
  <c r="E5" i="4"/>
  <c r="D4" i="4"/>
  <c r="C3" i="4"/>
  <c r="B2" i="4"/>
  <c r="D26" i="2" l="1"/>
  <c r="F26" i="2"/>
  <c r="F28" i="2" s="1"/>
  <c r="C24" i="2"/>
  <c r="E25" i="2"/>
  <c r="E26" i="2"/>
  <c r="D24" i="2"/>
  <c r="C25" i="2"/>
  <c r="C23" i="2"/>
  <c r="D25" i="2"/>
  <c r="C26" i="2"/>
  <c r="B8" i="2"/>
  <c r="F3" i="2"/>
  <c r="F4" i="2"/>
  <c r="F5" i="2"/>
  <c r="F6" i="2"/>
  <c r="F2" i="2"/>
  <c r="D3" i="2"/>
  <c r="D4" i="2"/>
  <c r="D5" i="2"/>
  <c r="D6" i="2"/>
  <c r="D2" i="2"/>
  <c r="K253" i="1"/>
  <c r="L255" i="1"/>
  <c r="M255" i="1"/>
  <c r="N255" i="1"/>
  <c r="O255" i="1"/>
  <c r="K255" i="1"/>
  <c r="L254" i="1"/>
  <c r="M254" i="1"/>
  <c r="N254" i="1"/>
  <c r="O254" i="1"/>
  <c r="K254" i="1"/>
  <c r="L253" i="1"/>
  <c r="M253" i="1"/>
  <c r="N253" i="1"/>
  <c r="O253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L2" i="1"/>
  <c r="M2" i="1"/>
  <c r="N2" i="1"/>
  <c r="O2" i="1"/>
  <c r="K2" i="1"/>
  <c r="D28" i="2" l="1"/>
  <c r="E28" i="2"/>
  <c r="C28" i="2"/>
  <c r="D8" i="2"/>
  <c r="F8" i="2"/>
  <c r="H28" i="2" l="1"/>
  <c r="I2" i="2" l="1"/>
  <c r="J2" i="2" s="1"/>
</calcChain>
</file>

<file path=xl/sharedStrings.xml><?xml version="1.0" encoding="utf-8"?>
<sst xmlns="http://schemas.openxmlformats.org/spreadsheetml/2006/main" count="131" uniqueCount="49">
  <si>
    <t>Date</t>
  </si>
  <si>
    <t>AAPL</t>
  </si>
  <si>
    <t>NFLX</t>
  </si>
  <si>
    <t>UNP</t>
  </si>
  <si>
    <t>GOLD</t>
  </si>
  <si>
    <t>DIS</t>
  </si>
  <si>
    <t>Return</t>
  </si>
  <si>
    <t>Variance</t>
  </si>
  <si>
    <t>Standard Deviation</t>
  </si>
  <si>
    <t>Stock</t>
  </si>
  <si>
    <t>Weight (W)</t>
  </si>
  <si>
    <t>Expected Return (ER)</t>
  </si>
  <si>
    <t>ER*W</t>
  </si>
  <si>
    <t>(W^2)*V</t>
  </si>
  <si>
    <t>Sum</t>
  </si>
  <si>
    <t>Variance (V)</t>
  </si>
  <si>
    <t>Weight</t>
  </si>
  <si>
    <t xml:space="preserve"> </t>
  </si>
  <si>
    <t>Var</t>
  </si>
  <si>
    <t>Dev</t>
  </si>
  <si>
    <t>Beta</t>
  </si>
  <si>
    <t>E(Rp)</t>
  </si>
  <si>
    <t>Stock Beta</t>
  </si>
  <si>
    <t>Price</t>
  </si>
  <si>
    <t>Quantity</t>
  </si>
  <si>
    <t>Total</t>
  </si>
  <si>
    <t>Stock Weight</t>
  </si>
  <si>
    <t>Expected Return of Stock</t>
  </si>
  <si>
    <t>Expected Return for (P)</t>
  </si>
  <si>
    <t>Expected return for (P)</t>
  </si>
  <si>
    <t>Portfolio Beta</t>
  </si>
  <si>
    <t>Buy/Sell</t>
  </si>
  <si>
    <t>Price ($)</t>
  </si>
  <si>
    <t>Profit after TC</t>
  </si>
  <si>
    <t>Profit after TC (%)</t>
  </si>
  <si>
    <t>Cumulative Profit after TC (%)</t>
  </si>
  <si>
    <t>14/3/2023</t>
  </si>
  <si>
    <t>Buy</t>
  </si>
  <si>
    <t>Income</t>
  </si>
  <si>
    <t>Status</t>
  </si>
  <si>
    <t>Period</t>
  </si>
  <si>
    <t>Tax bracket</t>
  </si>
  <si>
    <t>Sell</t>
  </si>
  <si>
    <t>Single</t>
  </si>
  <si>
    <t>Short term</t>
  </si>
  <si>
    <t>21/3/2023</t>
  </si>
  <si>
    <r>
      <t xml:space="preserve">Transaction Costs (TC) ($) 
</t>
    </r>
    <r>
      <rPr>
        <b/>
        <i/>
        <sz val="11"/>
        <color theme="1"/>
        <rFont val="Times New Roman"/>
        <family val="1"/>
      </rPr>
      <t>Capital gain tax</t>
    </r>
  </si>
  <si>
    <t>Cumulative Profit after TC ($)</t>
  </si>
  <si>
    <t>Covariance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</si>
</sst>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00%"/>
    <numFmt numFmtId="165" formatCode="0.0000%"/>
    <numFmt numFmtId="166" formatCode="0.0000"/>
    <numFmt numFmtId="167" formatCode="0.000000E+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EAD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8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65" fontId="19" fillId="0" borderId="10" xfId="1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/>
    <xf numFmtId="166" fontId="19" fillId="0" borderId="10" xfId="0" applyNumberFormat="1" applyFont="1" applyBorder="1" applyAlignment="1">
      <alignment horizontal="center" vertical="center"/>
    </xf>
    <xf numFmtId="9" fontId="18" fillId="0" borderId="10" xfId="0" applyNumberFormat="1" applyFont="1" applyBorder="1" applyAlignment="1">
      <alignment horizontal="center" vertical="center"/>
    </xf>
    <xf numFmtId="167" fontId="18" fillId="0" borderId="10" xfId="0" applyNumberFormat="1" applyFont="1" applyBorder="1" applyAlignment="1">
      <alignment horizontal="center" vertical="center"/>
    </xf>
    <xf numFmtId="165" fontId="18" fillId="0" borderId="10" xfId="1" applyNumberFormat="1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9" fontId="20" fillId="0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/>
    </xf>
    <xf numFmtId="0" fontId="19" fillId="0" borderId="0" xfId="0" applyFont="1"/>
    <xf numFmtId="0" fontId="19" fillId="33" borderId="10" xfId="0" applyFont="1" applyFill="1" applyBorder="1" applyAlignment="1"/>
    <xf numFmtId="0" fontId="19" fillId="0" borderId="10" xfId="0" applyFont="1" applyFill="1" applyBorder="1" applyAlignment="1"/>
    <xf numFmtId="0" fontId="18" fillId="33" borderId="10" xfId="0" applyFont="1" applyFill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8" fontId="23" fillId="0" borderId="10" xfId="0" applyNumberFormat="1" applyFont="1" applyBorder="1" applyAlignment="1">
      <alignment horizontal="center" vertical="center" wrapText="1"/>
    </xf>
    <xf numFmtId="10" fontId="23" fillId="0" borderId="10" xfId="0" applyNumberFormat="1" applyFont="1" applyBorder="1" applyAlignment="1">
      <alignment horizontal="center" vertical="center" wrapText="1"/>
    </xf>
    <xf numFmtId="165" fontId="19" fillId="0" borderId="10" xfId="1" applyNumberFormat="1" applyFont="1" applyBorder="1"/>
    <xf numFmtId="0" fontId="22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vertical="center" wrapText="1"/>
    </xf>
    <xf numFmtId="0" fontId="18" fillId="33" borderId="17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2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6" xfId="0" applyFont="1" applyBorder="1" applyAlignment="1">
      <alignment vertical="center" wrapText="1"/>
    </xf>
    <xf numFmtId="0" fontId="19" fillId="0" borderId="15" xfId="0" applyFont="1" applyBorder="1" applyAlignment="1">
      <alignment horizontal="center" vertical="center" wrapText="1"/>
    </xf>
    <xf numFmtId="14" fontId="19" fillId="0" borderId="20" xfId="0" applyNumberFormat="1" applyFont="1" applyBorder="1" applyAlignment="1">
      <alignment horizontal="center" vertical="center" wrapText="1"/>
    </xf>
    <xf numFmtId="8" fontId="19" fillId="0" borderId="15" xfId="0" applyNumberFormat="1" applyFont="1" applyBorder="1" applyAlignment="1">
      <alignment horizontal="center" vertical="center" wrapText="1"/>
    </xf>
    <xf numFmtId="9" fontId="19" fillId="0" borderId="15" xfId="0" applyNumberFormat="1" applyFont="1" applyBorder="1" applyAlignment="1">
      <alignment horizontal="center" vertical="center" wrapText="1"/>
    </xf>
    <xf numFmtId="2" fontId="18" fillId="34" borderId="10" xfId="0" applyNumberFormat="1" applyFont="1" applyFill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2" fontId="18" fillId="34" borderId="21" xfId="0" applyNumberFormat="1" applyFont="1" applyFill="1" applyBorder="1" applyAlignment="1">
      <alignment horizontal="center" vertical="center" wrapText="1"/>
    </xf>
    <xf numFmtId="14" fontId="23" fillId="0" borderId="24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4" fontId="19" fillId="0" borderId="20" xfId="0" applyNumberFormat="1" applyFont="1" applyBorder="1" applyAlignment="1">
      <alignment horizontal="center" vertical="center" wrapText="1"/>
    </xf>
    <xf numFmtId="14" fontId="19" fillId="0" borderId="10" xfId="0" applyNumberFormat="1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2" fontId="19" fillId="0" borderId="22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'Efficient Frontier'!$N$1</c:f>
              <c:strCache>
                <c:ptCount val="1"/>
                <c:pt idx="0">
                  <c:v>E(Rp)</c:v>
                </c:pt>
              </c:strCache>
            </c:strRef>
          </c:tx>
          <c:xVal>
            <c:numRef>
              <c:f>'Efficient Frontier'!$M$2:$M$11</c:f>
              <c:numCache>
                <c:formatCode>General</c:formatCode>
                <c:ptCount val="10"/>
                <c:pt idx="0">
                  <c:v>1.1676104356924564E-2</c:v>
                </c:pt>
                <c:pt idx="1">
                  <c:v>1.1630395757291728E-2</c:v>
                </c:pt>
                <c:pt idx="2">
                  <c:v>1.1595900627097111E-2</c:v>
                </c:pt>
                <c:pt idx="3">
                  <c:v>1.1570899075930043E-2</c:v>
                </c:pt>
                <c:pt idx="4">
                  <c:v>1.1569058534787019E-2</c:v>
                </c:pt>
                <c:pt idx="5">
                  <c:v>1.1576428441833316E-2</c:v>
                </c:pt>
                <c:pt idx="6">
                  <c:v>1.157952788556944E-2</c:v>
                </c:pt>
                <c:pt idx="7">
                  <c:v>1.1627568996176998E-2</c:v>
                </c:pt>
                <c:pt idx="8">
                  <c:v>1.1718028943998536E-2</c:v>
                </c:pt>
                <c:pt idx="9">
                  <c:v>1.1860623663214293E-2</c:v>
                </c:pt>
              </c:numCache>
            </c:numRef>
          </c:xVal>
          <c:yVal>
            <c:numRef>
              <c:f>'Efficient Frontier'!$N$2:$N$11</c:f>
              <c:numCache>
                <c:formatCode>0.000%</c:formatCode>
                <c:ptCount val="10"/>
                <c:pt idx="0" formatCode="General">
                  <c:v>6.0000000000000002E-5</c:v>
                </c:pt>
                <c:pt idx="1">
                  <c:v>8.0000000000000007E-5</c:v>
                </c:pt>
                <c:pt idx="2">
                  <c:v>1E-4</c:v>
                </c:pt>
                <c:pt idx="3">
                  <c:v>1.2999999999999999E-4</c:v>
                </c:pt>
                <c:pt idx="4">
                  <c:v>1.4999999999999999E-4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5.0000000000000001E-4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05440"/>
        <c:axId val="307000832"/>
      </c:scatterChart>
      <c:valAx>
        <c:axId val="3046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000832"/>
        <c:crosses val="autoZero"/>
        <c:crossBetween val="midCat"/>
      </c:valAx>
      <c:valAx>
        <c:axId val="3070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0</xdr:row>
      <xdr:rowOff>0</xdr:rowOff>
    </xdr:from>
    <xdr:to>
      <xdr:col>21</xdr:col>
      <xdr:colOff>609599</xdr:colOff>
      <xdr:row>12</xdr:row>
      <xdr:rowOff>141514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3" sqref="E13"/>
    </sheetView>
  </sheetViews>
  <sheetFormatPr defaultRowHeight="13.8" x14ac:dyDescent="0.25"/>
  <cols>
    <col min="1" max="1" width="8.88671875" style="23"/>
    <col min="2" max="2" width="11.109375" style="23" customWidth="1"/>
    <col min="3" max="6" width="9" style="23" bestFit="1" customWidth="1"/>
    <col min="7" max="16384" width="8.88671875" style="23"/>
  </cols>
  <sheetData>
    <row r="1" spans="1:6" x14ac:dyDescent="0.25">
      <c r="A1" s="22"/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x14ac:dyDescent="0.25">
      <c r="A2" s="24" t="s">
        <v>1</v>
      </c>
      <c r="B2" s="25">
        <f>VARP('Historical Data'!$K$2:$K$251)</f>
        <v>3.8134661447093726E-4</v>
      </c>
      <c r="C2" s="25"/>
      <c r="D2" s="25"/>
      <c r="E2" s="25"/>
      <c r="F2" s="25"/>
    </row>
    <row r="3" spans="1:6" x14ac:dyDescent="0.25">
      <c r="A3" s="24" t="s">
        <v>2</v>
      </c>
      <c r="B3" s="25">
        <v>3.302808279939322E-5</v>
      </c>
      <c r="C3" s="25">
        <f>VARP('Historical Data'!$L$2:$L$251)</f>
        <v>9.9625527536061922E-4</v>
      </c>
      <c r="D3" s="25"/>
      <c r="E3" s="25"/>
      <c r="F3" s="25"/>
    </row>
    <row r="4" spans="1:6" x14ac:dyDescent="0.25">
      <c r="A4" s="24" t="s">
        <v>3</v>
      </c>
      <c r="B4" s="25">
        <v>-8.2763421277154369E-6</v>
      </c>
      <c r="C4" s="25">
        <v>1.8242800566248583E-4</v>
      </c>
      <c r="D4" s="25">
        <f>VARP('Historical Data'!$M$2:$M$251)</f>
        <v>2.7411753458401707E-4</v>
      </c>
      <c r="E4" s="25"/>
      <c r="F4" s="25"/>
    </row>
    <row r="5" spans="1:6" x14ac:dyDescent="0.25">
      <c r="A5" s="24" t="s">
        <v>4</v>
      </c>
      <c r="B5" s="25">
        <v>-4.3106792492386863E-5</v>
      </c>
      <c r="C5" s="25">
        <v>1.9221256987770067E-4</v>
      </c>
      <c r="D5" s="25">
        <v>1.0761119486900681E-4</v>
      </c>
      <c r="E5" s="25">
        <f>VARP('Historical Data'!$N$2:$N$251)</f>
        <v>5.5425204500479425E-4</v>
      </c>
      <c r="F5" s="25"/>
    </row>
    <row r="6" spans="1:6" x14ac:dyDescent="0.25">
      <c r="A6" s="24" t="s">
        <v>5</v>
      </c>
      <c r="B6" s="25">
        <v>4.7100381771279391E-5</v>
      </c>
      <c r="C6" s="25">
        <v>4.2875979822515705E-4</v>
      </c>
      <c r="D6" s="25">
        <v>1.7207972635421511E-4</v>
      </c>
      <c r="E6" s="25">
        <v>1.4797284373544098E-4</v>
      </c>
      <c r="F6" s="25">
        <f>VARP('Historical Data'!$O$2:$O$251)</f>
        <v>5.0414994299415603E-4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3.8" x14ac:dyDescent="0.25"/>
  <cols>
    <col min="1" max="16384" width="8.88671875" style="23"/>
  </cols>
  <sheetData>
    <row r="1" spans="1:6" x14ac:dyDescent="0.25">
      <c r="A1" s="22"/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x14ac:dyDescent="0.25">
      <c r="A2" s="24" t="s">
        <v>1</v>
      </c>
      <c r="B2" s="25">
        <v>1</v>
      </c>
      <c r="C2" s="25"/>
      <c r="D2" s="25"/>
      <c r="E2" s="25"/>
      <c r="F2" s="25"/>
    </row>
    <row r="3" spans="1:6" x14ac:dyDescent="0.25">
      <c r="A3" s="24" t="s">
        <v>2</v>
      </c>
      <c r="B3" s="25">
        <v>5.358436642804762E-2</v>
      </c>
      <c r="C3" s="25">
        <v>1</v>
      </c>
      <c r="D3" s="25"/>
      <c r="E3" s="25"/>
      <c r="F3" s="25"/>
    </row>
    <row r="4" spans="1:6" x14ac:dyDescent="0.25">
      <c r="A4" s="24" t="s">
        <v>3</v>
      </c>
      <c r="B4" s="25">
        <v>-2.5598238383387793E-2</v>
      </c>
      <c r="C4" s="25">
        <v>0.34909030266514768</v>
      </c>
      <c r="D4" s="25">
        <v>1</v>
      </c>
      <c r="E4" s="25"/>
      <c r="F4" s="25"/>
    </row>
    <row r="5" spans="1:6" x14ac:dyDescent="0.25">
      <c r="A5" s="24" t="s">
        <v>4</v>
      </c>
      <c r="B5" s="25">
        <v>-9.3763132740918118E-2</v>
      </c>
      <c r="C5" s="25">
        <v>0.25866806608666659</v>
      </c>
      <c r="D5" s="25">
        <v>0.27608028397144191</v>
      </c>
      <c r="E5" s="25">
        <v>1</v>
      </c>
      <c r="F5" s="25"/>
    </row>
    <row r="6" spans="1:6" x14ac:dyDescent="0.25">
      <c r="A6" s="24" t="s">
        <v>5</v>
      </c>
      <c r="B6" s="25">
        <v>0.10741986902792906</v>
      </c>
      <c r="C6" s="25">
        <v>0.60499095207276243</v>
      </c>
      <c r="D6" s="25">
        <v>0.46289387792046932</v>
      </c>
      <c r="E6" s="25">
        <v>0.27992939584302218</v>
      </c>
      <c r="F6" s="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I25" sqref="I25"/>
    </sheetView>
  </sheetViews>
  <sheetFormatPr defaultRowHeight="13.8" x14ac:dyDescent="0.3"/>
  <cols>
    <col min="1" max="1" width="10.77734375" style="8" customWidth="1"/>
    <col min="2" max="2" width="8.77734375" style="8" customWidth="1"/>
    <col min="3" max="3" width="8.5546875" style="8" customWidth="1"/>
    <col min="4" max="6" width="9" style="8" bestFit="1" customWidth="1"/>
    <col min="7" max="8" width="8.88671875" style="8"/>
    <col min="9" max="9" width="8.88671875" style="8" customWidth="1"/>
    <col min="10" max="10" width="12.5546875" style="8" customWidth="1"/>
    <col min="11" max="11" width="13.109375" style="8" bestFit="1" customWidth="1"/>
    <col min="12" max="15" width="9" style="8" bestFit="1" customWidth="1"/>
    <col min="16" max="16384" width="8.88671875" style="8"/>
  </cols>
  <sheetData>
    <row r="1" spans="1:15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J1" s="26" t="s">
        <v>6</v>
      </c>
      <c r="K1" s="26" t="s">
        <v>1</v>
      </c>
      <c r="L1" s="26" t="s">
        <v>2</v>
      </c>
      <c r="M1" s="26" t="s">
        <v>3</v>
      </c>
      <c r="N1" s="26" t="s">
        <v>4</v>
      </c>
      <c r="O1" s="26" t="s">
        <v>5</v>
      </c>
    </row>
    <row r="2" spans="1:15" x14ac:dyDescent="0.3">
      <c r="A2" s="27">
        <v>45083</v>
      </c>
      <c r="B2" s="6">
        <v>179.21000699999999</v>
      </c>
      <c r="C2" s="6">
        <v>399.76998900000001</v>
      </c>
      <c r="D2" s="6">
        <v>201.46000699999999</v>
      </c>
      <c r="E2" s="6">
        <v>16.98</v>
      </c>
      <c r="F2" s="6">
        <v>92.519997000000004</v>
      </c>
      <c r="J2" s="6"/>
      <c r="K2" s="6">
        <f>(B2-B3)/B3</f>
        <v>-2.0603352036938785E-3</v>
      </c>
      <c r="L2" s="6">
        <f t="shared" ref="L2:O2" si="0">(C2-C3)/C3</f>
        <v>1.2020836714700062E-3</v>
      </c>
      <c r="M2" s="6">
        <f t="shared" si="0"/>
        <v>2.5972733622057678E-2</v>
      </c>
      <c r="N2" s="6">
        <f t="shared" si="0"/>
        <v>-8.7565095596328461E-3</v>
      </c>
      <c r="O2" s="6">
        <f t="shared" si="0"/>
        <v>3.9061738756001234E-3</v>
      </c>
    </row>
    <row r="3" spans="1:15" x14ac:dyDescent="0.3">
      <c r="A3" s="27">
        <v>45082</v>
      </c>
      <c r="B3" s="6">
        <v>179.58000200000001</v>
      </c>
      <c r="C3" s="6">
        <v>399.290009</v>
      </c>
      <c r="D3" s="6">
        <v>196.36000100000001</v>
      </c>
      <c r="E3" s="6">
        <v>17.129999000000002</v>
      </c>
      <c r="F3" s="6">
        <v>92.160004000000001</v>
      </c>
      <c r="J3" s="6"/>
      <c r="K3" s="6">
        <f t="shared" ref="K3:K66" si="1">(B3-B4)/B4</f>
        <v>-7.5711247455836584E-3</v>
      </c>
      <c r="L3" s="6">
        <f t="shared" ref="L3:L66" si="2">(C3-C4)/C4</f>
        <v>-1.05317933915197E-2</v>
      </c>
      <c r="M3" s="6">
        <f t="shared" ref="M3:M66" si="3">(D3-D4)/D4</f>
        <v>-1.192570345545616E-2</v>
      </c>
      <c r="N3" s="6">
        <f t="shared" ref="N3:N66" si="4">(E3-E4)/E4</f>
        <v>-3.490517539818481E-3</v>
      </c>
      <c r="O3" s="6">
        <f t="shared" ref="O3:O66" si="5">(F3-F4)/F4</f>
        <v>1.2747296703296711E-2</v>
      </c>
    </row>
    <row r="4" spans="1:15" x14ac:dyDescent="0.3">
      <c r="A4" s="27">
        <v>45079</v>
      </c>
      <c r="B4" s="6">
        <v>180.949997</v>
      </c>
      <c r="C4" s="6">
        <v>403.540009</v>
      </c>
      <c r="D4" s="6">
        <v>198.729996</v>
      </c>
      <c r="E4" s="6">
        <v>17.190000999999999</v>
      </c>
      <c r="F4" s="6">
        <v>91</v>
      </c>
      <c r="J4" s="6"/>
      <c r="K4" s="6">
        <f t="shared" si="1"/>
        <v>4.7753957415823511E-3</v>
      </c>
      <c r="L4" s="6">
        <f t="shared" si="2"/>
        <v>7.666012416245812E-3</v>
      </c>
      <c r="M4" s="6">
        <f t="shared" si="3"/>
        <v>3.5232054057551202E-4</v>
      </c>
      <c r="N4" s="6">
        <f t="shared" si="4"/>
        <v>-6.9322938724607945E-3</v>
      </c>
      <c r="O4" s="6">
        <f t="shared" si="5"/>
        <v>2.5339099658667655E-3</v>
      </c>
    </row>
    <row r="5" spans="1:15" x14ac:dyDescent="0.3">
      <c r="A5" s="27">
        <v>45078</v>
      </c>
      <c r="B5" s="6">
        <v>180.08999600000001</v>
      </c>
      <c r="C5" s="6">
        <v>400.47000100000002</v>
      </c>
      <c r="D5" s="6">
        <v>198.66000399999999</v>
      </c>
      <c r="E5" s="6">
        <v>17.309999000000001</v>
      </c>
      <c r="F5" s="6">
        <v>90.769997000000004</v>
      </c>
      <c r="J5" s="6"/>
      <c r="K5" s="6">
        <f t="shared" si="1"/>
        <v>1.6022544428772996E-2</v>
      </c>
      <c r="L5" s="6">
        <f t="shared" si="2"/>
        <v>-6.5983776127007919E-3</v>
      </c>
      <c r="M5" s="6">
        <f t="shared" si="3"/>
        <v>1.5229001975689924E-2</v>
      </c>
      <c r="N5" s="6">
        <f t="shared" si="4"/>
        <v>-8.0230367895107318E-3</v>
      </c>
      <c r="O5" s="6">
        <f t="shared" si="5"/>
        <v>2.4607755936686172E-2</v>
      </c>
    </row>
    <row r="6" spans="1:15" x14ac:dyDescent="0.3">
      <c r="A6" s="27">
        <v>45077</v>
      </c>
      <c r="B6" s="6">
        <v>177.25</v>
      </c>
      <c r="C6" s="6">
        <v>403.13000499999998</v>
      </c>
      <c r="D6" s="6">
        <v>195.679993</v>
      </c>
      <c r="E6" s="6">
        <v>17.450001</v>
      </c>
      <c r="F6" s="6">
        <v>88.589995999999999</v>
      </c>
      <c r="J6" s="6"/>
      <c r="K6" s="6">
        <f t="shared" si="1"/>
        <v>-2.8202481192289542E-4</v>
      </c>
      <c r="L6" s="6">
        <f t="shared" si="2"/>
        <v>1.9988345470050836E-2</v>
      </c>
      <c r="M6" s="6">
        <f t="shared" si="3"/>
        <v>1.6413821599546592E-2</v>
      </c>
      <c r="N6" s="6">
        <f t="shared" si="4"/>
        <v>3.3767892995728181E-2</v>
      </c>
      <c r="O6" s="6">
        <f t="shared" si="5"/>
        <v>7.1623124961609315E-3</v>
      </c>
    </row>
    <row r="7" spans="1:15" x14ac:dyDescent="0.3">
      <c r="A7" s="27">
        <v>45076</v>
      </c>
      <c r="B7" s="6">
        <v>177.300003</v>
      </c>
      <c r="C7" s="6">
        <v>395.23001099999999</v>
      </c>
      <c r="D7" s="6">
        <v>192.520004</v>
      </c>
      <c r="E7" s="6">
        <v>16.879999000000002</v>
      </c>
      <c r="F7" s="6">
        <v>87.959998999999996</v>
      </c>
      <c r="J7" s="6"/>
      <c r="K7" s="6">
        <f t="shared" si="1"/>
        <v>1.0659579744724767E-2</v>
      </c>
      <c r="L7" s="6">
        <f t="shared" si="2"/>
        <v>5.7254820525718805E-3</v>
      </c>
      <c r="M7" s="6">
        <f t="shared" si="3"/>
        <v>-8.650839474523761E-3</v>
      </c>
      <c r="N7" s="6">
        <f t="shared" si="4"/>
        <v>5.9593560214926643E-3</v>
      </c>
      <c r="O7" s="6">
        <f t="shared" si="5"/>
        <v>1.5941585060351071E-3</v>
      </c>
    </row>
    <row r="8" spans="1:15" x14ac:dyDescent="0.3">
      <c r="A8" s="27">
        <v>45072</v>
      </c>
      <c r="B8" s="6">
        <v>175.429993</v>
      </c>
      <c r="C8" s="6">
        <v>392.98001099999999</v>
      </c>
      <c r="D8" s="6">
        <v>194.199997</v>
      </c>
      <c r="E8" s="6">
        <v>16.780000999999999</v>
      </c>
      <c r="F8" s="6">
        <v>87.82</v>
      </c>
      <c r="J8" s="6"/>
      <c r="K8" s="6">
        <f t="shared" si="1"/>
        <v>1.4104791776842828E-2</v>
      </c>
      <c r="L8" s="6">
        <f t="shared" si="2"/>
        <v>3.7214964669354901E-2</v>
      </c>
      <c r="M8" s="6">
        <f t="shared" si="3"/>
        <v>5.6964835102075997E-3</v>
      </c>
      <c r="N8" s="6">
        <f t="shared" si="4"/>
        <v>-1.2360153031194811E-2</v>
      </c>
      <c r="O8" s="6">
        <f t="shared" si="5"/>
        <v>-5.3233774456522042E-3</v>
      </c>
    </row>
    <row r="9" spans="1:15" x14ac:dyDescent="0.3">
      <c r="A9" s="27">
        <v>45071</v>
      </c>
      <c r="B9" s="6">
        <v>172.990005</v>
      </c>
      <c r="C9" s="6">
        <v>378.88000499999998</v>
      </c>
      <c r="D9" s="6">
        <v>193.10000600000001</v>
      </c>
      <c r="E9" s="6">
        <v>16.989999999999998</v>
      </c>
      <c r="F9" s="6">
        <v>88.290001000000004</v>
      </c>
      <c r="J9" s="6"/>
      <c r="K9" s="6">
        <f t="shared" si="1"/>
        <v>6.6923244109013064E-3</v>
      </c>
      <c r="L9" s="6">
        <f t="shared" si="2"/>
        <v>5.5376058495821681E-2</v>
      </c>
      <c r="M9" s="6">
        <f t="shared" si="3"/>
        <v>-5.6933386478259741E-4</v>
      </c>
      <c r="N9" s="6">
        <f t="shared" si="4"/>
        <v>-5.8513750731422716E-3</v>
      </c>
      <c r="O9" s="6">
        <f t="shared" si="5"/>
        <v>1.7018606955055743E-3</v>
      </c>
    </row>
    <row r="10" spans="1:15" x14ac:dyDescent="0.3">
      <c r="A10" s="27">
        <v>45070</v>
      </c>
      <c r="B10" s="6">
        <v>171.83999600000001</v>
      </c>
      <c r="C10" s="6">
        <v>359</v>
      </c>
      <c r="D10" s="6">
        <v>193.21000699999999</v>
      </c>
      <c r="E10" s="6">
        <v>17.09</v>
      </c>
      <c r="F10" s="6">
        <v>88.139999000000003</v>
      </c>
      <c r="J10" s="6"/>
      <c r="K10" s="6">
        <f t="shared" si="1"/>
        <v>1.6320704317098801E-3</v>
      </c>
      <c r="L10" s="6">
        <f t="shared" si="2"/>
        <v>-1.6034002751256656E-2</v>
      </c>
      <c r="M10" s="6">
        <f t="shared" si="3"/>
        <v>6.7740241410239556E-3</v>
      </c>
      <c r="N10" s="6">
        <f t="shared" si="4"/>
        <v>-2.2311212814645341E-2</v>
      </c>
      <c r="O10" s="6">
        <f t="shared" si="5"/>
        <v>-1.0441237229145505E-2</v>
      </c>
    </row>
    <row r="11" spans="1:15" x14ac:dyDescent="0.3">
      <c r="A11" s="27">
        <v>45069</v>
      </c>
      <c r="B11" s="6">
        <v>171.55999800000001</v>
      </c>
      <c r="C11" s="6">
        <v>364.85000600000001</v>
      </c>
      <c r="D11" s="6">
        <v>191.91000399999999</v>
      </c>
      <c r="E11" s="6">
        <v>17.48</v>
      </c>
      <c r="F11" s="6">
        <v>89.07</v>
      </c>
      <c r="J11" s="6"/>
      <c r="K11" s="6">
        <f t="shared" si="1"/>
        <v>-1.5154988779936597E-2</v>
      </c>
      <c r="L11" s="6">
        <f t="shared" si="2"/>
        <v>2.4888385204314398E-2</v>
      </c>
      <c r="M11" s="6">
        <f t="shared" si="3"/>
        <v>-2.2761996568846327E-2</v>
      </c>
      <c r="N11" s="6">
        <f t="shared" si="4"/>
        <v>-1.5211267605633778E-2</v>
      </c>
      <c r="O11" s="6">
        <f t="shared" si="5"/>
        <v>-8.3500334001336014E-3</v>
      </c>
    </row>
    <row r="12" spans="1:15" x14ac:dyDescent="0.3">
      <c r="A12" s="27">
        <v>45068</v>
      </c>
      <c r="B12" s="6">
        <v>174.199997</v>
      </c>
      <c r="C12" s="6">
        <v>355.98998999999998</v>
      </c>
      <c r="D12" s="6">
        <v>196.38000500000001</v>
      </c>
      <c r="E12" s="6">
        <v>17.75</v>
      </c>
      <c r="F12" s="6">
        <v>89.82</v>
      </c>
      <c r="J12" s="6"/>
      <c r="K12" s="6">
        <f t="shared" si="1"/>
        <v>-5.48074319523303E-3</v>
      </c>
      <c r="L12" s="6">
        <f t="shared" si="2"/>
        <v>-1.9338364801565786E-2</v>
      </c>
      <c r="M12" s="6">
        <f t="shared" si="3"/>
        <v>-9.6322964719656751E-3</v>
      </c>
      <c r="N12" s="6">
        <f t="shared" si="4"/>
        <v>-2.2485102727088195E-3</v>
      </c>
      <c r="O12" s="6">
        <f t="shared" si="5"/>
        <v>-2.1781746896101069E-2</v>
      </c>
    </row>
    <row r="13" spans="1:15" x14ac:dyDescent="0.3">
      <c r="A13" s="27">
        <v>45065</v>
      </c>
      <c r="B13" s="6">
        <v>175.16000399999999</v>
      </c>
      <c r="C13" s="6">
        <v>363.01001000000002</v>
      </c>
      <c r="D13" s="6">
        <v>198.28999300000001</v>
      </c>
      <c r="E13" s="6">
        <v>17.790001</v>
      </c>
      <c r="F13" s="6">
        <v>91.82</v>
      </c>
      <c r="J13" s="6"/>
      <c r="K13" s="6">
        <f t="shared" si="1"/>
        <v>6.2839758991596638E-4</v>
      </c>
      <c r="L13" s="6">
        <f t="shared" si="2"/>
        <v>-6.4319441002822801E-3</v>
      </c>
      <c r="M13" s="6">
        <f t="shared" si="3"/>
        <v>-3.417640833202723E-3</v>
      </c>
      <c r="N13" s="6">
        <f t="shared" si="4"/>
        <v>-3.9193726808862041E-3</v>
      </c>
      <c r="O13" s="6">
        <f t="shared" si="5"/>
        <v>5.1450685308169772E-3</v>
      </c>
    </row>
    <row r="14" spans="1:15" x14ac:dyDescent="0.3">
      <c r="A14" s="27">
        <v>45064</v>
      </c>
      <c r="B14" s="6">
        <v>175.050003</v>
      </c>
      <c r="C14" s="6">
        <v>365.35998499999999</v>
      </c>
      <c r="D14" s="6">
        <v>198.970001</v>
      </c>
      <c r="E14" s="6">
        <v>17.860001</v>
      </c>
      <c r="F14" s="6">
        <v>91.349997999999999</v>
      </c>
      <c r="J14" s="6"/>
      <c r="K14" s="6">
        <f t="shared" si="1"/>
        <v>1.3666112529201378E-2</v>
      </c>
      <c r="L14" s="6">
        <f t="shared" si="2"/>
        <v>-1.5971407407302476E-2</v>
      </c>
      <c r="M14" s="6">
        <f t="shared" si="3"/>
        <v>8.0480358940494031E-4</v>
      </c>
      <c r="N14" s="6">
        <f t="shared" si="4"/>
        <v>2.8075240206357796E-3</v>
      </c>
      <c r="O14" s="6">
        <f t="shared" si="5"/>
        <v>-2.5703967028499003E-2</v>
      </c>
    </row>
    <row r="15" spans="1:15" x14ac:dyDescent="0.3">
      <c r="A15" s="27">
        <v>45063</v>
      </c>
      <c r="B15" s="6">
        <v>172.69000199999999</v>
      </c>
      <c r="C15" s="6">
        <v>371.290009</v>
      </c>
      <c r="D15" s="6">
        <v>198.80999800000001</v>
      </c>
      <c r="E15" s="6">
        <v>17.809999000000001</v>
      </c>
      <c r="F15" s="6">
        <v>93.760002</v>
      </c>
      <c r="J15" s="6"/>
      <c r="K15" s="6">
        <f t="shared" si="1"/>
        <v>3.603155545870285E-3</v>
      </c>
      <c r="L15" s="6">
        <f t="shared" si="2"/>
        <v>9.2157956316689035E-2</v>
      </c>
      <c r="M15" s="6">
        <f t="shared" si="3"/>
        <v>-1.5086502013410917E-4</v>
      </c>
      <c r="N15" s="6">
        <f t="shared" si="4"/>
        <v>-3.3640857297883804E-2</v>
      </c>
      <c r="O15" s="6">
        <f t="shared" si="5"/>
        <v>1.0671607545702479E-2</v>
      </c>
    </row>
    <row r="16" spans="1:15" x14ac:dyDescent="0.3">
      <c r="A16" s="27">
        <v>45062</v>
      </c>
      <c r="B16" s="6">
        <v>172.070007</v>
      </c>
      <c r="C16" s="6">
        <v>339.959991</v>
      </c>
      <c r="D16" s="6">
        <v>198.83999600000001</v>
      </c>
      <c r="E16" s="6">
        <v>18.43</v>
      </c>
      <c r="F16" s="6">
        <v>92.769997000000004</v>
      </c>
      <c r="J16" s="6"/>
      <c r="K16" s="6">
        <f t="shared" si="1"/>
        <v>0</v>
      </c>
      <c r="L16" s="6">
        <f t="shared" si="2"/>
        <v>1.860671460674158E-2</v>
      </c>
      <c r="M16" s="6">
        <f t="shared" si="3"/>
        <v>1.0006608675943864E-2</v>
      </c>
      <c r="N16" s="6">
        <f t="shared" si="4"/>
        <v>-1.759061833688709E-2</v>
      </c>
      <c r="O16" s="6">
        <f t="shared" si="5"/>
        <v>1.9674587172743962E-2</v>
      </c>
    </row>
    <row r="17" spans="1:15" x14ac:dyDescent="0.3">
      <c r="A17" s="27">
        <v>45061</v>
      </c>
      <c r="B17" s="6">
        <v>172.070007</v>
      </c>
      <c r="C17" s="6">
        <v>333.75</v>
      </c>
      <c r="D17" s="6">
        <v>196.86999499999999</v>
      </c>
      <c r="E17" s="6">
        <v>18.760000000000002</v>
      </c>
      <c r="F17" s="6">
        <v>90.980002999999996</v>
      </c>
      <c r="J17" s="6"/>
      <c r="K17" s="6">
        <f t="shared" si="1"/>
        <v>-2.8973748607427478E-3</v>
      </c>
      <c r="L17" s="6">
        <f t="shared" si="2"/>
        <v>-6.3711777797265138E-3</v>
      </c>
      <c r="M17" s="6">
        <f t="shared" si="3"/>
        <v>-1.3874995060483848E-2</v>
      </c>
      <c r="N17" s="6">
        <f t="shared" si="4"/>
        <v>-3.0490956072351413E-2</v>
      </c>
      <c r="O17" s="6">
        <f t="shared" si="5"/>
        <v>-2.0245509150920649E-2</v>
      </c>
    </row>
    <row r="18" spans="1:15" x14ac:dyDescent="0.3">
      <c r="A18" s="27">
        <v>45058</v>
      </c>
      <c r="B18" s="6">
        <v>172.570007</v>
      </c>
      <c r="C18" s="6">
        <v>335.89001500000001</v>
      </c>
      <c r="D18" s="6">
        <v>199.63999899999999</v>
      </c>
      <c r="E18" s="6">
        <v>19.350000000000001</v>
      </c>
      <c r="F18" s="6">
        <v>92.860000999999997</v>
      </c>
      <c r="J18" s="6"/>
      <c r="K18" s="6">
        <f t="shared" si="1"/>
        <v>-6.7913266187050137E-3</v>
      </c>
      <c r="L18" s="6">
        <f t="shared" si="2"/>
        <v>-1.1768512823184876E-2</v>
      </c>
      <c r="M18" s="6">
        <f t="shared" si="3"/>
        <v>3.2664655694641166E-3</v>
      </c>
      <c r="N18" s="6">
        <f t="shared" si="4"/>
        <v>8.8633993743483692E-3</v>
      </c>
      <c r="O18" s="6">
        <f t="shared" si="5"/>
        <v>9.457582551529101E-3</v>
      </c>
    </row>
    <row r="19" spans="1:15" x14ac:dyDescent="0.3">
      <c r="A19" s="27">
        <v>45057</v>
      </c>
      <c r="B19" s="6">
        <v>173.75</v>
      </c>
      <c r="C19" s="6">
        <v>339.89001500000001</v>
      </c>
      <c r="D19" s="6">
        <v>198.990005</v>
      </c>
      <c r="E19" s="6">
        <v>19.18</v>
      </c>
      <c r="F19" s="6">
        <v>91.989998</v>
      </c>
      <c r="J19" s="6"/>
      <c r="K19" s="6">
        <f t="shared" si="1"/>
        <v>1.0947338222485614E-3</v>
      </c>
      <c r="L19" s="6">
        <f t="shared" si="2"/>
        <v>-1.4125753738085856E-2</v>
      </c>
      <c r="M19" s="6">
        <f t="shared" si="3"/>
        <v>4.5941184915779081E-3</v>
      </c>
      <c r="N19" s="6">
        <f t="shared" si="4"/>
        <v>7.8822381564772961E-3</v>
      </c>
      <c r="O19" s="6">
        <f t="shared" si="5"/>
        <v>-3.4665800772738964E-3</v>
      </c>
    </row>
    <row r="20" spans="1:15" x14ac:dyDescent="0.3">
      <c r="A20" s="27">
        <v>45056</v>
      </c>
      <c r="B20" s="6">
        <v>173.55999800000001</v>
      </c>
      <c r="C20" s="6">
        <v>344.76001000000002</v>
      </c>
      <c r="D20" s="6">
        <v>198.08000200000001</v>
      </c>
      <c r="E20" s="6">
        <v>19.030000999999999</v>
      </c>
      <c r="F20" s="6">
        <v>92.309997999999993</v>
      </c>
      <c r="J20" s="6"/>
      <c r="K20" s="6">
        <f t="shared" si="1"/>
        <v>1.042087651112826E-2</v>
      </c>
      <c r="L20" s="6">
        <f t="shared" si="2"/>
        <v>2.7845675982369127E-2</v>
      </c>
      <c r="M20" s="6">
        <f t="shared" si="3"/>
        <v>-4.9231187071548136E-3</v>
      </c>
      <c r="N20" s="6">
        <f t="shared" si="4"/>
        <v>-3.7430399595346532E-2</v>
      </c>
      <c r="O20" s="6">
        <f t="shared" si="5"/>
        <v>-8.7304736872698699E-2</v>
      </c>
    </row>
    <row r="21" spans="1:15" x14ac:dyDescent="0.3">
      <c r="A21" s="27">
        <v>45055</v>
      </c>
      <c r="B21" s="6">
        <v>171.770004</v>
      </c>
      <c r="C21" s="6">
        <v>335.42001299999998</v>
      </c>
      <c r="D21" s="6">
        <v>199.05999800000001</v>
      </c>
      <c r="E21" s="6">
        <v>19.77</v>
      </c>
      <c r="F21" s="6">
        <v>101.139999</v>
      </c>
      <c r="J21" s="6"/>
      <c r="K21" s="6">
        <f t="shared" si="1"/>
        <v>-9.9711585014409208E-3</v>
      </c>
      <c r="L21" s="6">
        <f t="shared" si="2"/>
        <v>9.8753472989395082E-3</v>
      </c>
      <c r="M21" s="6">
        <f t="shared" si="3"/>
        <v>-7.6274890598233324E-3</v>
      </c>
      <c r="N21" s="6">
        <f t="shared" si="4"/>
        <v>-5.0561170345739812E-4</v>
      </c>
      <c r="O21" s="6">
        <f t="shared" si="5"/>
        <v>-1.01781268349971E-2</v>
      </c>
    </row>
    <row r="22" spans="1:15" x14ac:dyDescent="0.3">
      <c r="A22" s="27">
        <v>45054</v>
      </c>
      <c r="B22" s="6">
        <v>173.5</v>
      </c>
      <c r="C22" s="6">
        <v>332.14001500000001</v>
      </c>
      <c r="D22" s="6">
        <v>200.58999600000001</v>
      </c>
      <c r="E22" s="6">
        <v>19.780000999999999</v>
      </c>
      <c r="F22" s="6">
        <v>102.18</v>
      </c>
      <c r="J22" s="6"/>
      <c r="K22" s="6">
        <f t="shared" si="1"/>
        <v>-4.0333581365819686E-4</v>
      </c>
      <c r="L22" s="6">
        <f t="shared" si="2"/>
        <v>2.8079587732001811E-3</v>
      </c>
      <c r="M22" s="6">
        <f t="shared" si="3"/>
        <v>3.2509452510659717E-3</v>
      </c>
      <c r="N22" s="6">
        <f t="shared" si="4"/>
        <v>-3.5263979848867912E-3</v>
      </c>
      <c r="O22" s="6">
        <f t="shared" si="5"/>
        <v>-7.6721471528391023E-3</v>
      </c>
    </row>
    <row r="23" spans="1:15" x14ac:dyDescent="0.3">
      <c r="A23" s="27">
        <v>45051</v>
      </c>
      <c r="B23" s="6">
        <v>173.570007</v>
      </c>
      <c r="C23" s="6">
        <v>331.209991</v>
      </c>
      <c r="D23" s="6">
        <v>199.94000199999999</v>
      </c>
      <c r="E23" s="6">
        <v>19.850000000000001</v>
      </c>
      <c r="F23" s="6">
        <v>102.970001</v>
      </c>
      <c r="J23" s="6"/>
      <c r="K23" s="6">
        <f t="shared" si="1"/>
        <v>4.6926921578433228E-2</v>
      </c>
      <c r="L23" s="6">
        <f t="shared" si="2"/>
        <v>2.6180383994906863E-2</v>
      </c>
      <c r="M23" s="6">
        <f t="shared" si="3"/>
        <v>-6.4105452747710992E-3</v>
      </c>
      <c r="N23" s="6">
        <f t="shared" si="4"/>
        <v>-1.7326781320456314E-2</v>
      </c>
      <c r="O23" s="6">
        <f t="shared" si="5"/>
        <v>2.4373299573417145E-2</v>
      </c>
    </row>
    <row r="24" spans="1:15" x14ac:dyDescent="0.3">
      <c r="A24" s="27">
        <v>45050</v>
      </c>
      <c r="B24" s="6">
        <v>165.78999300000001</v>
      </c>
      <c r="C24" s="6">
        <v>322.76001000000002</v>
      </c>
      <c r="D24" s="6">
        <v>201.229996</v>
      </c>
      <c r="E24" s="6">
        <v>20.200001</v>
      </c>
      <c r="F24" s="6">
        <v>100.519997</v>
      </c>
      <c r="J24" s="6"/>
      <c r="K24" s="6">
        <f t="shared" si="1"/>
        <v>-9.9134310524949514E-3</v>
      </c>
      <c r="L24" s="6">
        <f t="shared" si="2"/>
        <v>6.1724889524675365E-3</v>
      </c>
      <c r="M24" s="6">
        <f t="shared" si="3"/>
        <v>2.1161057760692721E-2</v>
      </c>
      <c r="N24" s="6">
        <f t="shared" si="4"/>
        <v>-1.1257905041605452E-2</v>
      </c>
      <c r="O24" s="6">
        <f t="shared" si="5"/>
        <v>3.1503336013442948E-2</v>
      </c>
    </row>
    <row r="25" spans="1:15" x14ac:dyDescent="0.3">
      <c r="A25" s="27">
        <v>45049</v>
      </c>
      <c r="B25" s="6">
        <v>167.449997</v>
      </c>
      <c r="C25" s="6">
        <v>320.77999899999998</v>
      </c>
      <c r="D25" s="6">
        <v>197.05999800000001</v>
      </c>
      <c r="E25" s="6">
        <v>20.43</v>
      </c>
      <c r="F25" s="6">
        <v>97.449996999999996</v>
      </c>
      <c r="J25" s="6"/>
      <c r="K25" s="6">
        <f t="shared" si="1"/>
        <v>-6.4672839994719443E-3</v>
      </c>
      <c r="L25" s="6">
        <f t="shared" si="2"/>
        <v>4.6351739919263339E-3</v>
      </c>
      <c r="M25" s="6">
        <f t="shared" si="3"/>
        <v>8.8567858612933394E-3</v>
      </c>
      <c r="N25" s="6">
        <f t="shared" si="4"/>
        <v>2.2522522522522487E-2</v>
      </c>
      <c r="O25" s="6">
        <f t="shared" si="5"/>
        <v>-3.3809279855152898E-2</v>
      </c>
    </row>
    <row r="26" spans="1:15" x14ac:dyDescent="0.3">
      <c r="A26" s="27">
        <v>45048</v>
      </c>
      <c r="B26" s="6">
        <v>168.53999300000001</v>
      </c>
      <c r="C26" s="6">
        <v>319.29998799999998</v>
      </c>
      <c r="D26" s="6">
        <v>195.33000200000001</v>
      </c>
      <c r="E26" s="6">
        <v>19.98</v>
      </c>
      <c r="F26" s="6">
        <v>100.860001</v>
      </c>
      <c r="J26" s="6"/>
      <c r="K26" s="6">
        <f t="shared" si="1"/>
        <v>-6.1914206307310937E-3</v>
      </c>
      <c r="L26" s="6">
        <f t="shared" si="2"/>
        <v>5.5109433668125351E-3</v>
      </c>
      <c r="M26" s="6">
        <f t="shared" si="3"/>
        <v>-3.7741876553306617E-3</v>
      </c>
      <c r="N26" s="6">
        <f t="shared" si="4"/>
        <v>9.6007574734331864E-3</v>
      </c>
      <c r="O26" s="6">
        <f t="shared" si="5"/>
        <v>2.5845229142052025E-3</v>
      </c>
    </row>
    <row r="27" spans="1:15" x14ac:dyDescent="0.3">
      <c r="A27" s="27">
        <v>45047</v>
      </c>
      <c r="B27" s="6">
        <v>169.58999600000001</v>
      </c>
      <c r="C27" s="6">
        <v>317.54998799999998</v>
      </c>
      <c r="D27" s="6">
        <v>196.070007</v>
      </c>
      <c r="E27" s="6">
        <v>19.790001</v>
      </c>
      <c r="F27" s="6">
        <v>100.599998</v>
      </c>
      <c r="J27" s="6"/>
      <c r="K27" s="6">
        <f t="shared" si="1"/>
        <v>-5.3039252541684488E-4</v>
      </c>
      <c r="L27" s="6">
        <f t="shared" si="2"/>
        <v>-2.0270292179907112E-2</v>
      </c>
      <c r="M27" s="6">
        <f t="shared" si="3"/>
        <v>-1.2888274357139583E-2</v>
      </c>
      <c r="N27" s="6">
        <f t="shared" si="4"/>
        <v>4.1579000000000012E-2</v>
      </c>
      <c r="O27" s="6">
        <f t="shared" si="5"/>
        <v>-1.5751893315251838E-2</v>
      </c>
    </row>
    <row r="28" spans="1:15" x14ac:dyDescent="0.3">
      <c r="A28" s="27">
        <v>45044</v>
      </c>
      <c r="B28" s="6">
        <v>169.679993</v>
      </c>
      <c r="C28" s="6">
        <v>324.11999500000002</v>
      </c>
      <c r="D28" s="6">
        <v>198.63000500000001</v>
      </c>
      <c r="E28" s="6">
        <v>19</v>
      </c>
      <c r="F28" s="6">
        <v>102.209999</v>
      </c>
      <c r="J28" s="6"/>
      <c r="K28" s="6">
        <f t="shared" si="1"/>
        <v>7.5410543900943658E-3</v>
      </c>
      <c r="L28" s="6">
        <f t="shared" si="2"/>
        <v>-1.7609790329065376E-2</v>
      </c>
      <c r="M28" s="6">
        <f t="shared" si="3"/>
        <v>1.4971936867224454E-2</v>
      </c>
      <c r="N28" s="6">
        <f t="shared" si="4"/>
        <v>-2.1008927468018608E-3</v>
      </c>
      <c r="O28" s="6">
        <f t="shared" si="5"/>
        <v>-2.8292780487805241E-3</v>
      </c>
    </row>
    <row r="29" spans="1:15" x14ac:dyDescent="0.3">
      <c r="A29" s="27">
        <v>45043</v>
      </c>
      <c r="B29" s="6">
        <v>168.41000399999999</v>
      </c>
      <c r="C29" s="6">
        <v>329.92999300000002</v>
      </c>
      <c r="D29" s="6">
        <v>195.699997</v>
      </c>
      <c r="E29" s="6">
        <v>19.040001</v>
      </c>
      <c r="F29" s="6">
        <v>102.5</v>
      </c>
      <c r="J29" s="6"/>
      <c r="K29" s="6">
        <f t="shared" si="1"/>
        <v>2.839526833156036E-2</v>
      </c>
      <c r="L29" s="6">
        <f t="shared" si="2"/>
        <v>1.2521058538817449E-2</v>
      </c>
      <c r="M29" s="6">
        <f t="shared" si="3"/>
        <v>1.1160504692174843E-2</v>
      </c>
      <c r="N29" s="6">
        <f t="shared" si="4"/>
        <v>-6.7813771517997662E-3</v>
      </c>
      <c r="O29" s="6">
        <f t="shared" si="5"/>
        <v>2.5718002601821204E-2</v>
      </c>
    </row>
    <row r="30" spans="1:15" x14ac:dyDescent="0.3">
      <c r="A30" s="27">
        <v>45042</v>
      </c>
      <c r="B30" s="6">
        <v>163.759995</v>
      </c>
      <c r="C30" s="6">
        <v>325.85000600000001</v>
      </c>
      <c r="D30" s="6">
        <v>193.53999300000001</v>
      </c>
      <c r="E30" s="6">
        <v>19.170000000000002</v>
      </c>
      <c r="F30" s="6">
        <v>99.93</v>
      </c>
      <c r="J30" s="6"/>
      <c r="K30" s="6">
        <f t="shared" si="1"/>
        <v>-6.1116198055393607E-5</v>
      </c>
      <c r="L30" s="6">
        <f t="shared" si="2"/>
        <v>1.4634943446394755E-2</v>
      </c>
      <c r="M30" s="6">
        <f t="shared" si="3"/>
        <v>1.0652704960835559E-2</v>
      </c>
      <c r="N30" s="6">
        <f t="shared" si="4"/>
        <v>9.478672985782163E-3</v>
      </c>
      <c r="O30" s="6">
        <f t="shared" si="5"/>
        <v>3.4364961863523946E-2</v>
      </c>
    </row>
    <row r="31" spans="1:15" x14ac:dyDescent="0.3">
      <c r="A31" s="27">
        <v>45041</v>
      </c>
      <c r="B31" s="6">
        <v>163.770004</v>
      </c>
      <c r="C31" s="6">
        <v>321.14999399999999</v>
      </c>
      <c r="D31" s="6">
        <v>191.5</v>
      </c>
      <c r="E31" s="6">
        <v>18.989999999999998</v>
      </c>
      <c r="F31" s="6">
        <v>96.610000999999997</v>
      </c>
      <c r="J31" s="6"/>
      <c r="K31" s="6">
        <f t="shared" si="1"/>
        <v>-9.435661895171376E-3</v>
      </c>
      <c r="L31" s="6">
        <f t="shared" si="2"/>
        <v>-4.3403938988830233E-3</v>
      </c>
      <c r="M31" s="6">
        <f t="shared" si="3"/>
        <v>-1.668806161745828E-2</v>
      </c>
      <c r="N31" s="6">
        <f t="shared" si="4"/>
        <v>-1.0422146408434285E-2</v>
      </c>
      <c r="O31" s="6">
        <f t="shared" si="5"/>
        <v>-1.4284266620053769E-2</v>
      </c>
    </row>
    <row r="32" spans="1:15" x14ac:dyDescent="0.3">
      <c r="A32" s="27">
        <v>45040</v>
      </c>
      <c r="B32" s="6">
        <v>165.33000200000001</v>
      </c>
      <c r="C32" s="6">
        <v>322.54998799999998</v>
      </c>
      <c r="D32" s="6">
        <v>194.75</v>
      </c>
      <c r="E32" s="6">
        <v>19.190000999999999</v>
      </c>
      <c r="F32" s="6">
        <v>98.010002</v>
      </c>
      <c r="J32" s="6"/>
      <c r="K32" s="6">
        <f t="shared" si="1"/>
        <v>1.8785480092462447E-3</v>
      </c>
      <c r="L32" s="6">
        <f t="shared" si="2"/>
        <v>-1.9664461784417678E-2</v>
      </c>
      <c r="M32" s="6">
        <f t="shared" si="3"/>
        <v>-2.761133926308839E-2</v>
      </c>
      <c r="N32" s="6">
        <f t="shared" si="4"/>
        <v>6.2926586261142356E-3</v>
      </c>
      <c r="O32" s="6">
        <f t="shared" si="5"/>
        <v>-1.6753591492776953E-2</v>
      </c>
    </row>
    <row r="33" spans="1:15" x14ac:dyDescent="0.3">
      <c r="A33" s="27">
        <v>45037</v>
      </c>
      <c r="B33" s="6">
        <v>165.020004</v>
      </c>
      <c r="C33" s="6">
        <v>329.01998900000001</v>
      </c>
      <c r="D33" s="6">
        <v>200.279999</v>
      </c>
      <c r="E33" s="6">
        <v>19.07</v>
      </c>
      <c r="F33" s="6">
        <v>99.68</v>
      </c>
      <c r="J33" s="6"/>
      <c r="K33" s="6">
        <f t="shared" si="1"/>
        <v>-9.7809184439574138E-3</v>
      </c>
      <c r="L33" s="6">
        <f t="shared" si="2"/>
        <v>3.1708578727988983E-3</v>
      </c>
      <c r="M33" s="6">
        <f t="shared" si="3"/>
        <v>7.1913148446170827E-3</v>
      </c>
      <c r="N33" s="6">
        <f t="shared" si="4"/>
        <v>0</v>
      </c>
      <c r="O33" s="6">
        <f t="shared" si="5"/>
        <v>1.1047504268355292E-3</v>
      </c>
    </row>
    <row r="34" spans="1:15" x14ac:dyDescent="0.3">
      <c r="A34" s="27">
        <v>45036</v>
      </c>
      <c r="B34" s="6">
        <v>166.64999399999999</v>
      </c>
      <c r="C34" s="6">
        <v>327.98001099999999</v>
      </c>
      <c r="D34" s="6">
        <v>198.85000600000001</v>
      </c>
      <c r="E34" s="6">
        <v>19.07</v>
      </c>
      <c r="F34" s="6">
        <v>99.57</v>
      </c>
      <c r="J34" s="6"/>
      <c r="K34" s="6">
        <f t="shared" si="1"/>
        <v>-5.846274358817914E-3</v>
      </c>
      <c r="L34" s="6">
        <f t="shared" si="2"/>
        <v>8.0836174934632785E-3</v>
      </c>
      <c r="M34" s="6">
        <f t="shared" si="3"/>
        <v>-1.8509377536741041E-2</v>
      </c>
      <c r="N34" s="6">
        <f t="shared" si="4"/>
        <v>-6.7708850640164049E-3</v>
      </c>
      <c r="O34" s="6">
        <f t="shared" si="5"/>
        <v>1.5295197308045275E-2</v>
      </c>
    </row>
    <row r="35" spans="1:15" x14ac:dyDescent="0.3">
      <c r="A35" s="27">
        <v>45035</v>
      </c>
      <c r="B35" s="6">
        <v>167.63000500000001</v>
      </c>
      <c r="C35" s="6">
        <v>325.35000600000001</v>
      </c>
      <c r="D35" s="6">
        <v>202.60000600000001</v>
      </c>
      <c r="E35" s="6">
        <v>19.200001</v>
      </c>
      <c r="F35" s="6">
        <v>98.07</v>
      </c>
      <c r="J35" s="6"/>
      <c r="K35" s="6">
        <f t="shared" si="1"/>
        <v>6.9682464890476869E-3</v>
      </c>
      <c r="L35" s="6">
        <f t="shared" si="2"/>
        <v>6.9014949074878212E-3</v>
      </c>
      <c r="M35" s="6">
        <f t="shared" si="3"/>
        <v>2.970326732673305E-3</v>
      </c>
      <c r="N35" s="6">
        <f t="shared" si="4"/>
        <v>-2.0789501039500066E-3</v>
      </c>
      <c r="O35" s="6">
        <f t="shared" si="5"/>
        <v>-6.886075949367158E-3</v>
      </c>
    </row>
    <row r="36" spans="1:15" x14ac:dyDescent="0.3">
      <c r="A36" s="27">
        <v>45034</v>
      </c>
      <c r="B36" s="6">
        <v>166.470001</v>
      </c>
      <c r="C36" s="6">
        <v>323.11999500000002</v>
      </c>
      <c r="D36" s="6">
        <v>202</v>
      </c>
      <c r="E36" s="6">
        <v>19.239999999999998</v>
      </c>
      <c r="F36" s="6">
        <v>98.75</v>
      </c>
      <c r="J36" s="6"/>
      <c r="K36" s="6">
        <f t="shared" si="1"/>
        <v>7.5047208740475699E-3</v>
      </c>
      <c r="L36" s="6">
        <f t="shared" si="2"/>
        <v>-3.170517416702999E-2</v>
      </c>
      <c r="M36" s="6">
        <f t="shared" si="3"/>
        <v>1.2683606493790531E-2</v>
      </c>
      <c r="N36" s="6">
        <f t="shared" si="4"/>
        <v>-9.2687950566428031E-3</v>
      </c>
      <c r="O36" s="6">
        <f t="shared" si="5"/>
        <v>-2.1599128108590177E-2</v>
      </c>
    </row>
    <row r="37" spans="1:15" x14ac:dyDescent="0.3">
      <c r="A37" s="27">
        <v>45033</v>
      </c>
      <c r="B37" s="6">
        <v>165.229996</v>
      </c>
      <c r="C37" s="6">
        <v>333.70001200000002</v>
      </c>
      <c r="D37" s="6">
        <v>199.470001</v>
      </c>
      <c r="E37" s="6">
        <v>19.420000000000002</v>
      </c>
      <c r="F37" s="6">
        <v>100.93</v>
      </c>
      <c r="J37" s="6"/>
      <c r="K37" s="6">
        <f t="shared" si="1"/>
        <v>1.2099146028127451E-4</v>
      </c>
      <c r="L37" s="6">
        <f t="shared" si="2"/>
        <v>2.9454526239917579E-3</v>
      </c>
      <c r="M37" s="6">
        <f t="shared" si="3"/>
        <v>-2.8493902216843877E-3</v>
      </c>
      <c r="N37" s="6">
        <f t="shared" si="4"/>
        <v>2.5812595466568763E-3</v>
      </c>
      <c r="O37" s="6">
        <f t="shared" si="5"/>
        <v>6.2811264322694292E-3</v>
      </c>
    </row>
    <row r="38" spans="1:15" x14ac:dyDescent="0.3">
      <c r="A38" s="27">
        <v>45030</v>
      </c>
      <c r="B38" s="6">
        <v>165.21000699999999</v>
      </c>
      <c r="C38" s="6">
        <v>332.72000100000002</v>
      </c>
      <c r="D38" s="6">
        <v>200.03999300000001</v>
      </c>
      <c r="E38" s="6">
        <v>19.370000999999998</v>
      </c>
      <c r="F38" s="6">
        <v>100.300003</v>
      </c>
      <c r="J38" s="6"/>
      <c r="K38" s="6">
        <f t="shared" si="1"/>
        <v>-2.1139828716355566E-3</v>
      </c>
      <c r="L38" s="6">
        <f t="shared" si="2"/>
        <v>-1.7452688517663868E-2</v>
      </c>
      <c r="M38" s="6">
        <f t="shared" si="3"/>
        <v>7.6058732060941886E-3</v>
      </c>
      <c r="N38" s="6">
        <f t="shared" si="4"/>
        <v>-1.5251601423487708E-2</v>
      </c>
      <c r="O38" s="6">
        <f t="shared" si="5"/>
        <v>4.0040139338536063E-3</v>
      </c>
    </row>
    <row r="39" spans="1:15" x14ac:dyDescent="0.3">
      <c r="A39" s="27">
        <v>45029</v>
      </c>
      <c r="B39" s="6">
        <v>165.55999800000001</v>
      </c>
      <c r="C39" s="6">
        <v>338.63000499999998</v>
      </c>
      <c r="D39" s="6">
        <v>198.529999</v>
      </c>
      <c r="E39" s="6">
        <v>19.670000000000002</v>
      </c>
      <c r="F39" s="6">
        <v>99.900002000000001</v>
      </c>
      <c r="J39" s="6"/>
      <c r="K39" s="6">
        <f t="shared" si="1"/>
        <v>3.4103633949895039E-2</v>
      </c>
      <c r="L39" s="6">
        <f t="shared" si="2"/>
        <v>-2.1837710379631385E-2</v>
      </c>
      <c r="M39" s="6">
        <f t="shared" si="3"/>
        <v>3.0820584385818917E-3</v>
      </c>
      <c r="N39" s="6">
        <f t="shared" si="4"/>
        <v>-1.8952569523818828E-2</v>
      </c>
      <c r="O39" s="6">
        <f t="shared" si="5"/>
        <v>-9.3216386085536798E-3</v>
      </c>
    </row>
    <row r="40" spans="1:15" x14ac:dyDescent="0.3">
      <c r="A40" s="27">
        <v>45028</v>
      </c>
      <c r="B40" s="6">
        <v>160.10000600000001</v>
      </c>
      <c r="C40" s="6">
        <v>346.19000199999999</v>
      </c>
      <c r="D40" s="6">
        <v>197.91999799999999</v>
      </c>
      <c r="E40" s="6">
        <v>20.049999</v>
      </c>
      <c r="F40" s="6">
        <v>100.839996</v>
      </c>
      <c r="J40" s="6"/>
      <c r="K40" s="6">
        <f t="shared" si="1"/>
        <v>-4.3532150929126304E-3</v>
      </c>
      <c r="L40" s="6">
        <f t="shared" si="2"/>
        <v>4.5796462694609193E-2</v>
      </c>
      <c r="M40" s="6">
        <f t="shared" si="3"/>
        <v>-4.0758718678785026E-3</v>
      </c>
      <c r="N40" s="6">
        <f t="shared" si="4"/>
        <v>2.1395823810281302E-2</v>
      </c>
      <c r="O40" s="6">
        <f t="shared" si="5"/>
        <v>2.9609903418217128E-2</v>
      </c>
    </row>
    <row r="41" spans="1:15" x14ac:dyDescent="0.3">
      <c r="A41" s="27">
        <v>45027</v>
      </c>
      <c r="B41" s="6">
        <v>160.800003</v>
      </c>
      <c r="C41" s="6">
        <v>331.02999899999998</v>
      </c>
      <c r="D41" s="6">
        <v>198.729996</v>
      </c>
      <c r="E41" s="6">
        <v>19.629999000000002</v>
      </c>
      <c r="F41" s="6">
        <v>97.940002000000007</v>
      </c>
      <c r="J41" s="6"/>
      <c r="K41" s="6">
        <f t="shared" si="1"/>
        <v>-7.5911621773200148E-3</v>
      </c>
      <c r="L41" s="6">
        <f t="shared" si="2"/>
        <v>-2.1229390588878336E-2</v>
      </c>
      <c r="M41" s="6">
        <f t="shared" si="3"/>
        <v>-8.54690825179173E-4</v>
      </c>
      <c r="N41" s="6">
        <f t="shared" si="4"/>
        <v>1.0813542739443863E-2</v>
      </c>
      <c r="O41" s="6">
        <f t="shared" si="5"/>
        <v>-2.4696236301458598E-2</v>
      </c>
    </row>
    <row r="42" spans="1:15" x14ac:dyDescent="0.3">
      <c r="A42" s="27">
        <v>45026</v>
      </c>
      <c r="B42" s="6">
        <v>162.029999</v>
      </c>
      <c r="C42" s="6">
        <v>338.209991</v>
      </c>
      <c r="D42" s="6">
        <v>198.89999399999999</v>
      </c>
      <c r="E42" s="6">
        <v>19.420000000000002</v>
      </c>
      <c r="F42" s="6">
        <v>100.41999800000001</v>
      </c>
      <c r="J42" s="6"/>
      <c r="K42" s="6">
        <f t="shared" si="1"/>
        <v>-1.5972336548710293E-2</v>
      </c>
      <c r="L42" s="6">
        <f t="shared" si="2"/>
        <v>-2.3009499484040082E-3</v>
      </c>
      <c r="M42" s="6">
        <f t="shared" si="3"/>
        <v>2.6717699922309507E-3</v>
      </c>
      <c r="N42" s="6">
        <f t="shared" si="4"/>
        <v>-2.0554471765388128E-3</v>
      </c>
      <c r="O42" s="6">
        <f t="shared" si="5"/>
        <v>-3.8686638997848842E-3</v>
      </c>
    </row>
    <row r="43" spans="1:15" x14ac:dyDescent="0.3">
      <c r="A43" s="27">
        <v>45022</v>
      </c>
      <c r="B43" s="6">
        <v>164.66000399999999</v>
      </c>
      <c r="C43" s="6">
        <v>338.98998999999998</v>
      </c>
      <c r="D43" s="6">
        <v>198.36999499999999</v>
      </c>
      <c r="E43" s="6">
        <v>19.459999</v>
      </c>
      <c r="F43" s="6">
        <v>100.80999799999999</v>
      </c>
      <c r="J43" s="6"/>
      <c r="K43" s="6">
        <f t="shared" si="1"/>
        <v>5.4959027081063535E-3</v>
      </c>
      <c r="L43" s="6">
        <f t="shared" si="2"/>
        <v>-1.0019656765555454E-3</v>
      </c>
      <c r="M43" s="6">
        <f t="shared" si="3"/>
        <v>-1.3592629951634271E-3</v>
      </c>
      <c r="N43" s="6">
        <f t="shared" si="4"/>
        <v>-1.3684794728839361E-2</v>
      </c>
      <c r="O43" s="6">
        <f t="shared" si="5"/>
        <v>8.4024906631740143E-3</v>
      </c>
    </row>
    <row r="44" spans="1:15" x14ac:dyDescent="0.3">
      <c r="A44" s="27">
        <v>45021</v>
      </c>
      <c r="B44" s="6">
        <v>163.759995</v>
      </c>
      <c r="C44" s="6">
        <v>339.32998700000002</v>
      </c>
      <c r="D44" s="6">
        <v>198.63999899999999</v>
      </c>
      <c r="E44" s="6">
        <v>19.73</v>
      </c>
      <c r="F44" s="6">
        <v>99.970000999999996</v>
      </c>
      <c r="J44" s="6"/>
      <c r="K44" s="6">
        <f t="shared" si="1"/>
        <v>-1.1290285235456025E-2</v>
      </c>
      <c r="L44" s="6">
        <f t="shared" si="2"/>
        <v>-8.8214369711446441E-3</v>
      </c>
      <c r="M44" s="6">
        <f t="shared" si="3"/>
        <v>2.2810317904988279E-2</v>
      </c>
      <c r="N44" s="6">
        <f t="shared" si="4"/>
        <v>2.540650406504101E-3</v>
      </c>
      <c r="O44" s="6">
        <f t="shared" si="5"/>
        <v>6.0051043537137324E-4</v>
      </c>
    </row>
    <row r="45" spans="1:15" x14ac:dyDescent="0.3">
      <c r="A45" s="27">
        <v>45020</v>
      </c>
      <c r="B45" s="6">
        <v>165.63000500000001</v>
      </c>
      <c r="C45" s="6">
        <v>342.35000600000001</v>
      </c>
      <c r="D45" s="6">
        <v>194.21000699999999</v>
      </c>
      <c r="E45" s="6">
        <v>19.68</v>
      </c>
      <c r="F45" s="6">
        <v>99.910004000000001</v>
      </c>
      <c r="J45" s="6"/>
      <c r="K45" s="6">
        <f t="shared" si="1"/>
        <v>-3.2496419720723672E-3</v>
      </c>
      <c r="L45" s="6">
        <f t="shared" si="2"/>
        <v>-1.2689240086517643E-2</v>
      </c>
      <c r="M45" s="6">
        <f t="shared" si="3"/>
        <v>-8.5256175075144654E-3</v>
      </c>
      <c r="N45" s="6">
        <f t="shared" si="4"/>
        <v>3.05805285127158E-3</v>
      </c>
      <c r="O45" s="6">
        <f t="shared" si="5"/>
        <v>3.4147233102340821E-3</v>
      </c>
    </row>
    <row r="46" spans="1:15" x14ac:dyDescent="0.3">
      <c r="A46" s="27">
        <v>45019</v>
      </c>
      <c r="B46" s="6">
        <v>166.16999799999999</v>
      </c>
      <c r="C46" s="6">
        <v>346.75</v>
      </c>
      <c r="D46" s="6">
        <v>195.88000500000001</v>
      </c>
      <c r="E46" s="6">
        <v>19.620000999999998</v>
      </c>
      <c r="F46" s="6">
        <v>99.57</v>
      </c>
      <c r="J46" s="6"/>
      <c r="K46" s="6">
        <f t="shared" si="1"/>
        <v>7.7016618933291175E-3</v>
      </c>
      <c r="L46" s="6">
        <f t="shared" si="2"/>
        <v>-4.3930142540283381E-3</v>
      </c>
      <c r="M46" s="6">
        <f t="shared" si="3"/>
        <v>-1.8342127535305657E-2</v>
      </c>
      <c r="N46" s="6">
        <f t="shared" si="4"/>
        <v>4.4172429793909979E-2</v>
      </c>
      <c r="O46" s="6">
        <f t="shared" si="5"/>
        <v>-1.9045909802608754E-3</v>
      </c>
    </row>
    <row r="47" spans="1:15" x14ac:dyDescent="0.3">
      <c r="A47" s="27">
        <v>45016</v>
      </c>
      <c r="B47" s="6">
        <v>164.89999399999999</v>
      </c>
      <c r="C47" s="6">
        <v>348.27999899999998</v>
      </c>
      <c r="D47" s="6">
        <v>199.53999300000001</v>
      </c>
      <c r="E47" s="6">
        <v>18.790001</v>
      </c>
      <c r="F47" s="6">
        <v>99.760002</v>
      </c>
      <c r="J47" s="6"/>
      <c r="K47" s="6">
        <f t="shared" si="1"/>
        <v>1.5644204141141767E-2</v>
      </c>
      <c r="L47" s="6">
        <f t="shared" si="2"/>
        <v>8.1046309796487317E-3</v>
      </c>
      <c r="M47" s="6">
        <f t="shared" si="3"/>
        <v>-8.5461693467695551E-3</v>
      </c>
      <c r="N47" s="6">
        <f t="shared" si="4"/>
        <v>1.1847119009154545E-2</v>
      </c>
      <c r="O47" s="6">
        <f t="shared" si="5"/>
        <v>-3.6951464205077621E-3</v>
      </c>
    </row>
    <row r="48" spans="1:15" x14ac:dyDescent="0.3">
      <c r="A48" s="27">
        <v>45015</v>
      </c>
      <c r="B48" s="6">
        <v>162.36000100000001</v>
      </c>
      <c r="C48" s="6">
        <v>345.48001099999999</v>
      </c>
      <c r="D48" s="6">
        <v>201.259995</v>
      </c>
      <c r="E48" s="6">
        <v>18.57</v>
      </c>
      <c r="F48" s="6">
        <v>100.129997</v>
      </c>
      <c r="J48" s="6"/>
      <c r="K48" s="6">
        <f t="shared" si="1"/>
        <v>9.8898859267305302E-3</v>
      </c>
      <c r="L48" s="6">
        <f t="shared" si="2"/>
        <v>2.0831540187987906E-2</v>
      </c>
      <c r="M48" s="6">
        <f t="shared" si="3"/>
        <v>1.4619852719198122E-2</v>
      </c>
      <c r="N48" s="6">
        <f t="shared" si="4"/>
        <v>-1.6129032258065125E-3</v>
      </c>
      <c r="O48" s="6">
        <f t="shared" si="5"/>
        <v>2.0693160462653664E-2</v>
      </c>
    </row>
    <row r="49" spans="1:15" x14ac:dyDescent="0.3">
      <c r="A49" s="27">
        <v>45014</v>
      </c>
      <c r="B49" s="6">
        <v>160.770004</v>
      </c>
      <c r="C49" s="6">
        <v>338.42999300000002</v>
      </c>
      <c r="D49" s="6">
        <v>198.36000100000001</v>
      </c>
      <c r="E49" s="6">
        <v>18.600000000000001</v>
      </c>
      <c r="F49" s="6">
        <v>98.099997999999999</v>
      </c>
      <c r="J49" s="6"/>
      <c r="K49" s="6">
        <f t="shared" si="1"/>
        <v>1.9790739731966041E-2</v>
      </c>
      <c r="L49" s="6">
        <f t="shared" si="2"/>
        <v>1.9275348671130316E-2</v>
      </c>
      <c r="M49" s="6">
        <f t="shared" si="3"/>
        <v>-3.6666583689117273E-3</v>
      </c>
      <c r="N49" s="6">
        <f t="shared" si="4"/>
        <v>3.2361918427081661E-3</v>
      </c>
      <c r="O49" s="6">
        <f t="shared" si="5"/>
        <v>1.269737753595406E-2</v>
      </c>
    </row>
    <row r="50" spans="1:15" x14ac:dyDescent="0.3">
      <c r="A50" s="27">
        <v>45013</v>
      </c>
      <c r="B50" s="6">
        <v>157.64999399999999</v>
      </c>
      <c r="C50" s="6">
        <v>332.02999899999998</v>
      </c>
      <c r="D50" s="6">
        <v>199.08999600000001</v>
      </c>
      <c r="E50" s="6">
        <v>18.540001</v>
      </c>
      <c r="F50" s="6">
        <v>96.870002999999997</v>
      </c>
      <c r="J50" s="6"/>
      <c r="K50" s="6">
        <f t="shared" si="1"/>
        <v>-3.9803197117786893E-3</v>
      </c>
      <c r="L50" s="6">
        <f t="shared" si="2"/>
        <v>2.6304433386958249E-2</v>
      </c>
      <c r="M50" s="6">
        <f t="shared" si="3"/>
        <v>1.2768307938057737E-2</v>
      </c>
      <c r="N50" s="6">
        <f t="shared" si="4"/>
        <v>-6.4308145766345101E-3</v>
      </c>
      <c r="O50" s="6">
        <f t="shared" si="5"/>
        <v>2.1619943049989494E-2</v>
      </c>
    </row>
    <row r="51" spans="1:15" x14ac:dyDescent="0.3">
      <c r="A51" s="27">
        <v>45012</v>
      </c>
      <c r="B51" s="6">
        <v>158.279999</v>
      </c>
      <c r="C51" s="6">
        <v>323.51998900000001</v>
      </c>
      <c r="D51" s="6">
        <v>196.58000200000001</v>
      </c>
      <c r="E51" s="6">
        <v>18.66</v>
      </c>
      <c r="F51" s="6">
        <v>94.82</v>
      </c>
      <c r="J51" s="6"/>
      <c r="K51" s="6">
        <f t="shared" si="1"/>
        <v>-1.2293297971918854E-2</v>
      </c>
      <c r="L51" s="6">
        <f t="shared" si="2"/>
        <v>-1.2635094150825943E-2</v>
      </c>
      <c r="M51" s="6">
        <f t="shared" si="3"/>
        <v>1.7336883865587866E-2</v>
      </c>
      <c r="N51" s="6">
        <f t="shared" si="4"/>
        <v>8.6486486486486557E-3</v>
      </c>
      <c r="O51" s="6">
        <f t="shared" si="5"/>
        <v>-8.3664816450591817E-3</v>
      </c>
    </row>
    <row r="52" spans="1:15" x14ac:dyDescent="0.3">
      <c r="A52" s="27">
        <v>45009</v>
      </c>
      <c r="B52" s="6">
        <v>160.25</v>
      </c>
      <c r="C52" s="6">
        <v>327.66000400000001</v>
      </c>
      <c r="D52" s="6">
        <v>193.229996</v>
      </c>
      <c r="E52" s="6">
        <v>18.5</v>
      </c>
      <c r="F52" s="6">
        <v>95.620002999999997</v>
      </c>
      <c r="J52" s="6"/>
      <c r="K52" s="6">
        <f t="shared" si="1"/>
        <v>8.3055877313227087E-3</v>
      </c>
      <c r="L52" s="6">
        <f t="shared" si="2"/>
        <v>-2.2229999898139121E-3</v>
      </c>
      <c r="M52" s="6">
        <f t="shared" si="3"/>
        <v>2.5038465467043254E-2</v>
      </c>
      <c r="N52" s="6">
        <f t="shared" si="4"/>
        <v>-1.0799136069114242E-3</v>
      </c>
      <c r="O52" s="6">
        <f t="shared" si="5"/>
        <v>1.6369057900317688E-2</v>
      </c>
    </row>
    <row r="53" spans="1:15" x14ac:dyDescent="0.3">
      <c r="A53" s="27">
        <v>45008</v>
      </c>
      <c r="B53" s="6">
        <v>158.929993</v>
      </c>
      <c r="C53" s="6">
        <v>328.39001500000001</v>
      </c>
      <c r="D53" s="6">
        <v>188.509995</v>
      </c>
      <c r="E53" s="6">
        <v>18.52</v>
      </c>
      <c r="F53" s="6">
        <v>94.080001999999993</v>
      </c>
      <c r="J53" s="6"/>
      <c r="K53" s="6">
        <f t="shared" si="1"/>
        <v>6.9694670598812293E-3</v>
      </c>
      <c r="L53" s="6">
        <f t="shared" si="2"/>
        <v>2.5033617770602978E-2</v>
      </c>
      <c r="M53" s="6">
        <f t="shared" si="3"/>
        <v>1.2406004496337384E-2</v>
      </c>
      <c r="N53" s="6">
        <f t="shared" si="4"/>
        <v>1.2021913225241154E-2</v>
      </c>
      <c r="O53" s="6">
        <f t="shared" si="5"/>
        <v>-1.8261504366868322E-2</v>
      </c>
    </row>
    <row r="54" spans="1:15" x14ac:dyDescent="0.3">
      <c r="A54" s="27">
        <v>45007</v>
      </c>
      <c r="B54" s="6">
        <v>157.83000200000001</v>
      </c>
      <c r="C54" s="6">
        <v>320.36999500000002</v>
      </c>
      <c r="D54" s="6">
        <v>186.199997</v>
      </c>
      <c r="E54" s="6">
        <v>18.299999</v>
      </c>
      <c r="F54" s="6">
        <v>95.830001999999993</v>
      </c>
      <c r="J54" s="6"/>
      <c r="K54" s="6">
        <f t="shared" si="1"/>
        <v>-9.1034468175756091E-3</v>
      </c>
      <c r="L54" s="6">
        <f t="shared" si="2"/>
        <v>9.0064653080598647E-2</v>
      </c>
      <c r="M54" s="6">
        <f t="shared" si="3"/>
        <v>2.5845143087200387E-3</v>
      </c>
      <c r="N54" s="6">
        <f t="shared" si="4"/>
        <v>1.6666611111111094E-2</v>
      </c>
      <c r="O54" s="6">
        <f t="shared" si="5"/>
        <v>9.7997890453152218E-3</v>
      </c>
    </row>
    <row r="55" spans="1:15" x14ac:dyDescent="0.3">
      <c r="A55" s="27">
        <v>45006</v>
      </c>
      <c r="B55" s="6">
        <v>159.279999</v>
      </c>
      <c r="C55" s="6">
        <v>293.89999399999999</v>
      </c>
      <c r="D55" s="6">
        <v>185.720001</v>
      </c>
      <c r="E55" s="6">
        <v>18</v>
      </c>
      <c r="F55" s="6">
        <v>94.900002000000001</v>
      </c>
      <c r="J55" s="6"/>
      <c r="K55" s="6">
        <f t="shared" si="1"/>
        <v>1.1944123708162347E-2</v>
      </c>
      <c r="L55" s="6">
        <f t="shared" si="2"/>
        <v>-3.8882941397866293E-2</v>
      </c>
      <c r="M55" s="6">
        <f t="shared" si="3"/>
        <v>-2.0154015727963086E-2</v>
      </c>
      <c r="N55" s="6">
        <f t="shared" si="4"/>
        <v>1.7523967353082755E-2</v>
      </c>
      <c r="O55" s="6">
        <f t="shared" si="5"/>
        <v>-1.6987766552851009E-2</v>
      </c>
    </row>
    <row r="56" spans="1:15" x14ac:dyDescent="0.3">
      <c r="A56" s="27">
        <v>45005</v>
      </c>
      <c r="B56" s="6">
        <v>157.39999399999999</v>
      </c>
      <c r="C56" s="6">
        <v>305.790009</v>
      </c>
      <c r="D56" s="6">
        <v>189.53999300000001</v>
      </c>
      <c r="E56" s="6">
        <v>17.690000999999999</v>
      </c>
      <c r="F56" s="6">
        <v>96.540001000000004</v>
      </c>
      <c r="J56" s="6"/>
      <c r="K56" s="6">
        <f t="shared" si="1"/>
        <v>1.5483832258064467E-2</v>
      </c>
      <c r="L56" s="6">
        <f t="shared" si="2"/>
        <v>2.1630255602034776E-3</v>
      </c>
      <c r="M56" s="6">
        <f t="shared" si="3"/>
        <v>-7.9081131540070814E-4</v>
      </c>
      <c r="N56" s="6">
        <f t="shared" si="4"/>
        <v>-3.0153453947368406E-2</v>
      </c>
      <c r="O56" s="6">
        <f t="shared" si="5"/>
        <v>2.4623221984470235E-2</v>
      </c>
    </row>
    <row r="57" spans="1:15" x14ac:dyDescent="0.3">
      <c r="A57" s="27">
        <v>45002</v>
      </c>
      <c r="B57" s="6">
        <v>155</v>
      </c>
      <c r="C57" s="6">
        <v>305.13000499999998</v>
      </c>
      <c r="D57" s="6">
        <v>189.69000199999999</v>
      </c>
      <c r="E57" s="6">
        <v>18.239999999999998</v>
      </c>
      <c r="F57" s="6">
        <v>94.220000999999996</v>
      </c>
      <c r="J57" s="6"/>
      <c r="K57" s="6">
        <f t="shared" si="1"/>
        <v>-5.4540004316715107E-3</v>
      </c>
      <c r="L57" s="6">
        <f t="shared" si="2"/>
        <v>5.3706919275122991E-3</v>
      </c>
      <c r="M57" s="6">
        <f t="shared" si="3"/>
        <v>-1.6840850924711138E-3</v>
      </c>
      <c r="N57" s="6">
        <f t="shared" si="4"/>
        <v>6.6224610031754404E-3</v>
      </c>
      <c r="O57" s="6">
        <f t="shared" si="5"/>
        <v>1.0944249279321331E-2</v>
      </c>
    </row>
    <row r="58" spans="1:15" x14ac:dyDescent="0.3">
      <c r="A58" s="27">
        <v>45001</v>
      </c>
      <c r="B58" s="6">
        <v>155.85000600000001</v>
      </c>
      <c r="C58" s="6">
        <v>303.5</v>
      </c>
      <c r="D58" s="6">
        <v>190.009995</v>
      </c>
      <c r="E58" s="6">
        <v>18.120000999999998</v>
      </c>
      <c r="F58" s="6">
        <v>93.199996999999996</v>
      </c>
      <c r="J58" s="6"/>
      <c r="K58" s="6">
        <f t="shared" si="1"/>
        <v>1.8694038215110922E-2</v>
      </c>
      <c r="L58" s="6">
        <f t="shared" si="2"/>
        <v>-2.1157189067646215E-2</v>
      </c>
      <c r="M58" s="6">
        <f t="shared" si="3"/>
        <v>-1.5032963246426469E-2</v>
      </c>
      <c r="N58" s="6">
        <f t="shared" si="4"/>
        <v>4.1379367816091951E-2</v>
      </c>
      <c r="O58" s="6">
        <f t="shared" si="5"/>
        <v>-1.1560122902109286E-2</v>
      </c>
    </row>
    <row r="59" spans="1:15" x14ac:dyDescent="0.3">
      <c r="A59" s="27">
        <v>45000</v>
      </c>
      <c r="B59" s="6">
        <v>152.990005</v>
      </c>
      <c r="C59" s="6">
        <v>310.05999800000001</v>
      </c>
      <c r="D59" s="6">
        <v>192.91000399999999</v>
      </c>
      <c r="E59" s="6">
        <v>17.399999999999999</v>
      </c>
      <c r="F59" s="6">
        <v>94.290001000000004</v>
      </c>
      <c r="J59" s="6"/>
      <c r="K59" s="6">
        <f t="shared" si="1"/>
        <v>2.6214628120180493E-3</v>
      </c>
      <c r="L59" s="6">
        <f t="shared" si="2"/>
        <v>2.0639220561068584E-2</v>
      </c>
      <c r="M59" s="6">
        <f t="shared" si="3"/>
        <v>4.5303636310795783E-3</v>
      </c>
      <c r="N59" s="6">
        <f t="shared" si="4"/>
        <v>-4.5766590389017077E-3</v>
      </c>
      <c r="O59" s="6">
        <f t="shared" si="5"/>
        <v>1.2781987385219969E-2</v>
      </c>
    </row>
    <row r="60" spans="1:15" x14ac:dyDescent="0.3">
      <c r="A60" s="27">
        <v>44999</v>
      </c>
      <c r="B60" s="6">
        <v>152.58999600000001</v>
      </c>
      <c r="C60" s="6">
        <v>303.790009</v>
      </c>
      <c r="D60" s="6">
        <v>192.03999300000001</v>
      </c>
      <c r="E60" s="6">
        <v>17.48</v>
      </c>
      <c r="F60" s="6">
        <v>93.099997999999999</v>
      </c>
      <c r="J60" s="6"/>
      <c r="K60" s="6">
        <f t="shared" si="1"/>
        <v>1.4089153890548703E-2</v>
      </c>
      <c r="L60" s="6">
        <f t="shared" si="2"/>
        <v>3.0006126466358418E-2</v>
      </c>
      <c r="M60" s="6">
        <f t="shared" si="3"/>
        <v>-1.5936464748238642E-2</v>
      </c>
      <c r="N60" s="6">
        <f t="shared" si="4"/>
        <v>2.4018746338605748E-2</v>
      </c>
      <c r="O60" s="6">
        <f t="shared" si="5"/>
        <v>-2.7849506985330639E-3</v>
      </c>
    </row>
    <row r="61" spans="1:15" x14ac:dyDescent="0.3">
      <c r="A61" s="27">
        <v>44998</v>
      </c>
      <c r="B61" s="6">
        <v>150.470001</v>
      </c>
      <c r="C61" s="6">
        <v>294.94000199999999</v>
      </c>
      <c r="D61" s="6">
        <v>195.14999399999999</v>
      </c>
      <c r="E61" s="6">
        <v>17.07</v>
      </c>
      <c r="F61" s="6">
        <v>93.360000999999997</v>
      </c>
      <c r="J61" s="6"/>
      <c r="K61" s="6">
        <f t="shared" si="1"/>
        <v>1.3265999999999976E-2</v>
      </c>
      <c r="L61" s="6">
        <f t="shared" si="2"/>
        <v>4.8720382654069277E-3</v>
      </c>
      <c r="M61" s="6">
        <f t="shared" si="3"/>
        <v>2.5621731656935378E-4</v>
      </c>
      <c r="N61" s="6">
        <f t="shared" si="4"/>
        <v>2.9377203290247185E-3</v>
      </c>
      <c r="O61" s="6">
        <f t="shared" si="5"/>
        <v>8.2073759872003191E-3</v>
      </c>
    </row>
    <row r="62" spans="1:15" x14ac:dyDescent="0.3">
      <c r="A62" s="27">
        <v>44995</v>
      </c>
      <c r="B62" s="6">
        <v>148.5</v>
      </c>
      <c r="C62" s="6">
        <v>293.51001000000002</v>
      </c>
      <c r="D62" s="6">
        <v>195.10000600000001</v>
      </c>
      <c r="E62" s="6">
        <v>17.02</v>
      </c>
      <c r="F62" s="6">
        <v>92.599997999999999</v>
      </c>
      <c r="J62" s="6"/>
      <c r="K62" s="6">
        <f t="shared" si="1"/>
        <v>-1.3878717414933813E-2</v>
      </c>
      <c r="L62" s="6">
        <f t="shared" si="2"/>
        <v>2.5618252984757036E-3</v>
      </c>
      <c r="M62" s="6">
        <f t="shared" si="3"/>
        <v>-4.8964195133777352E-3</v>
      </c>
      <c r="N62" s="6">
        <f t="shared" si="4"/>
        <v>6.9767441860465074E-2</v>
      </c>
      <c r="O62" s="6">
        <f t="shared" si="5"/>
        <v>-1.0366591856364155E-2</v>
      </c>
    </row>
    <row r="63" spans="1:15" x14ac:dyDescent="0.3">
      <c r="A63" s="27">
        <v>44994</v>
      </c>
      <c r="B63" s="6">
        <v>150.58999600000001</v>
      </c>
      <c r="C63" s="6">
        <v>292.76001000000002</v>
      </c>
      <c r="D63" s="6">
        <v>196.05999800000001</v>
      </c>
      <c r="E63" s="6">
        <v>15.91</v>
      </c>
      <c r="F63" s="6">
        <v>93.57</v>
      </c>
      <c r="J63" s="6"/>
      <c r="K63" s="6">
        <f t="shared" si="1"/>
        <v>-1.491462729491144E-2</v>
      </c>
      <c r="L63" s="6">
        <f t="shared" si="2"/>
        <v>-1.6858046265222644E-2</v>
      </c>
      <c r="M63" s="6">
        <f t="shared" si="3"/>
        <v>-1.7587858279726355E-2</v>
      </c>
      <c r="N63" s="6">
        <f t="shared" si="4"/>
        <v>2.1836865767501597E-2</v>
      </c>
      <c r="O63" s="6">
        <f t="shared" si="5"/>
        <v>-2.6731839262865084E-2</v>
      </c>
    </row>
    <row r="64" spans="1:15" x14ac:dyDescent="0.3">
      <c r="A64" s="27">
        <v>44993</v>
      </c>
      <c r="B64" s="6">
        <v>152.86999499999999</v>
      </c>
      <c r="C64" s="6">
        <v>297.77999899999998</v>
      </c>
      <c r="D64" s="6">
        <v>199.570007</v>
      </c>
      <c r="E64" s="6">
        <v>15.57</v>
      </c>
      <c r="F64" s="6">
        <v>96.139999000000003</v>
      </c>
      <c r="J64" s="6"/>
      <c r="K64" s="6">
        <f t="shared" si="1"/>
        <v>8.3772358162042624E-3</v>
      </c>
      <c r="L64" s="6">
        <f t="shared" si="2"/>
        <v>-4.4934121028874993E-2</v>
      </c>
      <c r="M64" s="6">
        <f t="shared" si="3"/>
        <v>-1.9649260020902785E-2</v>
      </c>
      <c r="N64" s="6">
        <f t="shared" si="4"/>
        <v>-3.201024327784823E-3</v>
      </c>
      <c r="O64" s="6">
        <f t="shared" si="5"/>
        <v>-3.1822798635766411E-2</v>
      </c>
    </row>
    <row r="65" spans="1:15" x14ac:dyDescent="0.3">
      <c r="A65" s="27">
        <v>44992</v>
      </c>
      <c r="B65" s="6">
        <v>151.60000600000001</v>
      </c>
      <c r="C65" s="6">
        <v>311.790009</v>
      </c>
      <c r="D65" s="6">
        <v>203.570007</v>
      </c>
      <c r="E65" s="6">
        <v>15.62</v>
      </c>
      <c r="F65" s="6">
        <v>99.300003000000004</v>
      </c>
      <c r="J65" s="6"/>
      <c r="K65" s="6">
        <f t="shared" si="1"/>
        <v>-1.4496495943619632E-2</v>
      </c>
      <c r="L65" s="6">
        <f t="shared" si="2"/>
        <v>1.0762822930064997E-2</v>
      </c>
      <c r="M65" s="6">
        <f t="shared" si="3"/>
        <v>-8.9093819545096407E-3</v>
      </c>
      <c r="N65" s="6">
        <f t="shared" si="4"/>
        <v>-9.5117311350666044E-3</v>
      </c>
      <c r="O65" s="6">
        <f t="shared" si="5"/>
        <v>2.4228245996937201E-3</v>
      </c>
    </row>
    <row r="66" spans="1:15" x14ac:dyDescent="0.3">
      <c r="A66" s="27">
        <v>44991</v>
      </c>
      <c r="B66" s="6">
        <v>153.83000200000001</v>
      </c>
      <c r="C66" s="6">
        <v>308.47000100000002</v>
      </c>
      <c r="D66" s="6">
        <v>205.39999399999999</v>
      </c>
      <c r="E66" s="6">
        <v>15.77</v>
      </c>
      <c r="F66" s="6">
        <v>99.059997999999993</v>
      </c>
      <c r="J66" s="6"/>
      <c r="K66" s="6">
        <f t="shared" si="1"/>
        <v>1.8539383026811802E-2</v>
      </c>
      <c r="L66" s="6">
        <f t="shared" si="2"/>
        <v>-1.1409153002625081E-2</v>
      </c>
      <c r="M66" s="6">
        <f t="shared" si="3"/>
        <v>-1.6424881325241836E-2</v>
      </c>
      <c r="N66" s="6">
        <f t="shared" si="4"/>
        <v>-3.2515278068421978E-2</v>
      </c>
      <c r="O66" s="6">
        <f t="shared" si="5"/>
        <v>-1.5895151365183807E-2</v>
      </c>
    </row>
    <row r="67" spans="1:15" x14ac:dyDescent="0.3">
      <c r="A67" s="27">
        <v>44988</v>
      </c>
      <c r="B67" s="6">
        <v>151.029999</v>
      </c>
      <c r="C67" s="6">
        <v>312.02999899999998</v>
      </c>
      <c r="D67" s="6">
        <v>208.83000200000001</v>
      </c>
      <c r="E67" s="6">
        <v>16.299999</v>
      </c>
      <c r="F67" s="6">
        <v>100.660004</v>
      </c>
      <c r="J67" s="6"/>
      <c r="K67" s="6">
        <f t="shared" ref="K67:K130" si="6">(B67-B68)/B68</f>
        <v>3.5090088819406909E-2</v>
      </c>
      <c r="L67" s="6">
        <f t="shared" ref="L67:L130" si="7">(C67-C68)/C68</f>
        <v>-9.9942701629543128E-3</v>
      </c>
      <c r="M67" s="6">
        <f t="shared" ref="M67:M130" si="8">(D67-D68)/D68</f>
        <v>-2.5315198579885546E-3</v>
      </c>
      <c r="N67" s="6">
        <f t="shared" ref="N67:N130" si="9">(E67-E68)/E68</f>
        <v>-1.3317251815980624E-2</v>
      </c>
      <c r="O67" s="6">
        <f t="shared" ref="O67:O130" si="10">(F67-F68)/F68</f>
        <v>-4.7458473872439167E-3</v>
      </c>
    </row>
    <row r="68" spans="1:15" x14ac:dyDescent="0.3">
      <c r="A68" s="27">
        <v>44987</v>
      </c>
      <c r="B68" s="6">
        <v>145.91000399999999</v>
      </c>
      <c r="C68" s="6">
        <v>315.17999300000002</v>
      </c>
      <c r="D68" s="6">
        <v>209.36000100000001</v>
      </c>
      <c r="E68" s="6">
        <v>16.52</v>
      </c>
      <c r="F68" s="6">
        <v>101.139999</v>
      </c>
      <c r="J68" s="6"/>
      <c r="K68" s="6">
        <f t="shared" si="6"/>
        <v>4.1291446442658346E-3</v>
      </c>
      <c r="L68" s="6">
        <f t="shared" si="7"/>
        <v>1.0580954043527227E-2</v>
      </c>
      <c r="M68" s="6">
        <f t="shared" si="8"/>
        <v>-9.4625283428154405E-3</v>
      </c>
      <c r="N68" s="6">
        <f t="shared" si="9"/>
        <v>8.5470701188686288E-3</v>
      </c>
      <c r="O68" s="6">
        <f t="shared" si="10"/>
        <v>2.2442388241859814E-2</v>
      </c>
    </row>
    <row r="69" spans="1:15" x14ac:dyDescent="0.3">
      <c r="A69" s="27">
        <v>44986</v>
      </c>
      <c r="B69" s="6">
        <v>145.30999800000001</v>
      </c>
      <c r="C69" s="6">
        <v>311.88000499999998</v>
      </c>
      <c r="D69" s="6">
        <v>211.36000100000001</v>
      </c>
      <c r="E69" s="6">
        <v>16.379999000000002</v>
      </c>
      <c r="F69" s="6">
        <v>98.919998000000007</v>
      </c>
      <c r="J69" s="6"/>
      <c r="K69" s="6">
        <f t="shared" si="6"/>
        <v>-1.4246020914564112E-2</v>
      </c>
      <c r="L69" s="6">
        <f t="shared" si="7"/>
        <v>-5.1040128360848105E-3</v>
      </c>
      <c r="M69" s="6">
        <f t="shared" si="8"/>
        <v>1.6202682431783272E-2</v>
      </c>
      <c r="N69" s="6">
        <f t="shared" si="9"/>
        <v>4.291845756704233E-3</v>
      </c>
      <c r="O69" s="6">
        <f t="shared" si="10"/>
        <v>3.8562715257127204E-3</v>
      </c>
    </row>
    <row r="70" spans="1:15" x14ac:dyDescent="0.3">
      <c r="A70" s="27">
        <v>44985</v>
      </c>
      <c r="B70" s="6">
        <v>147.41000399999999</v>
      </c>
      <c r="C70" s="6">
        <v>313.48001099999999</v>
      </c>
      <c r="D70" s="6">
        <v>207.990005</v>
      </c>
      <c r="E70" s="6">
        <v>16.309999000000001</v>
      </c>
      <c r="F70" s="6">
        <v>98.540001000000004</v>
      </c>
      <c r="J70" s="6"/>
      <c r="K70" s="6">
        <f t="shared" si="6"/>
        <v>-3.4477691109758269E-3</v>
      </c>
      <c r="L70" s="6">
        <f t="shared" si="7"/>
        <v>-2.6852493917789474E-2</v>
      </c>
      <c r="M70" s="6">
        <f t="shared" si="8"/>
        <v>3.4253473727582986E-3</v>
      </c>
      <c r="N70" s="6">
        <f t="shared" si="9"/>
        <v>1.1786475695628231E-2</v>
      </c>
      <c r="O70" s="6">
        <f t="shared" si="10"/>
        <v>-1.0741893276358799E-2</v>
      </c>
    </row>
    <row r="71" spans="1:15" x14ac:dyDescent="0.3">
      <c r="A71" s="27">
        <v>44984</v>
      </c>
      <c r="B71" s="6">
        <v>147.91999799999999</v>
      </c>
      <c r="C71" s="6">
        <v>322.13000499999998</v>
      </c>
      <c r="D71" s="6">
        <v>207.279999</v>
      </c>
      <c r="E71" s="6">
        <v>16.120000999999998</v>
      </c>
      <c r="F71" s="6">
        <v>99.610000999999997</v>
      </c>
      <c r="J71" s="6"/>
      <c r="K71" s="6">
        <f t="shared" si="6"/>
        <v>8.2475014809317154E-3</v>
      </c>
      <c r="L71" s="6">
        <f t="shared" si="7"/>
        <v>-2.7861003708203351E-3</v>
      </c>
      <c r="M71" s="6">
        <f t="shared" si="8"/>
        <v>-2.3047551708983798E-2</v>
      </c>
      <c r="N71" s="6">
        <f t="shared" si="9"/>
        <v>9.3926737633060631E-3</v>
      </c>
      <c r="O71" s="6">
        <f t="shared" si="10"/>
        <v>-8.3623297669187524E-3</v>
      </c>
    </row>
    <row r="72" spans="1:15" x14ac:dyDescent="0.3">
      <c r="A72" s="27">
        <v>44981</v>
      </c>
      <c r="B72" s="6">
        <v>146.71000699999999</v>
      </c>
      <c r="C72" s="6">
        <v>323.02999899999998</v>
      </c>
      <c r="D72" s="6">
        <v>212.16999799999999</v>
      </c>
      <c r="E72" s="6">
        <v>15.97</v>
      </c>
      <c r="F72" s="6">
        <v>100.449997</v>
      </c>
      <c r="J72" s="6"/>
      <c r="K72" s="6">
        <f t="shared" si="6"/>
        <v>-1.80052684607203E-2</v>
      </c>
      <c r="L72" s="6">
        <f t="shared" si="7"/>
        <v>1.8540139086365499E-2</v>
      </c>
      <c r="M72" s="6">
        <f t="shared" si="8"/>
        <v>9.3547024151179756E-2</v>
      </c>
      <c r="N72" s="6">
        <f t="shared" si="9"/>
        <v>-1.87499999999996E-3</v>
      </c>
      <c r="O72" s="6">
        <f t="shared" si="10"/>
        <v>1.4954535943532564E-3</v>
      </c>
    </row>
    <row r="73" spans="1:15" x14ac:dyDescent="0.3">
      <c r="A73" s="27">
        <v>44980</v>
      </c>
      <c r="B73" s="6">
        <v>149.39999399999999</v>
      </c>
      <c r="C73" s="6">
        <v>317.14999399999999</v>
      </c>
      <c r="D73" s="6">
        <v>194.020004</v>
      </c>
      <c r="E73" s="6">
        <v>16</v>
      </c>
      <c r="F73" s="6">
        <v>100.300003</v>
      </c>
      <c r="J73" s="6"/>
      <c r="K73" s="6">
        <f t="shared" si="6"/>
        <v>3.2905109585518915E-3</v>
      </c>
      <c r="L73" s="6">
        <f t="shared" si="7"/>
        <v>-2.0083423823576526E-2</v>
      </c>
      <c r="M73" s="6">
        <f t="shared" si="8"/>
        <v>3.6209237257062389E-3</v>
      </c>
      <c r="N73" s="6">
        <f t="shared" si="9"/>
        <v>-4.3559427504667259E-3</v>
      </c>
      <c r="O73" s="6">
        <f t="shared" si="10"/>
        <v>-1.4056816650246169E-2</v>
      </c>
    </row>
    <row r="74" spans="1:15" x14ac:dyDescent="0.3">
      <c r="A74" s="27">
        <v>44979</v>
      </c>
      <c r="B74" s="6">
        <v>148.91000399999999</v>
      </c>
      <c r="C74" s="6">
        <v>323.64999399999999</v>
      </c>
      <c r="D74" s="6">
        <v>193.320007</v>
      </c>
      <c r="E74" s="6">
        <v>16.07</v>
      </c>
      <c r="F74" s="6">
        <v>101.730003</v>
      </c>
      <c r="J74" s="6"/>
      <c r="K74" s="6">
        <f t="shared" si="6"/>
        <v>2.8960668883637806E-3</v>
      </c>
      <c r="L74" s="6">
        <f t="shared" si="7"/>
        <v>-3.3534432729120364E-2</v>
      </c>
      <c r="M74" s="6">
        <f t="shared" si="8"/>
        <v>1.0136910593141601E-2</v>
      </c>
      <c r="N74" s="6">
        <f t="shared" si="9"/>
        <v>-8.6365828893635067E-3</v>
      </c>
      <c r="O74" s="6">
        <f t="shared" si="10"/>
        <v>4.9176829268282433E-4</v>
      </c>
    </row>
    <row r="75" spans="1:15" x14ac:dyDescent="0.3">
      <c r="A75" s="27">
        <v>44978</v>
      </c>
      <c r="B75" s="6">
        <v>148.479996</v>
      </c>
      <c r="C75" s="6">
        <v>334.88000499999998</v>
      </c>
      <c r="D75" s="6">
        <v>191.38000500000001</v>
      </c>
      <c r="E75" s="6">
        <v>16.209999</v>
      </c>
      <c r="F75" s="6">
        <v>101.68</v>
      </c>
      <c r="J75" s="6"/>
      <c r="K75" s="6">
        <f t="shared" si="6"/>
        <v>-2.6679822484172642E-2</v>
      </c>
      <c r="L75" s="6">
        <f t="shared" si="7"/>
        <v>-7.762948148148199E-3</v>
      </c>
      <c r="M75" s="6">
        <f t="shared" si="8"/>
        <v>-1.2232232258064458E-2</v>
      </c>
      <c r="N75" s="6">
        <f t="shared" si="9"/>
        <v>-2.2905424954792045E-2</v>
      </c>
      <c r="O75" s="6">
        <f t="shared" si="10"/>
        <v>-4.0160252332656814E-3</v>
      </c>
    </row>
    <row r="76" spans="1:15" x14ac:dyDescent="0.3">
      <c r="A76" s="27">
        <v>44974</v>
      </c>
      <c r="B76" s="6">
        <v>152.550003</v>
      </c>
      <c r="C76" s="6">
        <v>337.5</v>
      </c>
      <c r="D76" s="6">
        <v>193.75</v>
      </c>
      <c r="E76" s="6">
        <v>16.59</v>
      </c>
      <c r="F76" s="6">
        <v>102.089996</v>
      </c>
      <c r="J76" s="6"/>
      <c r="K76" s="6">
        <f t="shared" si="6"/>
        <v>-7.5467044900985958E-3</v>
      </c>
      <c r="L76" s="6">
        <f t="shared" si="7"/>
        <v>-3.006090145576536E-2</v>
      </c>
      <c r="M76" s="6">
        <f t="shared" si="8"/>
        <v>-3.8890798926351548E-2</v>
      </c>
      <c r="N76" s="6">
        <f t="shared" si="9"/>
        <v>-8.9605734767024253E-3</v>
      </c>
      <c r="O76" s="6">
        <f t="shared" si="10"/>
        <v>-2.9747243587271939E-2</v>
      </c>
    </row>
    <row r="77" spans="1:15" x14ac:dyDescent="0.3">
      <c r="A77" s="27">
        <v>44973</v>
      </c>
      <c r="B77" s="6">
        <v>153.71000699999999</v>
      </c>
      <c r="C77" s="6">
        <v>347.959991</v>
      </c>
      <c r="D77" s="6">
        <v>201.58999600000001</v>
      </c>
      <c r="E77" s="6">
        <v>16.739999999999998</v>
      </c>
      <c r="F77" s="6">
        <v>105.220001</v>
      </c>
      <c r="J77" s="6"/>
      <c r="K77" s="6">
        <f t="shared" si="6"/>
        <v>-1.042937603258395E-2</v>
      </c>
      <c r="L77" s="6">
        <f t="shared" si="7"/>
        <v>-7.8412365503439559E-3</v>
      </c>
      <c r="M77" s="6">
        <f t="shared" si="8"/>
        <v>5.3360860694976519E-3</v>
      </c>
      <c r="N77" s="6">
        <f t="shared" si="9"/>
        <v>-1.2389438797083367E-2</v>
      </c>
      <c r="O77" s="6">
        <f t="shared" si="10"/>
        <v>-5.7639704098276113E-3</v>
      </c>
    </row>
    <row r="78" spans="1:15" x14ac:dyDescent="0.3">
      <c r="A78" s="27">
        <v>44972</v>
      </c>
      <c r="B78" s="6">
        <v>155.33000200000001</v>
      </c>
      <c r="C78" s="6">
        <v>350.709991</v>
      </c>
      <c r="D78" s="6">
        <v>200.520004</v>
      </c>
      <c r="E78" s="6">
        <v>16.950001</v>
      </c>
      <c r="F78" s="6">
        <v>105.83000199999999</v>
      </c>
      <c r="J78" s="6"/>
      <c r="K78" s="6">
        <f t="shared" si="6"/>
        <v>1.3903427165210789E-2</v>
      </c>
      <c r="L78" s="6">
        <f t="shared" si="7"/>
        <v>-2.9633173633912688E-2</v>
      </c>
      <c r="M78" s="6">
        <f t="shared" si="8"/>
        <v>-1.2751696062470163E-2</v>
      </c>
      <c r="N78" s="6">
        <f t="shared" si="9"/>
        <v>-1.2812987769365252E-2</v>
      </c>
      <c r="O78" s="6">
        <f t="shared" si="10"/>
        <v>-3.1215635869931146E-2</v>
      </c>
    </row>
    <row r="79" spans="1:15" x14ac:dyDescent="0.3">
      <c r="A79" s="27">
        <v>44971</v>
      </c>
      <c r="B79" s="6">
        <v>153.199997</v>
      </c>
      <c r="C79" s="6">
        <v>361.42001299999998</v>
      </c>
      <c r="D79" s="6">
        <v>203.11000100000001</v>
      </c>
      <c r="E79" s="6">
        <v>17.170000000000002</v>
      </c>
      <c r="F79" s="6">
        <v>109.239998</v>
      </c>
      <c r="J79" s="6"/>
      <c r="K79" s="6">
        <f t="shared" si="6"/>
        <v>-4.2249527114091327E-3</v>
      </c>
      <c r="L79" s="6">
        <f t="shared" si="7"/>
        <v>4.0560674422285472E-3</v>
      </c>
      <c r="M79" s="6">
        <f t="shared" si="8"/>
        <v>-4.5091310322458635E-3</v>
      </c>
      <c r="N79" s="6">
        <f t="shared" si="9"/>
        <v>-3.5934813921101261E-2</v>
      </c>
      <c r="O79" s="6">
        <f t="shared" si="10"/>
        <v>1.4675775044556002E-2</v>
      </c>
    </row>
    <row r="80" spans="1:15" x14ac:dyDescent="0.3">
      <c r="A80" s="27">
        <v>44970</v>
      </c>
      <c r="B80" s="6">
        <v>153.85000600000001</v>
      </c>
      <c r="C80" s="6">
        <v>359.959991</v>
      </c>
      <c r="D80" s="6">
        <v>204.029999</v>
      </c>
      <c r="E80" s="6">
        <v>17.809999000000001</v>
      </c>
      <c r="F80" s="6">
        <v>107.660004</v>
      </c>
      <c r="J80" s="6"/>
      <c r="K80" s="6">
        <f t="shared" si="6"/>
        <v>1.8806775008501947E-2</v>
      </c>
      <c r="L80" s="6">
        <f t="shared" si="7"/>
        <v>3.8764647707972598E-3</v>
      </c>
      <c r="M80" s="6">
        <f t="shared" si="8"/>
        <v>-9.8034650356205039E-3</v>
      </c>
      <c r="N80" s="6">
        <f t="shared" si="9"/>
        <v>-6.6927495817065514E-3</v>
      </c>
      <c r="O80" s="6">
        <f t="shared" si="10"/>
        <v>0</v>
      </c>
    </row>
    <row r="81" spans="1:15" x14ac:dyDescent="0.3">
      <c r="A81" s="27">
        <v>44967</v>
      </c>
      <c r="B81" s="6">
        <v>151.009995</v>
      </c>
      <c r="C81" s="6">
        <v>358.57000699999998</v>
      </c>
      <c r="D81" s="6">
        <v>206.050003</v>
      </c>
      <c r="E81" s="6">
        <v>17.93</v>
      </c>
      <c r="F81" s="6">
        <v>107.660004</v>
      </c>
      <c r="J81" s="6"/>
      <c r="K81" s="6">
        <f t="shared" si="6"/>
        <v>9.2795124703235257E-4</v>
      </c>
      <c r="L81" s="6">
        <f t="shared" si="7"/>
        <v>3.2272059201061923E-2</v>
      </c>
      <c r="M81" s="6">
        <f t="shared" si="8"/>
        <v>2.6764136253041547E-3</v>
      </c>
      <c r="N81" s="6">
        <f t="shared" si="9"/>
        <v>0</v>
      </c>
      <c r="O81" s="6">
        <f t="shared" si="10"/>
        <v>-3.7015917768200629E-3</v>
      </c>
    </row>
    <row r="82" spans="1:15" x14ac:dyDescent="0.3">
      <c r="A82" s="27">
        <v>44966</v>
      </c>
      <c r="B82" s="6">
        <v>150.86999499999999</v>
      </c>
      <c r="C82" s="6">
        <v>347.35998499999999</v>
      </c>
      <c r="D82" s="6">
        <v>205.5</v>
      </c>
      <c r="E82" s="6">
        <v>17.93</v>
      </c>
      <c r="F82" s="6">
        <v>108.05999799999999</v>
      </c>
      <c r="J82" s="6"/>
      <c r="K82" s="6">
        <f t="shared" si="6"/>
        <v>-6.9115522236908129E-3</v>
      </c>
      <c r="L82" s="6">
        <f t="shared" si="7"/>
        <v>-4.1765558620689668E-2</v>
      </c>
      <c r="M82" s="6">
        <f t="shared" si="8"/>
        <v>1.3263655769080934E-2</v>
      </c>
      <c r="N82" s="6">
        <f t="shared" si="9"/>
        <v>6.7378442862348542E-3</v>
      </c>
      <c r="O82" s="6">
        <f t="shared" si="10"/>
        <v>-2.0840911373315445E-2</v>
      </c>
    </row>
    <row r="83" spans="1:15" x14ac:dyDescent="0.3">
      <c r="A83" s="27">
        <v>44965</v>
      </c>
      <c r="B83" s="6">
        <v>151.91999799999999</v>
      </c>
      <c r="C83" s="6">
        <v>362.5</v>
      </c>
      <c r="D83" s="6">
        <v>202.80999800000001</v>
      </c>
      <c r="E83" s="6">
        <v>17.809999000000001</v>
      </c>
      <c r="F83" s="6">
        <v>110.360001</v>
      </c>
      <c r="J83" s="6"/>
      <c r="K83" s="6">
        <f t="shared" si="6"/>
        <v>-1.7652739126520756E-2</v>
      </c>
      <c r="L83" s="6">
        <f t="shared" si="7"/>
        <v>-1.1803797817652287E-2</v>
      </c>
      <c r="M83" s="6">
        <f t="shared" si="8"/>
        <v>-2.0903741531832207E-2</v>
      </c>
      <c r="N83" s="6">
        <f t="shared" si="9"/>
        <v>-2.8898636859323808E-2</v>
      </c>
      <c r="O83" s="6">
        <f t="shared" si="10"/>
        <v>-1.2703507002178508E-2</v>
      </c>
    </row>
    <row r="84" spans="1:15" x14ac:dyDescent="0.3">
      <c r="A84" s="27">
        <v>44964</v>
      </c>
      <c r="B84" s="6">
        <v>154.64999399999999</v>
      </c>
      <c r="C84" s="6">
        <v>366.82998700000002</v>
      </c>
      <c r="D84" s="6">
        <v>207.13999899999999</v>
      </c>
      <c r="E84" s="6">
        <v>18.34</v>
      </c>
      <c r="F84" s="6">
        <v>111.779999</v>
      </c>
      <c r="J84" s="6"/>
      <c r="K84" s="6">
        <f t="shared" si="6"/>
        <v>1.9244698325833955E-2</v>
      </c>
      <c r="L84" s="6">
        <f t="shared" si="7"/>
        <v>1.0690108476976719E-2</v>
      </c>
      <c r="M84" s="6">
        <f t="shared" si="8"/>
        <v>-9.0891411386529314E-3</v>
      </c>
      <c r="N84" s="6">
        <f t="shared" si="9"/>
        <v>-8.6486486486486557E-3</v>
      </c>
      <c r="O84" s="6">
        <f t="shared" si="10"/>
        <v>1.3437427576030538E-3</v>
      </c>
    </row>
    <row r="85" spans="1:15" x14ac:dyDescent="0.3">
      <c r="A85" s="27">
        <v>44963</v>
      </c>
      <c r="B85" s="6">
        <v>151.729996</v>
      </c>
      <c r="C85" s="6">
        <v>362.95001200000002</v>
      </c>
      <c r="D85" s="6">
        <v>209.03999300000001</v>
      </c>
      <c r="E85" s="6">
        <v>18.5</v>
      </c>
      <c r="F85" s="6">
        <v>111.629997</v>
      </c>
      <c r="J85" s="6"/>
      <c r="K85" s="6">
        <f t="shared" si="6"/>
        <v>-1.7928828478964404E-2</v>
      </c>
      <c r="L85" s="6">
        <f t="shared" si="7"/>
        <v>4.0666176697665996E-3</v>
      </c>
      <c r="M85" s="6">
        <f t="shared" si="8"/>
        <v>3.8278138074535685E-4</v>
      </c>
      <c r="N85" s="6">
        <f t="shared" si="9"/>
        <v>8.1743869209808476E-3</v>
      </c>
      <c r="O85" s="6">
        <f t="shared" si="10"/>
        <v>1.6018876417069054E-2</v>
      </c>
    </row>
    <row r="86" spans="1:15" x14ac:dyDescent="0.3">
      <c r="A86" s="27">
        <v>44960</v>
      </c>
      <c r="B86" s="6">
        <v>154.5</v>
      </c>
      <c r="C86" s="6">
        <v>361.48001099999999</v>
      </c>
      <c r="D86" s="6">
        <v>208.96000699999999</v>
      </c>
      <c r="E86" s="6">
        <v>18.350000000000001</v>
      </c>
      <c r="F86" s="6">
        <v>109.870003</v>
      </c>
      <c r="J86" s="6"/>
      <c r="K86" s="6">
        <f t="shared" si="6"/>
        <v>2.4399899411223312E-2</v>
      </c>
      <c r="L86" s="6">
        <f t="shared" si="7"/>
        <v>-1.2079756962226138E-2</v>
      </c>
      <c r="M86" s="6">
        <f t="shared" si="8"/>
        <v>-6.3245329985817224E-3</v>
      </c>
      <c r="N86" s="6">
        <f t="shared" si="9"/>
        <v>1.6375545851529004E-3</v>
      </c>
      <c r="O86" s="6">
        <f t="shared" si="10"/>
        <v>-7.5873544177342041E-3</v>
      </c>
    </row>
    <row r="87" spans="1:15" x14ac:dyDescent="0.3">
      <c r="A87" s="27">
        <v>44959</v>
      </c>
      <c r="B87" s="6">
        <v>150.820007</v>
      </c>
      <c r="C87" s="6">
        <v>365.89999399999999</v>
      </c>
      <c r="D87" s="6">
        <v>210.28999300000001</v>
      </c>
      <c r="E87" s="6">
        <v>18.32</v>
      </c>
      <c r="F87" s="6">
        <v>110.709999</v>
      </c>
      <c r="J87" s="6"/>
      <c r="K87" s="6">
        <f t="shared" si="6"/>
        <v>3.7062602347783982E-2</v>
      </c>
      <c r="L87" s="6">
        <f t="shared" si="7"/>
        <v>-2.698413583155194E-3</v>
      </c>
      <c r="M87" s="6">
        <f t="shared" si="8"/>
        <v>-1.4619797298724464E-2</v>
      </c>
      <c r="N87" s="6">
        <f t="shared" si="9"/>
        <v>-5.5670103092783418E-2</v>
      </c>
      <c r="O87" s="6">
        <f t="shared" si="10"/>
        <v>-2.208285506653878E-2</v>
      </c>
    </row>
    <row r="88" spans="1:15" x14ac:dyDescent="0.3">
      <c r="A88" s="27">
        <v>44958</v>
      </c>
      <c r="B88" s="6">
        <v>145.429993</v>
      </c>
      <c r="C88" s="6">
        <v>366.89001500000001</v>
      </c>
      <c r="D88" s="6">
        <v>213.41000399999999</v>
      </c>
      <c r="E88" s="6">
        <v>19.399999999999999</v>
      </c>
      <c r="F88" s="6">
        <v>113.209999</v>
      </c>
      <c r="J88" s="6"/>
      <c r="K88" s="6">
        <f t="shared" si="6"/>
        <v>7.9007558063987592E-3</v>
      </c>
      <c r="L88" s="6">
        <f t="shared" si="7"/>
        <v>1.3536354969373679E-2</v>
      </c>
      <c r="M88" s="6">
        <f t="shared" si="8"/>
        <v>2.6355077114824845E-2</v>
      </c>
      <c r="N88" s="6">
        <f t="shared" si="9"/>
        <v>-2.7568971049174471E-2</v>
      </c>
      <c r="O88" s="6">
        <f t="shared" si="10"/>
        <v>3.4920925449501039E-2</v>
      </c>
    </row>
    <row r="89" spans="1:15" x14ac:dyDescent="0.3">
      <c r="A89" s="27">
        <v>44957</v>
      </c>
      <c r="B89" s="6">
        <v>144.28999300000001</v>
      </c>
      <c r="C89" s="6">
        <v>361.98998999999998</v>
      </c>
      <c r="D89" s="6">
        <v>207.929993</v>
      </c>
      <c r="E89" s="6">
        <v>19.950001</v>
      </c>
      <c r="F89" s="6">
        <v>109.389999</v>
      </c>
      <c r="J89" s="6"/>
      <c r="K89" s="6">
        <f t="shared" si="6"/>
        <v>9.020930069930138E-3</v>
      </c>
      <c r="L89" s="6">
        <f t="shared" si="7"/>
        <v>2.2975203031221466E-2</v>
      </c>
      <c r="M89" s="6">
        <f t="shared" si="8"/>
        <v>1.831622980247585E-2</v>
      </c>
      <c r="N89" s="6">
        <f t="shared" si="9"/>
        <v>2.0460461404627213E-2</v>
      </c>
      <c r="O89" s="6">
        <f t="shared" si="10"/>
        <v>8.2957048261721161E-3</v>
      </c>
    </row>
    <row r="90" spans="1:15" x14ac:dyDescent="0.3">
      <c r="A90" s="27">
        <v>44956</v>
      </c>
      <c r="B90" s="6">
        <v>143</v>
      </c>
      <c r="C90" s="6">
        <v>353.85998499999999</v>
      </c>
      <c r="D90" s="6">
        <v>204.19000199999999</v>
      </c>
      <c r="E90" s="6">
        <v>19.549999</v>
      </c>
      <c r="F90" s="6">
        <v>108.489998</v>
      </c>
      <c r="J90" s="6"/>
      <c r="K90" s="6">
        <f t="shared" si="6"/>
        <v>-2.0078072641310934E-2</v>
      </c>
      <c r="L90" s="6">
        <f t="shared" si="7"/>
        <v>2.123984117866279E-3</v>
      </c>
      <c r="M90" s="6">
        <f t="shared" si="8"/>
        <v>1.9930095203747663E-2</v>
      </c>
      <c r="N90" s="6">
        <f t="shared" si="9"/>
        <v>3.5933778234085861E-3</v>
      </c>
      <c r="O90" s="6">
        <f t="shared" si="10"/>
        <v>8.3651085924382838E-3</v>
      </c>
    </row>
    <row r="91" spans="1:15" x14ac:dyDescent="0.3">
      <c r="A91" s="27">
        <v>44953</v>
      </c>
      <c r="B91" s="6">
        <v>145.929993</v>
      </c>
      <c r="C91" s="6">
        <v>353.10998499999999</v>
      </c>
      <c r="D91" s="6">
        <v>200.199997</v>
      </c>
      <c r="E91" s="6">
        <v>19.48</v>
      </c>
      <c r="F91" s="6">
        <v>107.589996</v>
      </c>
      <c r="J91" s="6"/>
      <c r="K91" s="6">
        <f t="shared" si="6"/>
        <v>1.3684258851140553E-2</v>
      </c>
      <c r="L91" s="6">
        <f t="shared" si="7"/>
        <v>-2.1232375844876649E-2</v>
      </c>
      <c r="M91" s="6">
        <f t="shared" si="8"/>
        <v>-1.0820702657348167E-2</v>
      </c>
      <c r="N91" s="6">
        <f t="shared" si="9"/>
        <v>-9.659379766141396E-3</v>
      </c>
      <c r="O91" s="6">
        <f t="shared" si="10"/>
        <v>-1.7801761750942512E-2</v>
      </c>
    </row>
    <row r="92" spans="1:15" x14ac:dyDescent="0.3">
      <c r="A92" s="27">
        <v>44952</v>
      </c>
      <c r="B92" s="6">
        <v>143.96000699999999</v>
      </c>
      <c r="C92" s="6">
        <v>360.76998900000001</v>
      </c>
      <c r="D92" s="6">
        <v>202.38999899999999</v>
      </c>
      <c r="E92" s="6">
        <v>19.670000000000002</v>
      </c>
      <c r="F92" s="6">
        <v>109.540001</v>
      </c>
      <c r="J92" s="6"/>
      <c r="K92" s="6">
        <f t="shared" si="6"/>
        <v>1.4803369414892215E-2</v>
      </c>
      <c r="L92" s="6">
        <f t="shared" si="7"/>
        <v>-1.1236895486569148E-2</v>
      </c>
      <c r="M92" s="6">
        <f t="shared" si="8"/>
        <v>4.5165923072580817E-3</v>
      </c>
      <c r="N92" s="6">
        <f t="shared" si="9"/>
        <v>-1.0157947681159107E-3</v>
      </c>
      <c r="O92" s="6">
        <f t="shared" si="10"/>
        <v>-1.4584868220187141E-3</v>
      </c>
    </row>
    <row r="93" spans="1:15" x14ac:dyDescent="0.3">
      <c r="A93" s="27">
        <v>44951</v>
      </c>
      <c r="B93" s="6">
        <v>141.86000100000001</v>
      </c>
      <c r="C93" s="6">
        <v>364.86999500000002</v>
      </c>
      <c r="D93" s="6">
        <v>201.479996</v>
      </c>
      <c r="E93" s="6">
        <v>19.690000999999999</v>
      </c>
      <c r="F93" s="6">
        <v>109.699997</v>
      </c>
      <c r="J93" s="6"/>
      <c r="K93" s="6">
        <f t="shared" si="6"/>
        <v>-4.7007507521275747E-3</v>
      </c>
      <c r="L93" s="6">
        <f t="shared" si="7"/>
        <v>-8.3976412533393746E-3</v>
      </c>
      <c r="M93" s="6">
        <f t="shared" si="8"/>
        <v>6.7959276133302479E-3</v>
      </c>
      <c r="N93" s="6">
        <f t="shared" si="9"/>
        <v>-5.0530568442114492E-3</v>
      </c>
      <c r="O93" s="6">
        <f t="shared" si="10"/>
        <v>1.4613336627450882E-2</v>
      </c>
    </row>
    <row r="94" spans="1:15" x14ac:dyDescent="0.3">
      <c r="A94" s="27">
        <v>44950</v>
      </c>
      <c r="B94" s="6">
        <v>142.529999</v>
      </c>
      <c r="C94" s="6">
        <v>367.959991</v>
      </c>
      <c r="D94" s="6">
        <v>200.11999499999999</v>
      </c>
      <c r="E94" s="6">
        <v>19.790001</v>
      </c>
      <c r="F94" s="6">
        <v>108.120003</v>
      </c>
      <c r="J94" s="6"/>
      <c r="K94" s="6">
        <f t="shared" si="6"/>
        <v>1.006305711811307E-2</v>
      </c>
      <c r="L94" s="6">
        <f t="shared" si="7"/>
        <v>1.1351466749770642E-2</v>
      </c>
      <c r="M94" s="6">
        <f t="shared" si="8"/>
        <v>-1.5060528129853845E-2</v>
      </c>
      <c r="N94" s="6">
        <f t="shared" si="9"/>
        <v>1.9052574665293431E-2</v>
      </c>
      <c r="O94" s="6">
        <f t="shared" si="10"/>
        <v>2.0000028301886765E-2</v>
      </c>
    </row>
    <row r="95" spans="1:15" x14ac:dyDescent="0.3">
      <c r="A95" s="27">
        <v>44949</v>
      </c>
      <c r="B95" s="6">
        <v>141.11000100000001</v>
      </c>
      <c r="C95" s="6">
        <v>363.82998700000002</v>
      </c>
      <c r="D95" s="6">
        <v>203.179993</v>
      </c>
      <c r="E95" s="6">
        <v>19.420000000000002</v>
      </c>
      <c r="F95" s="6">
        <v>106</v>
      </c>
      <c r="J95" s="6"/>
      <c r="K95" s="6">
        <f t="shared" si="6"/>
        <v>2.3500443298050622E-2</v>
      </c>
      <c r="L95" s="6">
        <f t="shared" si="7"/>
        <v>1.793400975563177E-2</v>
      </c>
      <c r="M95" s="6">
        <f t="shared" si="8"/>
        <v>-3.3074819562299136E-2</v>
      </c>
      <c r="N95" s="6">
        <f t="shared" si="9"/>
        <v>9.8803952158086992E-3</v>
      </c>
      <c r="O95" s="6">
        <f t="shared" si="10"/>
        <v>2.933087275369652E-3</v>
      </c>
    </row>
    <row r="96" spans="1:15" x14ac:dyDescent="0.3">
      <c r="A96" s="27">
        <v>44946</v>
      </c>
      <c r="B96" s="6">
        <v>137.86999499999999</v>
      </c>
      <c r="C96" s="6">
        <v>357.42001299999998</v>
      </c>
      <c r="D96" s="6">
        <v>210.13000500000001</v>
      </c>
      <c r="E96" s="6">
        <v>19.23</v>
      </c>
      <c r="F96" s="6">
        <v>105.69000200000001</v>
      </c>
      <c r="J96" s="6"/>
      <c r="K96" s="6">
        <f t="shared" si="6"/>
        <v>1.9220750522044701E-2</v>
      </c>
      <c r="L96" s="6">
        <f t="shared" si="7"/>
        <v>4.3562081751824772E-2</v>
      </c>
      <c r="M96" s="6">
        <f t="shared" si="8"/>
        <v>7.0449581703258511E-3</v>
      </c>
      <c r="N96" s="6">
        <f t="shared" si="9"/>
        <v>1.3705904781544745E-2</v>
      </c>
      <c r="O96" s="6">
        <f t="shared" si="10"/>
        <v>2.1356773636738401E-2</v>
      </c>
    </row>
    <row r="97" spans="1:15" x14ac:dyDescent="0.3">
      <c r="A97" s="27">
        <v>44945</v>
      </c>
      <c r="B97" s="6">
        <v>135.270004</v>
      </c>
      <c r="C97" s="6">
        <v>342.5</v>
      </c>
      <c r="D97" s="6">
        <v>208.66000399999999</v>
      </c>
      <c r="E97" s="6">
        <v>18.969999000000001</v>
      </c>
      <c r="F97" s="6">
        <v>103.480003</v>
      </c>
      <c r="J97" s="6"/>
      <c r="K97" s="6">
        <f t="shared" si="6"/>
        <v>4.4373194951472677E-4</v>
      </c>
      <c r="L97" s="6">
        <f t="shared" si="7"/>
        <v>8.4615875244207689E-2</v>
      </c>
      <c r="M97" s="6">
        <f t="shared" si="8"/>
        <v>1.5377148418491419E-2</v>
      </c>
      <c r="N97" s="6">
        <f t="shared" si="9"/>
        <v>1.3354701568093031E-2</v>
      </c>
      <c r="O97" s="6">
        <f t="shared" si="10"/>
        <v>4.4408567936847672E-2</v>
      </c>
    </row>
    <row r="98" spans="1:15" x14ac:dyDescent="0.3">
      <c r="A98" s="27">
        <v>44944</v>
      </c>
      <c r="B98" s="6">
        <v>135.21000699999999</v>
      </c>
      <c r="C98" s="6">
        <v>315.77999899999998</v>
      </c>
      <c r="D98" s="6">
        <v>205.5</v>
      </c>
      <c r="E98" s="6">
        <v>18.719999000000001</v>
      </c>
      <c r="F98" s="6">
        <v>99.080001999999993</v>
      </c>
      <c r="J98" s="6"/>
      <c r="K98" s="6">
        <f t="shared" si="6"/>
        <v>-5.3699793236725302E-3</v>
      </c>
      <c r="L98" s="6">
        <f t="shared" si="7"/>
        <v>-3.2329201790456487E-2</v>
      </c>
      <c r="M98" s="6">
        <f t="shared" si="8"/>
        <v>-1.8999408420840337E-2</v>
      </c>
      <c r="N98" s="6">
        <f t="shared" si="9"/>
        <v>1.8498368797517335E-2</v>
      </c>
      <c r="O98" s="6">
        <f t="shared" si="10"/>
        <v>4.0388731417712238E-4</v>
      </c>
    </row>
    <row r="99" spans="1:15" x14ac:dyDescent="0.3">
      <c r="A99" s="27">
        <v>44943</v>
      </c>
      <c r="B99" s="6">
        <v>135.94000199999999</v>
      </c>
      <c r="C99" s="6">
        <v>326.32998700000002</v>
      </c>
      <c r="D99" s="6">
        <v>209.479996</v>
      </c>
      <c r="E99" s="6">
        <v>18.379999000000002</v>
      </c>
      <c r="F99" s="6">
        <v>99.040001000000004</v>
      </c>
      <c r="J99" s="6"/>
      <c r="K99" s="6">
        <f t="shared" si="6"/>
        <v>8.7563597787309877E-3</v>
      </c>
      <c r="L99" s="6">
        <f t="shared" si="7"/>
        <v>3.3715284060707284E-4</v>
      </c>
      <c r="M99" s="6">
        <f t="shared" si="8"/>
        <v>-2.2537455298749093E-2</v>
      </c>
      <c r="N99" s="6">
        <f t="shared" si="9"/>
        <v>-1.9733386666666585E-2</v>
      </c>
      <c r="O99" s="6">
        <f t="shared" si="10"/>
        <v>-8.7078667317438702E-3</v>
      </c>
    </row>
    <row r="100" spans="1:15" x14ac:dyDescent="0.3">
      <c r="A100" s="27">
        <v>44939</v>
      </c>
      <c r="B100" s="6">
        <v>134.759995</v>
      </c>
      <c r="C100" s="6">
        <v>326.22000100000002</v>
      </c>
      <c r="D100" s="6">
        <v>214.30999800000001</v>
      </c>
      <c r="E100" s="6">
        <v>18.75</v>
      </c>
      <c r="F100" s="6">
        <v>99.910004000000001</v>
      </c>
      <c r="J100" s="6"/>
      <c r="K100" s="6">
        <f t="shared" si="6"/>
        <v>1.0119113706045742E-2</v>
      </c>
      <c r="L100" s="6">
        <f t="shared" si="7"/>
        <v>-1.9830556640784973E-2</v>
      </c>
      <c r="M100" s="6">
        <f t="shared" si="8"/>
        <v>5.0649628113298255E-3</v>
      </c>
      <c r="N100" s="6">
        <f t="shared" si="9"/>
        <v>-4.5315633671875417E-2</v>
      </c>
      <c r="O100" s="6">
        <f t="shared" si="10"/>
        <v>5.1308047257383358E-3</v>
      </c>
    </row>
    <row r="101" spans="1:15" x14ac:dyDescent="0.3">
      <c r="A101" s="27">
        <v>44938</v>
      </c>
      <c r="B101" s="6">
        <v>133.41000399999999</v>
      </c>
      <c r="C101" s="6">
        <v>332.82000699999998</v>
      </c>
      <c r="D101" s="6">
        <v>213.229996</v>
      </c>
      <c r="E101" s="6">
        <v>19.639999</v>
      </c>
      <c r="F101" s="6">
        <v>99.400002000000001</v>
      </c>
      <c r="J101" s="6"/>
      <c r="K101" s="6">
        <f t="shared" si="6"/>
        <v>-5.9930329615322123E-4</v>
      </c>
      <c r="L101" s="6">
        <f t="shared" si="7"/>
        <v>8.1483111479066939E-3</v>
      </c>
      <c r="M101" s="6">
        <f t="shared" si="8"/>
        <v>-6.8005309348312965E-3</v>
      </c>
      <c r="N101" s="6">
        <f t="shared" si="9"/>
        <v>1.080797735460627E-2</v>
      </c>
      <c r="O101" s="6">
        <f t="shared" si="10"/>
        <v>-4.1077648353423724E-3</v>
      </c>
    </row>
    <row r="102" spans="1:15" x14ac:dyDescent="0.3">
      <c r="A102" s="27">
        <v>44937</v>
      </c>
      <c r="B102" s="6">
        <v>133.490005</v>
      </c>
      <c r="C102" s="6">
        <v>330.13000499999998</v>
      </c>
      <c r="D102" s="6">
        <v>214.69000199999999</v>
      </c>
      <c r="E102" s="6">
        <v>19.43</v>
      </c>
      <c r="F102" s="6">
        <v>99.809997999999993</v>
      </c>
      <c r="J102" s="6"/>
      <c r="K102" s="6">
        <f t="shared" si="6"/>
        <v>2.1112285507910493E-2</v>
      </c>
      <c r="L102" s="6">
        <f t="shared" si="7"/>
        <v>8.7697699453103371E-3</v>
      </c>
      <c r="M102" s="6">
        <f t="shared" si="8"/>
        <v>2.0069402129874463E-3</v>
      </c>
      <c r="N102" s="6">
        <f t="shared" si="9"/>
        <v>1.0926171224046282E-2</v>
      </c>
      <c r="O102" s="6">
        <f t="shared" si="10"/>
        <v>3.6125775228365513E-2</v>
      </c>
    </row>
    <row r="103" spans="1:15" x14ac:dyDescent="0.3">
      <c r="A103" s="27">
        <v>44936</v>
      </c>
      <c r="B103" s="6">
        <v>130.729996</v>
      </c>
      <c r="C103" s="6">
        <v>327.26001000000002</v>
      </c>
      <c r="D103" s="6">
        <v>214.259995</v>
      </c>
      <c r="E103" s="6">
        <v>19.219999000000001</v>
      </c>
      <c r="F103" s="6">
        <v>96.330001999999993</v>
      </c>
      <c r="J103" s="6"/>
      <c r="K103" s="6">
        <f t="shared" si="6"/>
        <v>4.4564120379445233E-3</v>
      </c>
      <c r="L103" s="6">
        <f t="shared" si="7"/>
        <v>-8.5485434544265164E-4</v>
      </c>
      <c r="M103" s="6">
        <f t="shared" si="8"/>
        <v>9.3272847622351829E-3</v>
      </c>
      <c r="N103" s="6">
        <f t="shared" si="9"/>
        <v>-8.7674063314803763E-3</v>
      </c>
      <c r="O103" s="6">
        <f t="shared" si="10"/>
        <v>8.0578067822898048E-3</v>
      </c>
    </row>
    <row r="104" spans="1:15" x14ac:dyDescent="0.3">
      <c r="A104" s="27">
        <v>44935</v>
      </c>
      <c r="B104" s="6">
        <v>130.14999399999999</v>
      </c>
      <c r="C104" s="6">
        <v>327.540009</v>
      </c>
      <c r="D104" s="6">
        <v>212.279999</v>
      </c>
      <c r="E104" s="6">
        <v>19.389999</v>
      </c>
      <c r="F104" s="6">
        <v>95.559997999999993</v>
      </c>
      <c r="J104" s="6"/>
      <c r="K104" s="6">
        <f t="shared" si="6"/>
        <v>4.0888676164507155E-3</v>
      </c>
      <c r="L104" s="6">
        <f t="shared" si="7"/>
        <v>3.9248645143153307E-2</v>
      </c>
      <c r="M104" s="6">
        <f t="shared" si="8"/>
        <v>3.877763987778613E-3</v>
      </c>
      <c r="N104" s="6">
        <f t="shared" si="9"/>
        <v>2.2140222569331614E-2</v>
      </c>
      <c r="O104" s="6">
        <f t="shared" si="10"/>
        <v>8.3359821146769628E-3</v>
      </c>
    </row>
    <row r="105" spans="1:15" x14ac:dyDescent="0.3">
      <c r="A105" s="27">
        <v>44932</v>
      </c>
      <c r="B105" s="6">
        <v>129.61999499999999</v>
      </c>
      <c r="C105" s="6">
        <v>315.17001299999998</v>
      </c>
      <c r="D105" s="6">
        <v>211.46000699999999</v>
      </c>
      <c r="E105" s="6">
        <v>18.969999000000001</v>
      </c>
      <c r="F105" s="6">
        <v>94.769997000000004</v>
      </c>
      <c r="J105" s="6"/>
      <c r="K105" s="6">
        <f t="shared" si="6"/>
        <v>3.6794097827405843E-2</v>
      </c>
      <c r="L105" s="6">
        <f t="shared" si="7"/>
        <v>-1.2041673726826501E-3</v>
      </c>
      <c r="M105" s="6">
        <f t="shared" si="8"/>
        <v>-2.5941607139796084E-3</v>
      </c>
      <c r="N105" s="6">
        <f t="shared" si="9"/>
        <v>-3.6765754371545878E-3</v>
      </c>
      <c r="O105" s="6">
        <f t="shared" si="10"/>
        <v>9.0502450819898526E-3</v>
      </c>
    </row>
    <row r="106" spans="1:15" x14ac:dyDescent="0.3">
      <c r="A106" s="27">
        <v>44931</v>
      </c>
      <c r="B106" s="6">
        <v>125.019997</v>
      </c>
      <c r="C106" s="6">
        <v>315.54998799999998</v>
      </c>
      <c r="D106" s="6">
        <v>212.009995</v>
      </c>
      <c r="E106" s="6">
        <v>19.040001</v>
      </c>
      <c r="F106" s="6">
        <v>93.919998000000007</v>
      </c>
      <c r="J106" s="6"/>
      <c r="K106" s="6">
        <f t="shared" si="6"/>
        <v>-1.0604653287395854E-2</v>
      </c>
      <c r="L106" s="6">
        <f t="shared" si="7"/>
        <v>1.8889169432773446E-2</v>
      </c>
      <c r="M106" s="6">
        <f t="shared" si="8"/>
        <v>4.3972783691424211E-2</v>
      </c>
      <c r="N106" s="6">
        <f t="shared" si="9"/>
        <v>1.3844514704765009E-2</v>
      </c>
      <c r="O106" s="6">
        <f t="shared" si="10"/>
        <v>2.175805095208988E-2</v>
      </c>
    </row>
    <row r="107" spans="1:15" x14ac:dyDescent="0.3">
      <c r="A107" s="27">
        <v>44930</v>
      </c>
      <c r="B107" s="6">
        <v>126.360001</v>
      </c>
      <c r="C107" s="6">
        <v>309.70001200000002</v>
      </c>
      <c r="D107" s="6">
        <v>203.08000200000001</v>
      </c>
      <c r="E107" s="6">
        <v>18.780000999999999</v>
      </c>
      <c r="F107" s="6">
        <v>91.919998000000007</v>
      </c>
      <c r="J107" s="6"/>
      <c r="K107" s="6">
        <f t="shared" si="6"/>
        <v>1.0314232030063195E-2</v>
      </c>
      <c r="L107" s="6">
        <f t="shared" si="7"/>
        <v>9.3729354659133856E-4</v>
      </c>
      <c r="M107" s="6">
        <f t="shared" si="8"/>
        <v>-2.9439891286563432E-2</v>
      </c>
      <c r="N107" s="6">
        <f t="shared" si="9"/>
        <v>-5.2965045178234868E-3</v>
      </c>
      <c r="O107" s="6">
        <f t="shared" si="10"/>
        <v>-6.523700591745975E-4</v>
      </c>
    </row>
    <row r="108" spans="1:15" x14ac:dyDescent="0.3">
      <c r="A108" s="27">
        <v>44929</v>
      </c>
      <c r="B108" s="6">
        <v>125.07</v>
      </c>
      <c r="C108" s="6">
        <v>309.41000400000001</v>
      </c>
      <c r="D108" s="6">
        <v>209.240005</v>
      </c>
      <c r="E108" s="6">
        <v>18.879999000000002</v>
      </c>
      <c r="F108" s="6">
        <v>91.980002999999996</v>
      </c>
      <c r="J108" s="6"/>
      <c r="K108" s="6">
        <f t="shared" si="6"/>
        <v>-3.7404704547317286E-2</v>
      </c>
      <c r="L108" s="6">
        <f t="shared" si="7"/>
        <v>4.9025229400567034E-2</v>
      </c>
      <c r="M108" s="6">
        <f t="shared" si="8"/>
        <v>7.9969312265445926E-3</v>
      </c>
      <c r="N108" s="6">
        <f t="shared" si="9"/>
        <v>5.888945597307927E-2</v>
      </c>
      <c r="O108" s="6">
        <f t="shared" si="10"/>
        <v>3.3831650738095416E-2</v>
      </c>
    </row>
    <row r="109" spans="1:15" x14ac:dyDescent="0.3">
      <c r="A109" s="27">
        <v>44925</v>
      </c>
      <c r="B109" s="6">
        <v>129.929993</v>
      </c>
      <c r="C109" s="6">
        <v>294.95001200000002</v>
      </c>
      <c r="D109" s="6">
        <v>207.58000200000001</v>
      </c>
      <c r="E109" s="6">
        <v>17.829999999999998</v>
      </c>
      <c r="F109" s="6">
        <v>88.970000999999996</v>
      </c>
      <c r="J109" s="6"/>
      <c r="K109" s="6">
        <f t="shared" si="6"/>
        <v>2.4688835547496441E-3</v>
      </c>
      <c r="L109" s="6">
        <f t="shared" si="7"/>
        <v>2.3740843330503998E-4</v>
      </c>
      <c r="M109" s="6">
        <f t="shared" si="8"/>
        <v>2.4629110096084728E-3</v>
      </c>
      <c r="N109" s="6">
        <f t="shared" si="9"/>
        <v>3.7834691501746134E-2</v>
      </c>
      <c r="O109" s="6">
        <f t="shared" si="10"/>
        <v>2.4056216300283633E-2</v>
      </c>
    </row>
    <row r="110" spans="1:15" x14ac:dyDescent="0.3">
      <c r="A110" s="27">
        <v>44924</v>
      </c>
      <c r="B110" s="6">
        <v>129.61000100000001</v>
      </c>
      <c r="C110" s="6">
        <v>294.88000499999998</v>
      </c>
      <c r="D110" s="6">
        <v>207.070007</v>
      </c>
      <c r="E110" s="6">
        <v>17.18</v>
      </c>
      <c r="F110" s="6">
        <v>86.879997000000003</v>
      </c>
      <c r="J110" s="6"/>
      <c r="K110" s="6">
        <f t="shared" si="6"/>
        <v>2.8324341254170628E-2</v>
      </c>
      <c r="L110" s="6">
        <f t="shared" si="7"/>
        <v>1.2915670735704586E-2</v>
      </c>
      <c r="M110" s="6">
        <f t="shared" si="8"/>
        <v>-1.02762354924183E-2</v>
      </c>
      <c r="N110" s="6">
        <f t="shared" si="9"/>
        <v>-4.0579710144927703E-3</v>
      </c>
      <c r="O110" s="6">
        <f t="shared" si="10"/>
        <v>-3.4411906400551016E-3</v>
      </c>
    </row>
    <row r="111" spans="1:15" x14ac:dyDescent="0.3">
      <c r="A111" s="27">
        <v>44923</v>
      </c>
      <c r="B111" s="6">
        <v>126.040001</v>
      </c>
      <c r="C111" s="6">
        <v>291.11999500000002</v>
      </c>
      <c r="D111" s="6">
        <v>209.220001</v>
      </c>
      <c r="E111" s="6">
        <v>17.25</v>
      </c>
      <c r="F111" s="6">
        <v>87.18</v>
      </c>
      <c r="J111" s="6"/>
      <c r="K111" s="6">
        <f t="shared" si="6"/>
        <v>-3.0685211341115213E-2</v>
      </c>
      <c r="L111" s="6">
        <f t="shared" si="7"/>
        <v>5.1430185433578114E-2</v>
      </c>
      <c r="M111" s="6">
        <f t="shared" si="8"/>
        <v>1.1359820451486972E-2</v>
      </c>
      <c r="N111" s="6">
        <f t="shared" si="9"/>
        <v>2.3242883395867817E-3</v>
      </c>
      <c r="O111" s="6">
        <f t="shared" si="10"/>
        <v>3.5760984573149211E-2</v>
      </c>
    </row>
    <row r="112" spans="1:15" x14ac:dyDescent="0.3">
      <c r="A112" s="27">
        <v>44922</v>
      </c>
      <c r="B112" s="6">
        <v>130.029999</v>
      </c>
      <c r="C112" s="6">
        <v>276.88000499999998</v>
      </c>
      <c r="D112" s="6">
        <v>206.86999499999999</v>
      </c>
      <c r="E112" s="6">
        <v>17.209999</v>
      </c>
      <c r="F112" s="6">
        <v>84.169998000000007</v>
      </c>
      <c r="J112" s="6"/>
      <c r="K112" s="6">
        <f t="shared" si="6"/>
        <v>-1.3878370894294225E-2</v>
      </c>
      <c r="L112" s="6">
        <f t="shared" si="7"/>
        <v>-2.5653685000183325E-2</v>
      </c>
      <c r="M112" s="6">
        <f t="shared" si="8"/>
        <v>-1.6403632013952982E-2</v>
      </c>
      <c r="N112" s="6">
        <f t="shared" si="9"/>
        <v>-3.1513843556555982E-2</v>
      </c>
      <c r="O112" s="6">
        <f t="shared" si="10"/>
        <v>-2.5471864346235929E-2</v>
      </c>
    </row>
    <row r="113" spans="1:15" x14ac:dyDescent="0.3">
      <c r="A113" s="27">
        <v>44918</v>
      </c>
      <c r="B113" s="6">
        <v>131.86000100000001</v>
      </c>
      <c r="C113" s="6">
        <v>284.17001299999998</v>
      </c>
      <c r="D113" s="6">
        <v>210.320007</v>
      </c>
      <c r="E113" s="6">
        <v>17.77</v>
      </c>
      <c r="F113" s="6">
        <v>86.370002999999997</v>
      </c>
      <c r="J113" s="6"/>
      <c r="K113" s="6">
        <f t="shared" si="6"/>
        <v>-2.7981170021361018E-3</v>
      </c>
      <c r="L113" s="6">
        <f t="shared" si="7"/>
        <v>-3.6581157883205997E-2</v>
      </c>
      <c r="M113" s="6">
        <f t="shared" si="8"/>
        <v>1.9532323004482315E-3</v>
      </c>
      <c r="N113" s="6">
        <f t="shared" si="9"/>
        <v>2.1851697633795152E-2</v>
      </c>
      <c r="O113" s="6">
        <f t="shared" si="10"/>
        <v>-1.8634234322594416E-2</v>
      </c>
    </row>
    <row r="114" spans="1:15" x14ac:dyDescent="0.3">
      <c r="A114" s="27">
        <v>44917</v>
      </c>
      <c r="B114" s="6">
        <v>132.229996</v>
      </c>
      <c r="C114" s="6">
        <v>294.959991</v>
      </c>
      <c r="D114" s="6">
        <v>209.91000399999999</v>
      </c>
      <c r="E114" s="6">
        <v>17.389999</v>
      </c>
      <c r="F114" s="6">
        <v>88.010002</v>
      </c>
      <c r="J114" s="6"/>
      <c r="K114" s="6">
        <f t="shared" si="6"/>
        <v>-2.3772617728444811E-2</v>
      </c>
      <c r="L114" s="6">
        <f t="shared" si="7"/>
        <v>-9.3703073047858871E-3</v>
      </c>
      <c r="M114" s="6">
        <f t="shared" si="8"/>
        <v>5.9906066138098995E-3</v>
      </c>
      <c r="N114" s="6">
        <f t="shared" si="9"/>
        <v>5.2023124394400171E-3</v>
      </c>
      <c r="O114" s="6">
        <f t="shared" si="10"/>
        <v>1.5460990318702825E-2</v>
      </c>
    </row>
    <row r="115" spans="1:15" x14ac:dyDescent="0.3">
      <c r="A115" s="27">
        <v>44916</v>
      </c>
      <c r="B115" s="6">
        <v>135.449997</v>
      </c>
      <c r="C115" s="6">
        <v>297.75</v>
      </c>
      <c r="D115" s="6">
        <v>208.66000399999999</v>
      </c>
      <c r="E115" s="6">
        <v>17.299999</v>
      </c>
      <c r="F115" s="6">
        <v>86.669998000000007</v>
      </c>
      <c r="J115" s="6"/>
      <c r="K115" s="6">
        <f t="shared" si="6"/>
        <v>2.3809477918152369E-2</v>
      </c>
      <c r="L115" s="6">
        <f t="shared" si="7"/>
        <v>-7.0476240550028163E-4</v>
      </c>
      <c r="M115" s="6">
        <f t="shared" si="8"/>
        <v>1.1515497663520463E-3</v>
      </c>
      <c r="N115" s="6">
        <f t="shared" si="9"/>
        <v>-1.142862857142859E-2</v>
      </c>
      <c r="O115" s="6">
        <f t="shared" si="10"/>
        <v>-2.8762080735436736E-3</v>
      </c>
    </row>
    <row r="116" spans="1:15" x14ac:dyDescent="0.3">
      <c r="A116" s="27">
        <v>44915</v>
      </c>
      <c r="B116" s="6">
        <v>132.300003</v>
      </c>
      <c r="C116" s="6">
        <v>297.959991</v>
      </c>
      <c r="D116" s="6">
        <v>208.41999799999999</v>
      </c>
      <c r="E116" s="6">
        <v>17.5</v>
      </c>
      <c r="F116" s="6">
        <v>86.919998000000007</v>
      </c>
      <c r="J116" s="6"/>
      <c r="K116" s="6">
        <f t="shared" si="6"/>
        <v>-5.2876031309047767E-4</v>
      </c>
      <c r="L116" s="6">
        <f t="shared" si="7"/>
        <v>3.3901207301424735E-2</v>
      </c>
      <c r="M116" s="6">
        <f t="shared" si="8"/>
        <v>1.4653590094862206E-2</v>
      </c>
      <c r="N116" s="6">
        <f t="shared" si="9"/>
        <v>1.2731422874339036E-2</v>
      </c>
      <c r="O116" s="6">
        <f t="shared" si="10"/>
        <v>-1.1491496603935397E-3</v>
      </c>
    </row>
    <row r="117" spans="1:15" x14ac:dyDescent="0.3">
      <c r="A117" s="27">
        <v>44914</v>
      </c>
      <c r="B117" s="6">
        <v>132.36999499999999</v>
      </c>
      <c r="C117" s="6">
        <v>288.19000199999999</v>
      </c>
      <c r="D117" s="6">
        <v>205.41000399999999</v>
      </c>
      <c r="E117" s="6">
        <v>17.280000999999999</v>
      </c>
      <c r="F117" s="6">
        <v>87.019997000000004</v>
      </c>
      <c r="J117" s="6"/>
      <c r="K117" s="6">
        <f t="shared" si="6"/>
        <v>-1.5909598390811141E-2</v>
      </c>
      <c r="L117" s="6">
        <f t="shared" si="7"/>
        <v>-3.8149845500511136E-4</v>
      </c>
      <c r="M117" s="6">
        <f t="shared" si="8"/>
        <v>-4.748267865440527E-3</v>
      </c>
      <c r="N117" s="6">
        <f t="shared" si="9"/>
        <v>4.4108884840415939E-2</v>
      </c>
      <c r="O117" s="6">
        <f t="shared" si="10"/>
        <v>1.4455560905287488E-2</v>
      </c>
    </row>
    <row r="118" spans="1:15" x14ac:dyDescent="0.3">
      <c r="A118" s="27">
        <v>44911</v>
      </c>
      <c r="B118" s="6">
        <v>134.509995</v>
      </c>
      <c r="C118" s="6">
        <v>288.29998799999998</v>
      </c>
      <c r="D118" s="6">
        <v>206.38999899999999</v>
      </c>
      <c r="E118" s="6">
        <v>16.549999</v>
      </c>
      <c r="F118" s="6">
        <v>85.779999000000004</v>
      </c>
      <c r="J118" s="6"/>
      <c r="K118" s="6">
        <f t="shared" si="6"/>
        <v>-1.4578791208791183E-2</v>
      </c>
      <c r="L118" s="6">
        <f t="shared" si="7"/>
        <v>-8.2900590781553752E-3</v>
      </c>
      <c r="M118" s="6">
        <f t="shared" si="8"/>
        <v>-1.8172341338630951E-2</v>
      </c>
      <c r="N118" s="6">
        <f t="shared" si="9"/>
        <v>-2.0710118343195201E-2</v>
      </c>
      <c r="O118" s="6">
        <f t="shared" si="10"/>
        <v>-4.7735378602677986E-2</v>
      </c>
    </row>
    <row r="119" spans="1:15" x14ac:dyDescent="0.3">
      <c r="A119" s="27">
        <v>44910</v>
      </c>
      <c r="B119" s="6">
        <v>136.5</v>
      </c>
      <c r="C119" s="6">
        <v>290.709991</v>
      </c>
      <c r="D119" s="6">
        <v>210.21000699999999</v>
      </c>
      <c r="E119" s="6">
        <v>16.899999999999999</v>
      </c>
      <c r="F119" s="6">
        <v>90.080001999999993</v>
      </c>
      <c r="J119" s="6"/>
      <c r="K119" s="6">
        <f t="shared" si="6"/>
        <v>-4.6854316542278993E-2</v>
      </c>
      <c r="L119" s="6">
        <f t="shared" si="7"/>
        <v>1.0329775003205032E-3</v>
      </c>
      <c r="M119" s="6">
        <f t="shared" si="8"/>
        <v>-9.8911545371500442E-3</v>
      </c>
      <c r="N119" s="6">
        <f t="shared" si="9"/>
        <v>1.5015015015015017E-2</v>
      </c>
      <c r="O119" s="6">
        <f t="shared" si="10"/>
        <v>-4.5308432872327694E-3</v>
      </c>
    </row>
    <row r="120" spans="1:15" x14ac:dyDescent="0.3">
      <c r="A120" s="27">
        <v>44909</v>
      </c>
      <c r="B120" s="6">
        <v>143.21000699999999</v>
      </c>
      <c r="C120" s="6">
        <v>290.41000400000001</v>
      </c>
      <c r="D120" s="6">
        <v>212.30999800000001</v>
      </c>
      <c r="E120" s="6">
        <v>16.649999999999999</v>
      </c>
      <c r="F120" s="6">
        <v>90.489998</v>
      </c>
      <c r="J120" s="6"/>
      <c r="K120" s="6">
        <f t="shared" si="6"/>
        <v>-1.553580796359523E-2</v>
      </c>
      <c r="L120" s="6">
        <f t="shared" si="7"/>
        <v>-8.6272485673291738E-2</v>
      </c>
      <c r="M120" s="6">
        <f t="shared" si="8"/>
        <v>-2.4220994354067521E-2</v>
      </c>
      <c r="N120" s="6">
        <f t="shared" si="9"/>
        <v>-4.2553136432037807E-2</v>
      </c>
      <c r="O120" s="6">
        <f t="shared" si="10"/>
        <v>-3.887417867500418E-2</v>
      </c>
    </row>
    <row r="121" spans="1:15" x14ac:dyDescent="0.3">
      <c r="A121" s="27">
        <v>44908</v>
      </c>
      <c r="B121" s="6">
        <v>145.470001</v>
      </c>
      <c r="C121" s="6">
        <v>317.82998700000002</v>
      </c>
      <c r="D121" s="6">
        <v>217.58000200000001</v>
      </c>
      <c r="E121" s="6">
        <v>17.389999</v>
      </c>
      <c r="F121" s="6">
        <v>94.150002000000001</v>
      </c>
      <c r="J121" s="6"/>
      <c r="K121" s="6">
        <f t="shared" si="6"/>
        <v>6.7824483776576785E-3</v>
      </c>
      <c r="L121" s="6">
        <f t="shared" si="7"/>
        <v>-7.8354530540731115E-3</v>
      </c>
      <c r="M121" s="6">
        <f t="shared" si="8"/>
        <v>-2.0181726076841677E-3</v>
      </c>
      <c r="N121" s="6">
        <f t="shared" si="9"/>
        <v>-2.867086991566068E-3</v>
      </c>
      <c r="O121" s="6">
        <f t="shared" si="10"/>
        <v>-5.8077615356206987E-3</v>
      </c>
    </row>
    <row r="122" spans="1:15" x14ac:dyDescent="0.3">
      <c r="A122" s="27">
        <v>44907</v>
      </c>
      <c r="B122" s="6">
        <v>144.490005</v>
      </c>
      <c r="C122" s="6">
        <v>320.33999599999999</v>
      </c>
      <c r="D122" s="6">
        <v>218.020004</v>
      </c>
      <c r="E122" s="6">
        <v>17.440000999999999</v>
      </c>
      <c r="F122" s="6">
        <v>94.699996999999996</v>
      </c>
      <c r="J122" s="6"/>
      <c r="K122" s="6">
        <f t="shared" si="6"/>
        <v>1.6389989690771323E-2</v>
      </c>
      <c r="L122" s="6">
        <f t="shared" si="7"/>
        <v>1.6371607064538388E-2</v>
      </c>
      <c r="M122" s="6">
        <f t="shared" si="8"/>
        <v>1.0146884027735831E-2</v>
      </c>
      <c r="N122" s="6">
        <f t="shared" si="9"/>
        <v>4.2438792588164874E-2</v>
      </c>
      <c r="O122" s="6">
        <f t="shared" si="10"/>
        <v>4.2249100264136374E-4</v>
      </c>
    </row>
    <row r="123" spans="1:15" x14ac:dyDescent="0.3">
      <c r="A123" s="27">
        <v>44904</v>
      </c>
      <c r="B123" s="6">
        <v>142.16000399999999</v>
      </c>
      <c r="C123" s="6">
        <v>315.17999300000002</v>
      </c>
      <c r="D123" s="6">
        <v>215.83000200000001</v>
      </c>
      <c r="E123" s="6">
        <v>16.73</v>
      </c>
      <c r="F123" s="6">
        <v>94.660004000000001</v>
      </c>
      <c r="J123" s="6"/>
      <c r="K123" s="6">
        <f t="shared" si="6"/>
        <v>-3.4349107648753629E-3</v>
      </c>
      <c r="L123" s="6">
        <f t="shared" si="7"/>
        <v>-1.5093330986740063E-2</v>
      </c>
      <c r="M123" s="6">
        <f t="shared" si="8"/>
        <v>2.1197046949693484E-2</v>
      </c>
      <c r="N123" s="6">
        <f t="shared" si="9"/>
        <v>9.0470446320869806E-3</v>
      </c>
      <c r="O123" s="6">
        <f t="shared" si="10"/>
        <v>1.3707507401183549E-2</v>
      </c>
    </row>
    <row r="124" spans="1:15" x14ac:dyDescent="0.3">
      <c r="A124" s="27">
        <v>44903</v>
      </c>
      <c r="B124" s="6">
        <v>142.64999399999999</v>
      </c>
      <c r="C124" s="6">
        <v>320.01001000000002</v>
      </c>
      <c r="D124" s="6">
        <v>211.35000600000001</v>
      </c>
      <c r="E124" s="6">
        <v>16.579999999999998</v>
      </c>
      <c r="F124" s="6">
        <v>93.379997000000003</v>
      </c>
      <c r="J124" s="6"/>
      <c r="K124" s="6">
        <f t="shared" si="6"/>
        <v>1.2132765543738249E-2</v>
      </c>
      <c r="L124" s="6">
        <f t="shared" si="7"/>
        <v>3.1425255223836289E-2</v>
      </c>
      <c r="M124" s="6">
        <f t="shared" si="8"/>
        <v>-7.8861803872045076E-3</v>
      </c>
      <c r="N124" s="6">
        <f t="shared" si="9"/>
        <v>-1.3095179350903615E-2</v>
      </c>
      <c r="O124" s="6">
        <f t="shared" si="10"/>
        <v>8.9680602171347216E-3</v>
      </c>
    </row>
    <row r="125" spans="1:15" x14ac:dyDescent="0.3">
      <c r="A125" s="27">
        <v>44902</v>
      </c>
      <c r="B125" s="6">
        <v>140.94000199999999</v>
      </c>
      <c r="C125" s="6">
        <v>310.26001000000002</v>
      </c>
      <c r="D125" s="6">
        <v>213.029999</v>
      </c>
      <c r="E125" s="6">
        <v>16.799999</v>
      </c>
      <c r="F125" s="6">
        <v>92.550003000000004</v>
      </c>
      <c r="J125" s="6"/>
      <c r="K125" s="6">
        <f t="shared" si="6"/>
        <v>-1.3784913196139817E-2</v>
      </c>
      <c r="L125" s="6">
        <f t="shared" si="7"/>
        <v>5.9658806901095604E-3</v>
      </c>
      <c r="M125" s="6">
        <f t="shared" si="8"/>
        <v>3.8167844509623167E-3</v>
      </c>
      <c r="N125" s="6">
        <f t="shared" si="9"/>
        <v>-3.558837274090362E-3</v>
      </c>
      <c r="O125" s="6">
        <f t="shared" si="10"/>
        <v>4.3407595368256547E-3</v>
      </c>
    </row>
    <row r="126" spans="1:15" x14ac:dyDescent="0.3">
      <c r="A126" s="27">
        <v>44901</v>
      </c>
      <c r="B126" s="6">
        <v>142.91000399999999</v>
      </c>
      <c r="C126" s="6">
        <v>308.42001299999998</v>
      </c>
      <c r="D126" s="6">
        <v>212.220001</v>
      </c>
      <c r="E126" s="6">
        <v>16.860001</v>
      </c>
      <c r="F126" s="6">
        <v>92.150002000000001</v>
      </c>
      <c r="J126" s="6"/>
      <c r="K126" s="6">
        <f t="shared" si="6"/>
        <v>-2.5369984813135786E-2</v>
      </c>
      <c r="L126" s="6">
        <f t="shared" si="7"/>
        <v>9.3599130079846903E-3</v>
      </c>
      <c r="M126" s="6">
        <f t="shared" si="8"/>
        <v>5.1150990106806219E-3</v>
      </c>
      <c r="N126" s="6">
        <f t="shared" si="9"/>
        <v>2.4924010642917296E-2</v>
      </c>
      <c r="O126" s="6">
        <f t="shared" si="10"/>
        <v>-1.5169465649914023E-3</v>
      </c>
    </row>
    <row r="127" spans="1:15" x14ac:dyDescent="0.3">
      <c r="A127" s="27">
        <v>44900</v>
      </c>
      <c r="B127" s="6">
        <v>146.63000500000001</v>
      </c>
      <c r="C127" s="6">
        <v>305.55999800000001</v>
      </c>
      <c r="D127" s="6">
        <v>211.13999899999999</v>
      </c>
      <c r="E127" s="6">
        <v>16.450001</v>
      </c>
      <c r="F127" s="6">
        <v>92.290001000000004</v>
      </c>
      <c r="J127" s="6"/>
      <c r="K127" s="6">
        <f t="shared" si="6"/>
        <v>-7.9831744534628567E-3</v>
      </c>
      <c r="L127" s="6">
        <f t="shared" si="7"/>
        <v>-2.2489516906996531E-2</v>
      </c>
      <c r="M127" s="6">
        <f t="shared" si="8"/>
        <v>3.7904387737169198E-4</v>
      </c>
      <c r="N127" s="6">
        <f t="shared" si="9"/>
        <v>-4.2372276029055238E-3</v>
      </c>
      <c r="O127" s="6">
        <f t="shared" si="10"/>
        <v>-3.7944323986239994E-2</v>
      </c>
    </row>
    <row r="128" spans="1:15" x14ac:dyDescent="0.3">
      <c r="A128" s="27">
        <v>44897</v>
      </c>
      <c r="B128" s="6">
        <v>147.80999800000001</v>
      </c>
      <c r="C128" s="6">
        <v>312.58999599999999</v>
      </c>
      <c r="D128" s="6">
        <v>211.05999800000001</v>
      </c>
      <c r="E128" s="6">
        <v>16.52</v>
      </c>
      <c r="F128" s="6">
        <v>95.93</v>
      </c>
      <c r="J128" s="6"/>
      <c r="K128" s="6">
        <f t="shared" si="6"/>
        <v>-3.3713168818193901E-3</v>
      </c>
      <c r="L128" s="6">
        <f t="shared" si="7"/>
        <v>-2.4406254181751547E-2</v>
      </c>
      <c r="M128" s="6">
        <f t="shared" si="8"/>
        <v>-1.7091221852395474E-2</v>
      </c>
      <c r="N128" s="6">
        <f t="shared" si="9"/>
        <v>-2.7090694935217954E-2</v>
      </c>
      <c r="O128" s="6">
        <f t="shared" si="10"/>
        <v>-3.5200643668912804E-2</v>
      </c>
    </row>
    <row r="129" spans="1:15" x14ac:dyDescent="0.3">
      <c r="A129" s="27">
        <v>44896</v>
      </c>
      <c r="B129" s="6">
        <v>148.30999800000001</v>
      </c>
      <c r="C129" s="6">
        <v>320.41000400000001</v>
      </c>
      <c r="D129" s="6">
        <v>214.729996</v>
      </c>
      <c r="E129" s="6">
        <v>16.98</v>
      </c>
      <c r="F129" s="6">
        <v>99.43</v>
      </c>
      <c r="J129" s="6"/>
      <c r="K129" s="6">
        <f t="shared" si="6"/>
        <v>1.8915017354016442E-3</v>
      </c>
      <c r="L129" s="6">
        <f t="shared" si="7"/>
        <v>1.0916522697591819E-2</v>
      </c>
      <c r="M129" s="6">
        <f t="shared" si="8"/>
        <v>-5.5573428375000978E-3</v>
      </c>
      <c r="N129" s="6">
        <f t="shared" si="9"/>
        <v>-6.4365125804563741E-3</v>
      </c>
      <c r="O129" s="6">
        <f t="shared" si="10"/>
        <v>8.5201748055655415E-3</v>
      </c>
    </row>
    <row r="130" spans="1:15" x14ac:dyDescent="0.3">
      <c r="A130" s="27">
        <v>44895</v>
      </c>
      <c r="B130" s="6">
        <v>148.029999</v>
      </c>
      <c r="C130" s="6">
        <v>316.95001200000002</v>
      </c>
      <c r="D130" s="6">
        <v>215.929993</v>
      </c>
      <c r="E130" s="6">
        <v>17.09</v>
      </c>
      <c r="F130" s="6">
        <v>98.589995999999999</v>
      </c>
      <c r="J130" s="6"/>
      <c r="K130" s="6">
        <f t="shared" si="6"/>
        <v>4.859390165890639E-2</v>
      </c>
      <c r="L130" s="6">
        <f t="shared" si="7"/>
        <v>3.7377714258428812E-2</v>
      </c>
      <c r="M130" s="6">
        <f t="shared" si="8"/>
        <v>-6.8987722406816249E-3</v>
      </c>
      <c r="N130" s="6">
        <f t="shared" si="9"/>
        <v>4.7181372549019579E-2</v>
      </c>
      <c r="O130" s="6">
        <f t="shared" si="10"/>
        <v>7.3566259112100192E-3</v>
      </c>
    </row>
    <row r="131" spans="1:15" x14ac:dyDescent="0.3">
      <c r="A131" s="27">
        <v>44894</v>
      </c>
      <c r="B131" s="6">
        <v>141.16999799999999</v>
      </c>
      <c r="C131" s="6">
        <v>305.52999899999998</v>
      </c>
      <c r="D131" s="6">
        <v>217.429993</v>
      </c>
      <c r="E131" s="6">
        <v>16.32</v>
      </c>
      <c r="F131" s="6">
        <v>97.870002999999997</v>
      </c>
      <c r="J131" s="6"/>
      <c r="K131" s="6">
        <f t="shared" ref="K131:K194" si="11">(B131-B132)/B132</f>
        <v>-2.1148266390595877E-2</v>
      </c>
      <c r="L131" s="6">
        <f t="shared" ref="L131:L194" si="12">(C131-C132)/C132</f>
        <v>8.7450202117923523E-2</v>
      </c>
      <c r="M131" s="6">
        <f t="shared" ref="M131:M194" si="13">(D131-D132)/D132</f>
        <v>2.190153175914776E-2</v>
      </c>
      <c r="N131" s="6">
        <f t="shared" ref="N131:N194" si="14">(E131-E132)/E132</f>
        <v>2.8355387523629559E-2</v>
      </c>
      <c r="O131" s="6">
        <f t="shared" ref="O131:O194" si="15">(F131-F132)/F132</f>
        <v>3.3583281580245289E-2</v>
      </c>
    </row>
    <row r="132" spans="1:15" x14ac:dyDescent="0.3">
      <c r="A132" s="27">
        <v>44893</v>
      </c>
      <c r="B132" s="6">
        <v>144.220001</v>
      </c>
      <c r="C132" s="6">
        <v>280.959991</v>
      </c>
      <c r="D132" s="6">
        <v>212.770004</v>
      </c>
      <c r="E132" s="6">
        <v>15.87</v>
      </c>
      <c r="F132" s="6">
        <v>94.690002000000007</v>
      </c>
      <c r="J132" s="6"/>
      <c r="K132" s="6">
        <f t="shared" si="11"/>
        <v>-2.6264262870405453E-2</v>
      </c>
      <c r="L132" s="6">
        <f t="shared" si="12"/>
        <v>-7.4695732222333701E-4</v>
      </c>
      <c r="M132" s="6">
        <f t="shared" si="13"/>
        <v>2.0381737571806301E-2</v>
      </c>
      <c r="N132" s="6">
        <f t="shared" si="14"/>
        <v>2.3870967741935433E-2</v>
      </c>
      <c r="O132" s="6">
        <f t="shared" si="15"/>
        <v>-1.0450412572883006E-2</v>
      </c>
    </row>
    <row r="133" spans="1:15" x14ac:dyDescent="0.3">
      <c r="A133" s="27">
        <v>44890</v>
      </c>
      <c r="B133" s="6">
        <v>148.11000100000001</v>
      </c>
      <c r="C133" s="6">
        <v>281.17001299999998</v>
      </c>
      <c r="D133" s="6">
        <v>208.520004</v>
      </c>
      <c r="E133" s="6">
        <v>15.5</v>
      </c>
      <c r="F133" s="6">
        <v>95.690002000000007</v>
      </c>
      <c r="J133" s="6"/>
      <c r="K133" s="6">
        <f t="shared" si="11"/>
        <v>-1.9593604705399878E-2</v>
      </c>
      <c r="L133" s="6">
        <f t="shared" si="12"/>
        <v>-1.5304321153817763E-2</v>
      </c>
      <c r="M133" s="6">
        <f t="shared" si="13"/>
        <v>-2.2547217713896648E-2</v>
      </c>
      <c r="N133" s="6">
        <f t="shared" si="14"/>
        <v>-3.2459425717852659E-2</v>
      </c>
      <c r="O133" s="6">
        <f t="shared" si="15"/>
        <v>-3.2163456088900796E-2</v>
      </c>
    </row>
    <row r="134" spans="1:15" x14ac:dyDescent="0.3">
      <c r="A134" s="27">
        <v>44888</v>
      </c>
      <c r="B134" s="6">
        <v>151.070007</v>
      </c>
      <c r="C134" s="6">
        <v>285.540009</v>
      </c>
      <c r="D134" s="6">
        <v>213.33000200000001</v>
      </c>
      <c r="E134" s="6">
        <v>16.02</v>
      </c>
      <c r="F134" s="6">
        <v>98.870002999999997</v>
      </c>
      <c r="J134" s="6"/>
      <c r="K134" s="6">
        <f t="shared" si="11"/>
        <v>5.9263153647903547E-3</v>
      </c>
      <c r="L134" s="6">
        <f t="shared" si="12"/>
        <v>-2.0445938250428824E-2</v>
      </c>
      <c r="M134" s="6">
        <f t="shared" si="13"/>
        <v>3.8113965027029048E-3</v>
      </c>
      <c r="N134" s="6">
        <f t="shared" si="14"/>
        <v>-1.2939001848428888E-2</v>
      </c>
      <c r="O134" s="6">
        <f t="shared" si="15"/>
        <v>-1.0107200953905827E-4</v>
      </c>
    </row>
    <row r="135" spans="1:15" x14ac:dyDescent="0.3">
      <c r="A135" s="27">
        <v>44887</v>
      </c>
      <c r="B135" s="6">
        <v>150.179993</v>
      </c>
      <c r="C135" s="6">
        <v>291.5</v>
      </c>
      <c r="D135" s="6">
        <v>212.520004</v>
      </c>
      <c r="E135" s="6">
        <v>16.23</v>
      </c>
      <c r="F135" s="6">
        <v>98.879997000000003</v>
      </c>
      <c r="J135" s="6"/>
      <c r="K135" s="6">
        <f t="shared" si="11"/>
        <v>1.4661158525138742E-2</v>
      </c>
      <c r="L135" s="6">
        <f t="shared" si="12"/>
        <v>1.6777697047140164E-2</v>
      </c>
      <c r="M135" s="6">
        <f t="shared" si="13"/>
        <v>-3.1894606452550563E-3</v>
      </c>
      <c r="N135" s="6">
        <f t="shared" si="14"/>
        <v>1.3741411617738841E-2</v>
      </c>
      <c r="O135" s="6">
        <f t="shared" si="15"/>
        <v>2.7751772453505658E-2</v>
      </c>
    </row>
    <row r="136" spans="1:15" x14ac:dyDescent="0.3">
      <c r="A136" s="27">
        <v>44886</v>
      </c>
      <c r="B136" s="6">
        <v>148.009995</v>
      </c>
      <c r="C136" s="6">
        <v>286.69000199999999</v>
      </c>
      <c r="D136" s="6">
        <v>213.199997</v>
      </c>
      <c r="E136" s="6">
        <v>16.010000000000002</v>
      </c>
      <c r="F136" s="6">
        <v>96.209998999999996</v>
      </c>
      <c r="J136" s="6"/>
      <c r="K136" s="6">
        <f t="shared" si="11"/>
        <v>-2.1680204585639754E-2</v>
      </c>
      <c r="L136" s="6">
        <f t="shared" si="12"/>
        <v>5.7534259569939289E-3</v>
      </c>
      <c r="M136" s="6">
        <f t="shared" si="13"/>
        <v>4.3811795471582317E-3</v>
      </c>
      <c r="N136" s="6">
        <f t="shared" si="14"/>
        <v>4.2996742671009898E-2</v>
      </c>
      <c r="O136" s="6">
        <f t="shared" si="15"/>
        <v>-1.4039792702607211E-2</v>
      </c>
    </row>
    <row r="137" spans="1:15" x14ac:dyDescent="0.3">
      <c r="A137" s="27">
        <v>44883</v>
      </c>
      <c r="B137" s="6">
        <v>151.28999300000001</v>
      </c>
      <c r="C137" s="6">
        <v>285.04998799999998</v>
      </c>
      <c r="D137" s="6">
        <v>212.270004</v>
      </c>
      <c r="E137" s="6">
        <v>15.35</v>
      </c>
      <c r="F137" s="6">
        <v>97.580001999999993</v>
      </c>
      <c r="J137" s="6"/>
      <c r="K137" s="6">
        <f t="shared" si="11"/>
        <v>3.7817940301102665E-3</v>
      </c>
      <c r="L137" s="6">
        <f t="shared" si="12"/>
        <v>-1.0174397138973669E-2</v>
      </c>
      <c r="M137" s="6">
        <f t="shared" si="13"/>
        <v>8.0254629307107365E-3</v>
      </c>
      <c r="N137" s="6">
        <f t="shared" si="14"/>
        <v>-1.7285531370038385E-2</v>
      </c>
      <c r="O137" s="6">
        <f t="shared" si="15"/>
        <v>6.2962950012103919E-2</v>
      </c>
    </row>
    <row r="138" spans="1:15" x14ac:dyDescent="0.3">
      <c r="A138" s="27">
        <v>44882</v>
      </c>
      <c r="B138" s="6">
        <v>150.720001</v>
      </c>
      <c r="C138" s="6">
        <v>287.98001099999999</v>
      </c>
      <c r="D138" s="6">
        <v>210.58000200000001</v>
      </c>
      <c r="E138" s="6">
        <v>15.62</v>
      </c>
      <c r="F138" s="6">
        <v>91.800003000000004</v>
      </c>
      <c r="J138" s="6"/>
      <c r="K138" s="6">
        <f t="shared" si="11"/>
        <v>1.2971356212107535E-2</v>
      </c>
      <c r="L138" s="6">
        <f t="shared" si="12"/>
        <v>-2.4722256924689254E-2</v>
      </c>
      <c r="M138" s="6">
        <f t="shared" si="13"/>
        <v>3.6221283702464252E-3</v>
      </c>
      <c r="N138" s="6">
        <f t="shared" si="14"/>
        <v>3.2113037893384028E-3</v>
      </c>
      <c r="O138" s="6">
        <f t="shared" si="15"/>
        <v>3.8272937286155146E-3</v>
      </c>
    </row>
    <row r="139" spans="1:15" x14ac:dyDescent="0.3">
      <c r="A139" s="27">
        <v>44881</v>
      </c>
      <c r="B139" s="6">
        <v>148.78999300000001</v>
      </c>
      <c r="C139" s="6">
        <v>295.27999899999998</v>
      </c>
      <c r="D139" s="6">
        <v>209.820007</v>
      </c>
      <c r="E139" s="6">
        <v>15.57</v>
      </c>
      <c r="F139" s="6">
        <v>91.449996999999996</v>
      </c>
      <c r="J139" s="6"/>
      <c r="K139" s="6">
        <f t="shared" si="11"/>
        <v>-8.3311120922273038E-3</v>
      </c>
      <c r="L139" s="6">
        <f t="shared" si="12"/>
        <v>-3.5095713960044725E-2</v>
      </c>
      <c r="M139" s="6">
        <f t="shared" si="13"/>
        <v>-1.1541889828201993E-2</v>
      </c>
      <c r="N139" s="6">
        <f t="shared" si="14"/>
        <v>-1.3932868904369783E-2</v>
      </c>
      <c r="O139" s="6">
        <f t="shared" si="15"/>
        <v>-2.6609899732088337E-2</v>
      </c>
    </row>
    <row r="140" spans="1:15" x14ac:dyDescent="0.3">
      <c r="A140" s="27">
        <v>44880</v>
      </c>
      <c r="B140" s="6">
        <v>150.03999300000001</v>
      </c>
      <c r="C140" s="6">
        <v>306.01998900000001</v>
      </c>
      <c r="D140" s="6">
        <v>212.270004</v>
      </c>
      <c r="E140" s="6">
        <v>15.79</v>
      </c>
      <c r="F140" s="6">
        <v>93.949996999999996</v>
      </c>
      <c r="J140" s="6"/>
      <c r="K140" s="6">
        <f t="shared" si="11"/>
        <v>1.1869395817840585E-2</v>
      </c>
      <c r="L140" s="6">
        <f t="shared" si="12"/>
        <v>-1.3475250929390697E-2</v>
      </c>
      <c r="M140" s="6">
        <f t="shared" si="13"/>
        <v>7.6426467740882305E-3</v>
      </c>
      <c r="N140" s="6">
        <f t="shared" si="14"/>
        <v>-1.3125000000000053E-2</v>
      </c>
      <c r="O140" s="6">
        <f t="shared" si="15"/>
        <v>-1.6333420242206714E-2</v>
      </c>
    </row>
    <row r="141" spans="1:15" x14ac:dyDescent="0.3">
      <c r="A141" s="27">
        <v>44879</v>
      </c>
      <c r="B141" s="6">
        <v>148.279999</v>
      </c>
      <c r="C141" s="6">
        <v>310.20001200000002</v>
      </c>
      <c r="D141" s="6">
        <v>210.66000399999999</v>
      </c>
      <c r="E141" s="6">
        <v>16</v>
      </c>
      <c r="F141" s="6">
        <v>95.510002</v>
      </c>
      <c r="J141" s="6"/>
      <c r="K141" s="6">
        <f t="shared" si="11"/>
        <v>-9.4856247725909615E-3</v>
      </c>
      <c r="L141" s="6">
        <f t="shared" si="12"/>
        <v>3.6522282225900059E-2</v>
      </c>
      <c r="M141" s="6">
        <f t="shared" si="13"/>
        <v>-2.8992823632074123E-2</v>
      </c>
      <c r="N141" s="6">
        <f t="shared" si="14"/>
        <v>-1.1735700325157408E-2</v>
      </c>
      <c r="O141" s="6">
        <f t="shared" si="15"/>
        <v>1.3046277185471718E-2</v>
      </c>
    </row>
    <row r="142" spans="1:15" x14ac:dyDescent="0.3">
      <c r="A142" s="27">
        <v>44876</v>
      </c>
      <c r="B142" s="6">
        <v>149.699997</v>
      </c>
      <c r="C142" s="6">
        <v>299.26998900000001</v>
      </c>
      <c r="D142" s="6">
        <v>216.949997</v>
      </c>
      <c r="E142" s="6">
        <v>16.190000999999999</v>
      </c>
      <c r="F142" s="6">
        <v>94.279999000000004</v>
      </c>
      <c r="J142" s="6"/>
      <c r="K142" s="6">
        <f t="shared" si="11"/>
        <v>1.9268755336990431E-2</v>
      </c>
      <c r="L142" s="6">
        <f t="shared" si="12"/>
        <v>3.1503063600746936E-2</v>
      </c>
      <c r="M142" s="6">
        <f t="shared" si="13"/>
        <v>-2.5287494252873737E-3</v>
      </c>
      <c r="N142" s="6">
        <f t="shared" si="14"/>
        <v>-1.5206811727079579E-2</v>
      </c>
      <c r="O142" s="6">
        <f t="shared" si="15"/>
        <v>-7.6834331610686254E-3</v>
      </c>
    </row>
    <row r="143" spans="1:15" x14ac:dyDescent="0.3">
      <c r="A143" s="27">
        <v>44875</v>
      </c>
      <c r="B143" s="6">
        <v>146.86999499999999</v>
      </c>
      <c r="C143" s="6">
        <v>290.13000499999998</v>
      </c>
      <c r="D143" s="6">
        <v>217.5</v>
      </c>
      <c r="E143" s="6">
        <v>16.440000999999999</v>
      </c>
      <c r="F143" s="6">
        <v>95.010002</v>
      </c>
      <c r="J143" s="6"/>
      <c r="K143" s="6">
        <f t="shared" si="11"/>
        <v>8.89745714011482E-2</v>
      </c>
      <c r="L143" s="6">
        <f t="shared" si="12"/>
        <v>5.5133301614236664E-2</v>
      </c>
      <c r="M143" s="6">
        <f t="shared" si="13"/>
        <v>2.1174679065339257E-2</v>
      </c>
      <c r="N143" s="6">
        <f t="shared" si="14"/>
        <v>6.0870359099202912E-4</v>
      </c>
      <c r="O143" s="6">
        <f t="shared" si="15"/>
        <v>5.029850818371117E-2</v>
      </c>
    </row>
    <row r="144" spans="1:15" x14ac:dyDescent="0.3">
      <c r="A144" s="27">
        <v>44874</v>
      </c>
      <c r="B144" s="6">
        <v>134.86999499999999</v>
      </c>
      <c r="C144" s="6">
        <v>274.97000100000002</v>
      </c>
      <c r="D144" s="6">
        <v>212.990005</v>
      </c>
      <c r="E144" s="6">
        <v>16.43</v>
      </c>
      <c r="F144" s="6">
        <v>90.459998999999996</v>
      </c>
      <c r="J144" s="6"/>
      <c r="K144" s="6">
        <f t="shared" si="11"/>
        <v>-3.3190000000000081E-2</v>
      </c>
      <c r="L144" s="6">
        <f t="shared" si="12"/>
        <v>7.9753383652660423E-2</v>
      </c>
      <c r="M144" s="6">
        <f t="shared" si="13"/>
        <v>4.7097000204572095E-2</v>
      </c>
      <c r="N144" s="6">
        <f t="shared" si="14"/>
        <v>7.0358306188925093E-2</v>
      </c>
      <c r="O144" s="6">
        <f t="shared" si="15"/>
        <v>4.2766559077809754E-2</v>
      </c>
    </row>
    <row r="145" spans="1:15" x14ac:dyDescent="0.3">
      <c r="A145" s="27">
        <v>44873</v>
      </c>
      <c r="B145" s="6">
        <v>139.5</v>
      </c>
      <c r="C145" s="6">
        <v>254.66000399999999</v>
      </c>
      <c r="D145" s="6">
        <v>203.41000399999999</v>
      </c>
      <c r="E145" s="6">
        <v>15.35</v>
      </c>
      <c r="F145" s="6">
        <v>86.75</v>
      </c>
      <c r="J145" s="6"/>
      <c r="K145" s="6">
        <f t="shared" si="11"/>
        <v>4.1750792423709037E-3</v>
      </c>
      <c r="L145" s="6">
        <f t="shared" si="12"/>
        <v>-3.3401606697845879E-2</v>
      </c>
      <c r="M145" s="6">
        <f t="shared" si="13"/>
        <v>-2.9409882589331812E-3</v>
      </c>
      <c r="N145" s="6">
        <f t="shared" si="14"/>
        <v>-1.6655989750160142E-2</v>
      </c>
      <c r="O145" s="6">
        <f t="shared" si="15"/>
        <v>-0.13163164901638341</v>
      </c>
    </row>
    <row r="146" spans="1:15" x14ac:dyDescent="0.3">
      <c r="A146" s="27">
        <v>44872</v>
      </c>
      <c r="B146" s="6">
        <v>138.91999799999999</v>
      </c>
      <c r="C146" s="6">
        <v>263.459991</v>
      </c>
      <c r="D146" s="6">
        <v>204.009995</v>
      </c>
      <c r="E146" s="6">
        <v>15.61</v>
      </c>
      <c r="F146" s="6">
        <v>99.900002000000001</v>
      </c>
      <c r="J146" s="6"/>
      <c r="K146" s="6">
        <f t="shared" si="11"/>
        <v>3.9022472936027226E-3</v>
      </c>
      <c r="L146" s="6">
        <f t="shared" si="12"/>
        <v>1.8793445039595222E-2</v>
      </c>
      <c r="M146" s="6">
        <f t="shared" si="13"/>
        <v>3.927657606811142E-2</v>
      </c>
      <c r="N146" s="6">
        <f t="shared" si="14"/>
        <v>7.1379547014413111E-2</v>
      </c>
      <c r="O146" s="6">
        <f t="shared" si="15"/>
        <v>-5.2772876630489511E-3</v>
      </c>
    </row>
    <row r="147" spans="1:15" x14ac:dyDescent="0.3">
      <c r="A147" s="27">
        <v>44869</v>
      </c>
      <c r="B147" s="6">
        <v>138.38000500000001</v>
      </c>
      <c r="C147" s="6">
        <v>258.60000600000001</v>
      </c>
      <c r="D147" s="6">
        <v>196.300003</v>
      </c>
      <c r="E147" s="6">
        <v>14.57</v>
      </c>
      <c r="F147" s="6">
        <v>100.43</v>
      </c>
      <c r="J147" s="6"/>
      <c r="K147" s="6">
        <f t="shared" si="11"/>
        <v>-3.6002302851299577E-3</v>
      </c>
      <c r="L147" s="6">
        <f t="shared" si="12"/>
        <v>-8.3975724698870276E-3</v>
      </c>
      <c r="M147" s="6">
        <f t="shared" si="13"/>
        <v>-2.0335231626871474E-3</v>
      </c>
      <c r="N147" s="6">
        <f t="shared" si="14"/>
        <v>2.6056338028169087E-2</v>
      </c>
      <c r="O147" s="6">
        <f t="shared" si="15"/>
        <v>8.5358303166133062E-3</v>
      </c>
    </row>
    <row r="148" spans="1:15" x14ac:dyDescent="0.3">
      <c r="A148" s="27">
        <v>44868</v>
      </c>
      <c r="B148" s="6">
        <v>138.88000500000001</v>
      </c>
      <c r="C148" s="6">
        <v>260.790009</v>
      </c>
      <c r="D148" s="6">
        <v>196.699997</v>
      </c>
      <c r="E148" s="6">
        <v>14.2</v>
      </c>
      <c r="F148" s="6">
        <v>99.580001999999993</v>
      </c>
      <c r="J148" s="6"/>
      <c r="K148" s="6">
        <f t="shared" si="11"/>
        <v>-4.240497857274337E-2</v>
      </c>
      <c r="L148" s="6">
        <f t="shared" si="12"/>
        <v>-3.0736598013354662E-2</v>
      </c>
      <c r="M148" s="6">
        <f t="shared" si="13"/>
        <v>1.8168616199921172E-2</v>
      </c>
      <c r="N148" s="6">
        <f t="shared" si="14"/>
        <v>8.3969465648854935E-2</v>
      </c>
      <c r="O148" s="6">
        <f t="shared" si="15"/>
        <v>3.3249571788412416E-3</v>
      </c>
    </row>
    <row r="149" spans="1:15" x14ac:dyDescent="0.3">
      <c r="A149" s="27">
        <v>44867</v>
      </c>
      <c r="B149" s="6">
        <v>145.029999</v>
      </c>
      <c r="C149" s="6">
        <v>269.05999800000001</v>
      </c>
      <c r="D149" s="6">
        <v>193.19000199999999</v>
      </c>
      <c r="E149" s="6">
        <v>13.1</v>
      </c>
      <c r="F149" s="6">
        <v>99.25</v>
      </c>
      <c r="J149" s="6"/>
      <c r="K149" s="6">
        <f t="shared" si="11"/>
        <v>-3.7304979912577953E-2</v>
      </c>
      <c r="L149" s="6">
        <f t="shared" si="12"/>
        <v>-1.4432241758241732E-2</v>
      </c>
      <c r="M149" s="6">
        <f t="shared" si="13"/>
        <v>3.4280527888019621E-3</v>
      </c>
      <c r="N149" s="6">
        <f t="shared" si="14"/>
        <v>-8.6471408647140882E-2</v>
      </c>
      <c r="O149" s="6">
        <f t="shared" si="15"/>
        <v>-2.5240620703201662E-2</v>
      </c>
    </row>
    <row r="150" spans="1:15" x14ac:dyDescent="0.3">
      <c r="A150" s="27">
        <v>44866</v>
      </c>
      <c r="B150" s="6">
        <v>150.64999399999999</v>
      </c>
      <c r="C150" s="6">
        <v>273</v>
      </c>
      <c r="D150" s="6">
        <v>192.529999</v>
      </c>
      <c r="E150" s="6">
        <v>14.34</v>
      </c>
      <c r="F150" s="6">
        <v>101.82</v>
      </c>
      <c r="J150" s="6"/>
      <c r="K150" s="6">
        <f t="shared" si="11"/>
        <v>-1.7542729034635041E-2</v>
      </c>
      <c r="L150" s="6">
        <f t="shared" si="12"/>
        <v>-4.7951176983435047E-2</v>
      </c>
      <c r="M150" s="6">
        <f t="shared" si="13"/>
        <v>-2.1796605260764979E-2</v>
      </c>
      <c r="N150" s="6">
        <f t="shared" si="14"/>
        <v>-5.2840158520475605E-2</v>
      </c>
      <c r="O150" s="6">
        <f t="shared" si="15"/>
        <v>-3.943396226415101E-2</v>
      </c>
    </row>
    <row r="151" spans="1:15" x14ac:dyDescent="0.3">
      <c r="A151" s="27">
        <v>44865</v>
      </c>
      <c r="B151" s="6">
        <v>153.33999600000001</v>
      </c>
      <c r="C151" s="6">
        <v>286.75</v>
      </c>
      <c r="D151" s="6">
        <v>196.820007</v>
      </c>
      <c r="E151" s="6">
        <v>15.14</v>
      </c>
      <c r="F151" s="6">
        <v>106</v>
      </c>
      <c r="J151" s="6"/>
      <c r="K151" s="6">
        <f t="shared" si="11"/>
        <v>-1.5410356510518817E-2</v>
      </c>
      <c r="L151" s="6">
        <f t="shared" si="12"/>
        <v>-1.7575732876940246E-2</v>
      </c>
      <c r="M151" s="6">
        <f t="shared" si="13"/>
        <v>-1.6231713585429458E-3</v>
      </c>
      <c r="N151" s="6">
        <f t="shared" si="14"/>
        <v>7.3186959414505131E-3</v>
      </c>
      <c r="O151" s="6">
        <f t="shared" si="15"/>
        <v>-5.0685282047256948E-3</v>
      </c>
    </row>
    <row r="152" spans="1:15" x14ac:dyDescent="0.3">
      <c r="A152" s="27">
        <v>44862</v>
      </c>
      <c r="B152" s="6">
        <v>155.740005</v>
      </c>
      <c r="C152" s="6">
        <v>291.88000499999998</v>
      </c>
      <c r="D152" s="6">
        <v>197.13999899999999</v>
      </c>
      <c r="E152" s="6">
        <v>15.03</v>
      </c>
      <c r="F152" s="6">
        <v>106.540001</v>
      </c>
      <c r="J152" s="6"/>
      <c r="K152" s="6">
        <f t="shared" si="11"/>
        <v>7.5552498434685755E-2</v>
      </c>
      <c r="L152" s="6">
        <f t="shared" si="12"/>
        <v>-1.2985242753330174E-2</v>
      </c>
      <c r="M152" s="6">
        <f t="shared" si="13"/>
        <v>-7.6012838943252297E-3</v>
      </c>
      <c r="N152" s="6">
        <f t="shared" si="14"/>
        <v>-1.8288700195950434E-2</v>
      </c>
      <c r="O152" s="6">
        <f t="shared" si="15"/>
        <v>5.5687023757066039E-3</v>
      </c>
    </row>
    <row r="153" spans="1:15" x14ac:dyDescent="0.3">
      <c r="A153" s="27">
        <v>44861</v>
      </c>
      <c r="B153" s="6">
        <v>144.800003</v>
      </c>
      <c r="C153" s="6">
        <v>295.72000100000002</v>
      </c>
      <c r="D153" s="6">
        <v>198.64999399999999</v>
      </c>
      <c r="E153" s="6">
        <v>15.31</v>
      </c>
      <c r="F153" s="6">
        <v>105.949997</v>
      </c>
      <c r="J153" s="6"/>
      <c r="K153" s="6">
        <f t="shared" si="11"/>
        <v>-3.0465368712472657E-2</v>
      </c>
      <c r="L153" s="6">
        <f t="shared" si="12"/>
        <v>-4.1085774627292147E-3</v>
      </c>
      <c r="M153" s="6">
        <f t="shared" si="13"/>
        <v>1.3313615043844563E-2</v>
      </c>
      <c r="N153" s="6">
        <f t="shared" si="14"/>
        <v>-1.0981912144702838E-2</v>
      </c>
      <c r="O153" s="6">
        <f t="shared" si="15"/>
        <v>1.445801389394831E-2</v>
      </c>
    </row>
    <row r="154" spans="1:15" x14ac:dyDescent="0.3">
      <c r="A154" s="27">
        <v>44860</v>
      </c>
      <c r="B154" s="6">
        <v>149.35000600000001</v>
      </c>
      <c r="C154" s="6">
        <v>296.94000199999999</v>
      </c>
      <c r="D154" s="6">
        <v>196.03999300000001</v>
      </c>
      <c r="E154" s="6">
        <v>15.48</v>
      </c>
      <c r="F154" s="6">
        <v>104.44000200000001</v>
      </c>
      <c r="J154" s="6"/>
      <c r="K154" s="6">
        <f t="shared" si="11"/>
        <v>-1.9627084669215863E-2</v>
      </c>
      <c r="L154" s="6">
        <f t="shared" si="12"/>
        <v>-5.625855696635533E-3</v>
      </c>
      <c r="M154" s="6">
        <f t="shared" si="13"/>
        <v>1.3279906084788877E-3</v>
      </c>
      <c r="N154" s="6">
        <f t="shared" si="14"/>
        <v>-1.4012738853503112E-2</v>
      </c>
      <c r="O154" s="6">
        <f t="shared" si="15"/>
        <v>-1.8158750401187161E-3</v>
      </c>
    </row>
    <row r="155" spans="1:15" x14ac:dyDescent="0.3">
      <c r="A155" s="27">
        <v>44859</v>
      </c>
      <c r="B155" s="6">
        <v>152.33999600000001</v>
      </c>
      <c r="C155" s="6">
        <v>298.61999500000002</v>
      </c>
      <c r="D155" s="6">
        <v>195.779999</v>
      </c>
      <c r="E155" s="6">
        <v>15.7</v>
      </c>
      <c r="F155" s="6">
        <v>104.629997</v>
      </c>
      <c r="J155" s="6"/>
      <c r="K155" s="6">
        <f t="shared" si="11"/>
        <v>1.9337564790985022E-2</v>
      </c>
      <c r="L155" s="6">
        <f t="shared" si="12"/>
        <v>2.6115065243851713E-2</v>
      </c>
      <c r="M155" s="6">
        <f t="shared" si="13"/>
        <v>6.0120137402393439E-3</v>
      </c>
      <c r="N155" s="6">
        <f t="shared" si="14"/>
        <v>2.8833551769331552E-2</v>
      </c>
      <c r="O155" s="6">
        <f t="shared" si="15"/>
        <v>2.587159806562345E-3</v>
      </c>
    </row>
    <row r="156" spans="1:15" x14ac:dyDescent="0.3">
      <c r="A156" s="27">
        <v>44858</v>
      </c>
      <c r="B156" s="6">
        <v>149.449997</v>
      </c>
      <c r="C156" s="6">
        <v>291.01998900000001</v>
      </c>
      <c r="D156" s="6">
        <v>194.61000100000001</v>
      </c>
      <c r="E156" s="6">
        <v>15.26</v>
      </c>
      <c r="F156" s="6">
        <v>104.360001</v>
      </c>
      <c r="J156" s="6"/>
      <c r="K156" s="6">
        <f t="shared" si="11"/>
        <v>1.4802695326877264E-2</v>
      </c>
      <c r="L156" s="6">
        <f t="shared" si="12"/>
        <v>3.034157067056522E-2</v>
      </c>
      <c r="M156" s="6">
        <f t="shared" si="13"/>
        <v>5.7883920153912584E-3</v>
      </c>
      <c r="N156" s="6">
        <f t="shared" si="14"/>
        <v>1.3953488372092961E-2</v>
      </c>
      <c r="O156" s="6">
        <f t="shared" si="15"/>
        <v>2.5953597857318156E-2</v>
      </c>
    </row>
    <row r="157" spans="1:15" x14ac:dyDescent="0.3">
      <c r="A157" s="27">
        <v>44855</v>
      </c>
      <c r="B157" s="6">
        <v>147.270004</v>
      </c>
      <c r="C157" s="6">
        <v>282.45001200000002</v>
      </c>
      <c r="D157" s="6">
        <v>193.490005</v>
      </c>
      <c r="E157" s="6">
        <v>15.05</v>
      </c>
      <c r="F157" s="6">
        <v>101.720001</v>
      </c>
      <c r="J157" s="6"/>
      <c r="K157" s="6">
        <f t="shared" si="11"/>
        <v>2.7059104728775481E-2</v>
      </c>
      <c r="L157" s="6">
        <f t="shared" si="12"/>
        <v>-2.4588164616095618E-2</v>
      </c>
      <c r="M157" s="6">
        <f t="shared" si="13"/>
        <v>1.5535642762481686E-2</v>
      </c>
      <c r="N157" s="6">
        <f t="shared" si="14"/>
        <v>2.6648900732845386E-3</v>
      </c>
      <c r="O157" s="6">
        <f t="shared" si="15"/>
        <v>-3.1360250574674867E-3</v>
      </c>
    </row>
    <row r="158" spans="1:15" x14ac:dyDescent="0.3">
      <c r="A158" s="27">
        <v>44854</v>
      </c>
      <c r="B158" s="6">
        <v>143.38999899999999</v>
      </c>
      <c r="C158" s="6">
        <v>289.57000699999998</v>
      </c>
      <c r="D158" s="6">
        <v>190.529999</v>
      </c>
      <c r="E158" s="6">
        <v>15.01</v>
      </c>
      <c r="F158" s="6">
        <v>102.040001</v>
      </c>
      <c r="J158" s="6"/>
      <c r="K158" s="6">
        <f t="shared" si="11"/>
        <v>-3.2670790819751363E-3</v>
      </c>
      <c r="L158" s="6">
        <f t="shared" si="12"/>
        <v>7.9840403791163278E-2</v>
      </c>
      <c r="M158" s="6">
        <f t="shared" si="13"/>
        <v>2.1882553315353541E-2</v>
      </c>
      <c r="N158" s="6">
        <f t="shared" si="14"/>
        <v>3.445899379738112E-2</v>
      </c>
      <c r="O158" s="6">
        <f t="shared" si="15"/>
        <v>3.4993459174093126E-2</v>
      </c>
    </row>
    <row r="159" spans="1:15" x14ac:dyDescent="0.3">
      <c r="A159" s="27">
        <v>44853</v>
      </c>
      <c r="B159" s="6">
        <v>143.86000100000001</v>
      </c>
      <c r="C159" s="6">
        <v>268.16000400000001</v>
      </c>
      <c r="D159" s="6">
        <v>186.449997</v>
      </c>
      <c r="E159" s="6">
        <v>14.51</v>
      </c>
      <c r="F159" s="6">
        <v>98.589995999999999</v>
      </c>
      <c r="J159" s="6"/>
      <c r="K159" s="6">
        <f t="shared" si="11"/>
        <v>7.6522434782616425E-4</v>
      </c>
      <c r="L159" s="6">
        <f t="shared" si="12"/>
        <v>-1.5493064551489263E-2</v>
      </c>
      <c r="M159" s="6">
        <f t="shared" si="13"/>
        <v>-6.8029596801255643E-2</v>
      </c>
      <c r="N159" s="6">
        <f t="shared" si="14"/>
        <v>4.1522491349481319E-3</v>
      </c>
      <c r="O159" s="6">
        <f t="shared" si="15"/>
        <v>-4.0408324889551024E-3</v>
      </c>
    </row>
    <row r="160" spans="1:15" x14ac:dyDescent="0.3">
      <c r="A160" s="27">
        <v>44852</v>
      </c>
      <c r="B160" s="6">
        <v>143.75</v>
      </c>
      <c r="C160" s="6">
        <v>272.38000499999998</v>
      </c>
      <c r="D160" s="6">
        <v>200.05999800000001</v>
      </c>
      <c r="E160" s="6">
        <v>14.45</v>
      </c>
      <c r="F160" s="6">
        <v>98.989998</v>
      </c>
      <c r="J160" s="6"/>
      <c r="K160" s="6">
        <f t="shared" si="11"/>
        <v>9.4094232312500574E-3</v>
      </c>
      <c r="L160" s="6">
        <f t="shared" si="12"/>
        <v>0.13086441862133832</v>
      </c>
      <c r="M160" s="6">
        <f t="shared" si="13"/>
        <v>-7.8357518738133985E-3</v>
      </c>
      <c r="N160" s="6">
        <f t="shared" si="14"/>
        <v>-2.298850574712643E-2</v>
      </c>
      <c r="O160" s="6">
        <f t="shared" si="15"/>
        <v>5.17866556116985E-3</v>
      </c>
    </row>
    <row r="161" spans="1:15" x14ac:dyDescent="0.3">
      <c r="A161" s="27">
        <v>44851</v>
      </c>
      <c r="B161" s="6">
        <v>142.41000399999999</v>
      </c>
      <c r="C161" s="6">
        <v>240.86000100000001</v>
      </c>
      <c r="D161" s="6">
        <v>201.63999899999999</v>
      </c>
      <c r="E161" s="6">
        <v>14.79</v>
      </c>
      <c r="F161" s="6">
        <v>98.480002999999996</v>
      </c>
      <c r="J161" s="6"/>
      <c r="K161" s="6">
        <f t="shared" si="11"/>
        <v>2.9122697314543203E-2</v>
      </c>
      <c r="L161" s="6">
        <f t="shared" si="12"/>
        <v>-1.7299081583865797E-2</v>
      </c>
      <c r="M161" s="6">
        <f t="shared" si="13"/>
        <v>1.5307114341174698E-2</v>
      </c>
      <c r="N161" s="6">
        <f t="shared" si="14"/>
        <v>1.2320328542094437E-2</v>
      </c>
      <c r="O161" s="6">
        <f t="shared" si="15"/>
        <v>1.181548316417381E-2</v>
      </c>
    </row>
    <row r="162" spans="1:15" x14ac:dyDescent="0.3">
      <c r="A162" s="27">
        <v>44848</v>
      </c>
      <c r="B162" s="6">
        <v>138.38000500000001</v>
      </c>
      <c r="C162" s="6">
        <v>245.10000600000001</v>
      </c>
      <c r="D162" s="6">
        <v>198.60000600000001</v>
      </c>
      <c r="E162" s="6">
        <v>14.61</v>
      </c>
      <c r="F162" s="6">
        <v>97.330001999999993</v>
      </c>
      <c r="J162" s="6"/>
      <c r="K162" s="6">
        <f t="shared" si="11"/>
        <v>-3.2240015657038303E-2</v>
      </c>
      <c r="L162" s="6">
        <f t="shared" si="12"/>
        <v>6.5652200000000036E-2</v>
      </c>
      <c r="M162" s="6">
        <f t="shared" si="13"/>
        <v>2.4820750161232513E-2</v>
      </c>
      <c r="N162" s="6">
        <f t="shared" si="14"/>
        <v>3.1779661016949103E-2</v>
      </c>
      <c r="O162" s="6">
        <f t="shared" si="15"/>
        <v>3.0492377887529176E-2</v>
      </c>
    </row>
    <row r="163" spans="1:15" x14ac:dyDescent="0.3">
      <c r="A163" s="27">
        <v>44847</v>
      </c>
      <c r="B163" s="6">
        <v>142.990005</v>
      </c>
      <c r="C163" s="6">
        <v>230</v>
      </c>
      <c r="D163" s="6">
        <v>193.78999300000001</v>
      </c>
      <c r="E163" s="6">
        <v>14.16</v>
      </c>
      <c r="F163" s="6">
        <v>94.449996999999996</v>
      </c>
      <c r="J163" s="6"/>
      <c r="K163" s="6">
        <f t="shared" si="11"/>
        <v>3.361290396451929E-2</v>
      </c>
      <c r="L163" s="6">
        <f t="shared" si="12"/>
        <v>-1.0795213341258743E-2</v>
      </c>
      <c r="M163" s="6">
        <f t="shared" si="13"/>
        <v>-1.499446947762346E-2</v>
      </c>
      <c r="N163" s="6">
        <f t="shared" si="14"/>
        <v>-3.476482617586911E-2</v>
      </c>
      <c r="O163" s="6">
        <f t="shared" si="15"/>
        <v>-2.266144477091734E-2</v>
      </c>
    </row>
    <row r="164" spans="1:15" x14ac:dyDescent="0.3">
      <c r="A164" s="27">
        <v>44846</v>
      </c>
      <c r="B164" s="6">
        <v>138.33999600000001</v>
      </c>
      <c r="C164" s="6">
        <v>232.509995</v>
      </c>
      <c r="D164" s="6">
        <v>196.740005</v>
      </c>
      <c r="E164" s="6">
        <v>14.67</v>
      </c>
      <c r="F164" s="6">
        <v>96.639999000000003</v>
      </c>
      <c r="J164" s="6"/>
      <c r="K164" s="6">
        <f t="shared" si="11"/>
        <v>-4.6049792662246616E-3</v>
      </c>
      <c r="L164" s="6">
        <f t="shared" si="12"/>
        <v>5.270068485309657E-2</v>
      </c>
      <c r="M164" s="6">
        <f t="shared" si="13"/>
        <v>2.4047523007691148E-2</v>
      </c>
      <c r="N164" s="6">
        <f t="shared" si="14"/>
        <v>-2.5896414342629518E-2</v>
      </c>
      <c r="O164" s="6">
        <f t="shared" si="15"/>
        <v>3.4578683884865291E-2</v>
      </c>
    </row>
    <row r="165" spans="1:15" x14ac:dyDescent="0.3">
      <c r="A165" s="27">
        <v>44845</v>
      </c>
      <c r="B165" s="6">
        <v>138.979996</v>
      </c>
      <c r="C165" s="6">
        <v>220.86999499999999</v>
      </c>
      <c r="D165" s="6">
        <v>192.11999499999999</v>
      </c>
      <c r="E165" s="6">
        <v>15.06</v>
      </c>
      <c r="F165" s="6">
        <v>93.410004000000001</v>
      </c>
      <c r="J165" s="6"/>
      <c r="K165" s="6">
        <f t="shared" si="11"/>
        <v>-1.0254963826448657E-2</v>
      </c>
      <c r="L165" s="6">
        <f t="shared" si="12"/>
        <v>3.0706062881806984E-2</v>
      </c>
      <c r="M165" s="6">
        <f t="shared" si="13"/>
        <v>-2.6993563263047991E-3</v>
      </c>
      <c r="N165" s="6">
        <f t="shared" si="14"/>
        <v>3.3311125916056436E-3</v>
      </c>
      <c r="O165" s="6">
        <f t="shared" si="15"/>
        <v>3.3298174721765445E-3</v>
      </c>
    </row>
    <row r="166" spans="1:15" x14ac:dyDescent="0.3">
      <c r="A166" s="27">
        <v>44844</v>
      </c>
      <c r="B166" s="6">
        <v>140.41999799999999</v>
      </c>
      <c r="C166" s="6">
        <v>214.28999300000001</v>
      </c>
      <c r="D166" s="6">
        <v>192.63999899999999</v>
      </c>
      <c r="E166" s="6">
        <v>15.01</v>
      </c>
      <c r="F166" s="6">
        <v>93.099997999999999</v>
      </c>
      <c r="J166" s="6"/>
      <c r="K166" s="6">
        <f t="shared" si="11"/>
        <v>2.3556428683171567E-3</v>
      </c>
      <c r="L166" s="6">
        <f t="shared" si="12"/>
        <v>-6.8223337998492659E-2</v>
      </c>
      <c r="M166" s="6">
        <f t="shared" si="13"/>
        <v>-7.2661890141790661E-3</v>
      </c>
      <c r="N166" s="6">
        <f t="shared" si="14"/>
        <v>-1.7026850032743929E-2</v>
      </c>
      <c r="O166" s="6">
        <f t="shared" si="15"/>
        <v>-2.1647813297695967E-2</v>
      </c>
    </row>
    <row r="167" spans="1:15" x14ac:dyDescent="0.3">
      <c r="A167" s="27">
        <v>44841</v>
      </c>
      <c r="B167" s="6">
        <v>140.08999600000001</v>
      </c>
      <c r="C167" s="6">
        <v>229.979996</v>
      </c>
      <c r="D167" s="6">
        <v>194.050003</v>
      </c>
      <c r="E167" s="6">
        <v>15.27</v>
      </c>
      <c r="F167" s="6">
        <v>95.160004000000001</v>
      </c>
      <c r="J167" s="6"/>
      <c r="K167" s="6">
        <f t="shared" si="11"/>
        <v>-3.6718677418900669E-2</v>
      </c>
      <c r="L167" s="6">
        <f t="shared" si="12"/>
        <v>2.3270282536151279E-2</v>
      </c>
      <c r="M167" s="6">
        <f t="shared" si="13"/>
        <v>-8.0257235463071404E-3</v>
      </c>
      <c r="N167" s="6">
        <f t="shared" si="14"/>
        <v>-1.3565891472868272E-2</v>
      </c>
      <c r="O167" s="6">
        <f t="shared" si="15"/>
        <v>-2.0584601869715856E-2</v>
      </c>
    </row>
    <row r="168" spans="1:15" x14ac:dyDescent="0.3">
      <c r="A168" s="27">
        <v>44840</v>
      </c>
      <c r="B168" s="6">
        <v>145.429993</v>
      </c>
      <c r="C168" s="6">
        <v>224.75</v>
      </c>
      <c r="D168" s="6">
        <v>195.61999499999999</v>
      </c>
      <c r="E168" s="6">
        <v>15.48</v>
      </c>
      <c r="F168" s="6">
        <v>97.160004000000001</v>
      </c>
      <c r="J168" s="6"/>
      <c r="K168" s="6">
        <f t="shared" si="11"/>
        <v>-6.6256901622550367E-3</v>
      </c>
      <c r="L168" s="6">
        <f t="shared" si="12"/>
        <v>-6.361971396350781E-2</v>
      </c>
      <c r="M168" s="6">
        <f t="shared" si="13"/>
        <v>-1.3067009275671948E-2</v>
      </c>
      <c r="N168" s="6">
        <f t="shared" si="14"/>
        <v>-4.1486068111454999E-2</v>
      </c>
      <c r="O168" s="6">
        <f t="shared" si="15"/>
        <v>-2.8788454330383333E-2</v>
      </c>
    </row>
    <row r="169" spans="1:15" x14ac:dyDescent="0.3">
      <c r="A169" s="27">
        <v>44839</v>
      </c>
      <c r="B169" s="6">
        <v>146.39999399999999</v>
      </c>
      <c r="C169" s="6">
        <v>240.020004</v>
      </c>
      <c r="D169" s="6">
        <v>198.21000699999999</v>
      </c>
      <c r="E169" s="6">
        <v>16.149999999999999</v>
      </c>
      <c r="F169" s="6">
        <v>100.040001</v>
      </c>
      <c r="J169" s="6"/>
      <c r="K169" s="6">
        <f t="shared" si="11"/>
        <v>2.0533058705006816E-3</v>
      </c>
      <c r="L169" s="6">
        <f t="shared" si="12"/>
        <v>1.3897723379338882E-2</v>
      </c>
      <c r="M169" s="6">
        <f t="shared" si="13"/>
        <v>-1.2012700927442445E-2</v>
      </c>
      <c r="N169" s="6">
        <f t="shared" si="14"/>
        <v>1.5723270440251461E-2</v>
      </c>
      <c r="O169" s="6">
        <f t="shared" si="15"/>
        <v>-7.5397021565564836E-3</v>
      </c>
    </row>
    <row r="170" spans="1:15" x14ac:dyDescent="0.3">
      <c r="A170" s="27">
        <v>44838</v>
      </c>
      <c r="B170" s="6">
        <v>146.10000600000001</v>
      </c>
      <c r="C170" s="6">
        <v>236.729996</v>
      </c>
      <c r="D170" s="6">
        <v>200.61999499999999</v>
      </c>
      <c r="E170" s="6">
        <v>15.9</v>
      </c>
      <c r="F170" s="6">
        <v>100.800003</v>
      </c>
      <c r="J170" s="6"/>
      <c r="K170" s="6">
        <f t="shared" si="11"/>
        <v>2.5623089342711684E-2</v>
      </c>
      <c r="L170" s="6">
        <f t="shared" si="12"/>
        <v>-1.6657011367927806E-2</v>
      </c>
      <c r="M170" s="6">
        <f t="shared" si="13"/>
        <v>-2.3176598909908596E-2</v>
      </c>
      <c r="N170" s="6">
        <f t="shared" si="14"/>
        <v>-9.3457326695160128E-3</v>
      </c>
      <c r="O170" s="6">
        <f t="shared" si="15"/>
        <v>-6.3091382825485659E-3</v>
      </c>
    </row>
    <row r="171" spans="1:15" x14ac:dyDescent="0.3">
      <c r="A171" s="27">
        <v>44837</v>
      </c>
      <c r="B171" s="6">
        <v>142.449997</v>
      </c>
      <c r="C171" s="6">
        <v>240.740005</v>
      </c>
      <c r="D171" s="6">
        <v>205.38000500000001</v>
      </c>
      <c r="E171" s="6">
        <v>16.049999</v>
      </c>
      <c r="F171" s="6">
        <v>101.44000200000001</v>
      </c>
      <c r="J171" s="6"/>
      <c r="K171" s="6">
        <f t="shared" si="11"/>
        <v>3.075253322907091E-2</v>
      </c>
      <c r="L171" s="6">
        <f t="shared" si="12"/>
        <v>7.1118308642185522E-3</v>
      </c>
      <c r="M171" s="6">
        <f t="shared" si="13"/>
        <v>2.5566813781254753E-2</v>
      </c>
      <c r="N171" s="6">
        <f t="shared" si="14"/>
        <v>8.1657663316582769E-3</v>
      </c>
      <c r="O171" s="6">
        <f t="shared" si="15"/>
        <v>4.4373572872652346E-2</v>
      </c>
    </row>
    <row r="172" spans="1:15" x14ac:dyDescent="0.3">
      <c r="A172" s="27">
        <v>44834</v>
      </c>
      <c r="B172" s="6">
        <v>138.199997</v>
      </c>
      <c r="C172" s="6">
        <v>239.03999300000001</v>
      </c>
      <c r="D172" s="6">
        <v>200.259995</v>
      </c>
      <c r="E172" s="6">
        <v>15.92</v>
      </c>
      <c r="F172" s="6">
        <v>97.129997000000003</v>
      </c>
      <c r="J172" s="6"/>
      <c r="K172" s="6">
        <f t="shared" si="11"/>
        <v>-3.0039297586729324E-2</v>
      </c>
      <c r="L172" s="6">
        <f t="shared" si="12"/>
        <v>1.5290481521487658E-2</v>
      </c>
      <c r="M172" s="6">
        <f t="shared" si="13"/>
        <v>2.7923148570670155E-2</v>
      </c>
      <c r="N172" s="6">
        <f t="shared" si="14"/>
        <v>2.7096774193548383E-2</v>
      </c>
      <c r="O172" s="6">
        <f t="shared" si="15"/>
        <v>2.968297403407253E-2</v>
      </c>
    </row>
    <row r="173" spans="1:15" x14ac:dyDescent="0.3">
      <c r="A173" s="27">
        <v>44833</v>
      </c>
      <c r="B173" s="6">
        <v>142.479996</v>
      </c>
      <c r="C173" s="6">
        <v>235.44000199999999</v>
      </c>
      <c r="D173" s="6">
        <v>194.820007</v>
      </c>
      <c r="E173" s="6">
        <v>15.5</v>
      </c>
      <c r="F173" s="6">
        <v>94.330001999999993</v>
      </c>
      <c r="J173" s="6"/>
      <c r="K173" s="6">
        <f t="shared" si="11"/>
        <v>-4.9119061642260139E-2</v>
      </c>
      <c r="L173" s="6">
        <f t="shared" si="12"/>
        <v>-1.7813211277408196E-2</v>
      </c>
      <c r="M173" s="6">
        <f t="shared" si="13"/>
        <v>-2.1987901937568766E-2</v>
      </c>
      <c r="N173" s="6">
        <f t="shared" si="14"/>
        <v>2.6490066225165587E-2</v>
      </c>
      <c r="O173" s="6">
        <f t="shared" si="15"/>
        <v>-3.2016368353505471E-2</v>
      </c>
    </row>
    <row r="174" spans="1:15" x14ac:dyDescent="0.3">
      <c r="A174" s="27">
        <v>44832</v>
      </c>
      <c r="B174" s="6">
        <v>149.83999600000001</v>
      </c>
      <c r="C174" s="6">
        <v>239.71000699999999</v>
      </c>
      <c r="D174" s="6">
        <v>199.199997</v>
      </c>
      <c r="E174" s="6">
        <v>15.1</v>
      </c>
      <c r="F174" s="6">
        <v>97.449996999999996</v>
      </c>
      <c r="J174" s="6"/>
      <c r="K174" s="6">
        <f t="shared" si="11"/>
        <v>-1.2651548914455288E-2</v>
      </c>
      <c r="L174" s="6">
        <f t="shared" si="12"/>
        <v>-2.2389845298407592E-2</v>
      </c>
      <c r="M174" s="6">
        <f t="shared" si="13"/>
        <v>-1.303079311271082E-2</v>
      </c>
      <c r="N174" s="6">
        <f t="shared" si="14"/>
        <v>1.0033444816053536E-2</v>
      </c>
      <c r="O174" s="6">
        <f t="shared" si="15"/>
        <v>-1.9617756144511993E-2</v>
      </c>
    </row>
    <row r="175" spans="1:15" x14ac:dyDescent="0.3">
      <c r="A175" s="27">
        <v>44831</v>
      </c>
      <c r="B175" s="6">
        <v>151.759995</v>
      </c>
      <c r="C175" s="6">
        <v>245.199997</v>
      </c>
      <c r="D175" s="6">
        <v>201.83000200000001</v>
      </c>
      <c r="E175" s="6">
        <v>14.95</v>
      </c>
      <c r="F175" s="6">
        <v>99.400002000000001</v>
      </c>
      <c r="J175" s="6"/>
      <c r="K175" s="6">
        <f t="shared" si="11"/>
        <v>6.5662331613389321E-3</v>
      </c>
      <c r="L175" s="6">
        <f t="shared" si="12"/>
        <v>9.2886414276669507E-2</v>
      </c>
      <c r="M175" s="6">
        <f t="shared" si="13"/>
        <v>2.3219275031685718E-2</v>
      </c>
      <c r="N175" s="6">
        <f t="shared" si="14"/>
        <v>6.0283687943262387E-2</v>
      </c>
      <c r="O175" s="6">
        <f t="shared" si="15"/>
        <v>3.7037079541723111E-2</v>
      </c>
    </row>
    <row r="176" spans="1:15" x14ac:dyDescent="0.3">
      <c r="A176" s="27">
        <v>44830</v>
      </c>
      <c r="B176" s="6">
        <v>150.770004</v>
      </c>
      <c r="C176" s="6">
        <v>224.36000100000001</v>
      </c>
      <c r="D176" s="6">
        <v>197.25</v>
      </c>
      <c r="E176" s="6">
        <v>14.1</v>
      </c>
      <c r="F176" s="6">
        <v>95.849997999999999</v>
      </c>
      <c r="J176" s="6"/>
      <c r="K176" s="6">
        <f t="shared" si="11"/>
        <v>2.2602606914965693E-3</v>
      </c>
      <c r="L176" s="6">
        <f t="shared" si="12"/>
        <v>1.2942115898626593E-3</v>
      </c>
      <c r="M176" s="6">
        <f t="shared" si="13"/>
        <v>-1.797272220465642E-2</v>
      </c>
      <c r="N176" s="6">
        <f t="shared" si="14"/>
        <v>-6.3424947145877281E-3</v>
      </c>
      <c r="O176" s="6">
        <f t="shared" si="15"/>
        <v>-2.3134987062729682E-2</v>
      </c>
    </row>
    <row r="177" spans="1:15" x14ac:dyDescent="0.3">
      <c r="A177" s="27">
        <v>44827</v>
      </c>
      <c r="B177" s="6">
        <v>150.429993</v>
      </c>
      <c r="C177" s="6">
        <v>224.070007</v>
      </c>
      <c r="D177" s="6">
        <v>200.86000100000001</v>
      </c>
      <c r="E177" s="6">
        <v>14.19</v>
      </c>
      <c r="F177" s="6">
        <v>98.120002999999997</v>
      </c>
      <c r="J177" s="6"/>
      <c r="K177" s="6">
        <f t="shared" si="11"/>
        <v>-1.5123817758157075E-2</v>
      </c>
      <c r="L177" s="6">
        <f t="shared" si="12"/>
        <v>-1.0335219109841025E-2</v>
      </c>
      <c r="M177" s="6">
        <f t="shared" si="13"/>
        <v>-1.5247340220388513E-2</v>
      </c>
      <c r="N177" s="6">
        <f t="shared" si="14"/>
        <v>-2.0027624309392329E-2</v>
      </c>
      <c r="O177" s="6">
        <f t="shared" si="15"/>
        <v>-1.3869316582914603E-2</v>
      </c>
    </row>
    <row r="178" spans="1:15" x14ac:dyDescent="0.3">
      <c r="A178" s="27">
        <v>44826</v>
      </c>
      <c r="B178" s="6">
        <v>152.740005</v>
      </c>
      <c r="C178" s="6">
        <v>226.41000399999999</v>
      </c>
      <c r="D178" s="6">
        <v>203.970001</v>
      </c>
      <c r="E178" s="6">
        <v>14.48</v>
      </c>
      <c r="F178" s="6">
        <v>99.5</v>
      </c>
      <c r="J178" s="6"/>
      <c r="K178" s="6">
        <f t="shared" si="11"/>
        <v>-6.3752016238927808E-3</v>
      </c>
      <c r="L178" s="6">
        <f t="shared" si="12"/>
        <v>-4.4885040562518012E-2</v>
      </c>
      <c r="M178" s="6">
        <f t="shared" si="13"/>
        <v>-2.4860147486352208E-2</v>
      </c>
      <c r="N178" s="6">
        <f t="shared" si="14"/>
        <v>-3.9150630391506291E-2</v>
      </c>
      <c r="O178" s="6">
        <f t="shared" si="15"/>
        <v>-2.6037626231886216E-2</v>
      </c>
    </row>
    <row r="179" spans="1:15" x14ac:dyDescent="0.3">
      <c r="A179" s="27">
        <v>44825</v>
      </c>
      <c r="B179" s="6">
        <v>153.720001</v>
      </c>
      <c r="C179" s="6">
        <v>237.050003</v>
      </c>
      <c r="D179" s="6">
        <v>209.16999799999999</v>
      </c>
      <c r="E179" s="6">
        <v>15.07</v>
      </c>
      <c r="F179" s="6">
        <v>102.160004</v>
      </c>
      <c r="J179" s="6"/>
      <c r="K179" s="6">
        <f t="shared" si="11"/>
        <v>-2.0267642585123338E-2</v>
      </c>
      <c r="L179" s="6">
        <f t="shared" si="12"/>
        <v>7.599442892714844E-4</v>
      </c>
      <c r="M179" s="6">
        <f t="shared" si="13"/>
        <v>-1.2836854088616029E-2</v>
      </c>
      <c r="N179" s="6">
        <f t="shared" si="14"/>
        <v>-7.2463768115941657E-3</v>
      </c>
      <c r="O179" s="6">
        <f t="shared" si="15"/>
        <v>-2.2298727577734274E-2</v>
      </c>
    </row>
    <row r="180" spans="1:15" x14ac:dyDescent="0.3">
      <c r="A180" s="27">
        <v>44824</v>
      </c>
      <c r="B180" s="6">
        <v>156.89999399999999</v>
      </c>
      <c r="C180" s="6">
        <v>236.86999499999999</v>
      </c>
      <c r="D180" s="6">
        <v>211.88999899999999</v>
      </c>
      <c r="E180" s="6">
        <v>15.18</v>
      </c>
      <c r="F180" s="6">
        <v>104.489998</v>
      </c>
      <c r="J180" s="6"/>
      <c r="K180" s="6">
        <f t="shared" si="11"/>
        <v>1.566544577072615E-2</v>
      </c>
      <c r="L180" s="6">
        <f t="shared" si="12"/>
        <v>-2.4624298341586283E-2</v>
      </c>
      <c r="M180" s="6">
        <f t="shared" si="13"/>
        <v>-6.4706943035459001E-3</v>
      </c>
      <c r="N180" s="6">
        <f t="shared" si="14"/>
        <v>8.6378737541527566E-3</v>
      </c>
      <c r="O180" s="6">
        <f t="shared" si="15"/>
        <v>-2.8632536952681913E-2</v>
      </c>
    </row>
    <row r="181" spans="1:15" x14ac:dyDescent="0.3">
      <c r="A181" s="27">
        <v>44823</v>
      </c>
      <c r="B181" s="6">
        <v>154.479996</v>
      </c>
      <c r="C181" s="6">
        <v>242.85000600000001</v>
      </c>
      <c r="D181" s="6">
        <v>213.270004</v>
      </c>
      <c r="E181" s="6">
        <v>15.05</v>
      </c>
      <c r="F181" s="6">
        <v>107.57</v>
      </c>
      <c r="J181" s="6"/>
      <c r="K181" s="6">
        <f t="shared" si="11"/>
        <v>2.5082940114458024E-2</v>
      </c>
      <c r="L181" s="6">
        <f t="shared" si="12"/>
        <v>-3.2015719902809331E-3</v>
      </c>
      <c r="M181" s="6">
        <f t="shared" si="13"/>
        <v>-1.3552234230604527E-2</v>
      </c>
      <c r="N181" s="6">
        <f t="shared" si="14"/>
        <v>-2.9032258064516082E-2</v>
      </c>
      <c r="O181" s="6">
        <f t="shared" si="15"/>
        <v>-1.4656022985362824E-2</v>
      </c>
    </row>
    <row r="182" spans="1:15" x14ac:dyDescent="0.3">
      <c r="A182" s="27">
        <v>44820</v>
      </c>
      <c r="B182" s="6">
        <v>150.699997</v>
      </c>
      <c r="C182" s="6">
        <v>243.63000500000001</v>
      </c>
      <c r="D182" s="6">
        <v>216.199997</v>
      </c>
      <c r="E182" s="6">
        <v>15.5</v>
      </c>
      <c r="F182" s="6">
        <v>109.16999800000001</v>
      </c>
      <c r="J182" s="6"/>
      <c r="K182" s="6">
        <f t="shared" si="11"/>
        <v>-1.0960149995410794E-2</v>
      </c>
      <c r="L182" s="6">
        <f t="shared" si="12"/>
        <v>1.4575438000761295E-2</v>
      </c>
      <c r="M182" s="6">
        <f t="shared" si="13"/>
        <v>1.9811306603773567E-2</v>
      </c>
      <c r="N182" s="6">
        <f t="shared" si="14"/>
        <v>1.3071895424836555E-2</v>
      </c>
      <c r="O182" s="6">
        <f t="shared" si="15"/>
        <v>8.4988267898383988E-3</v>
      </c>
    </row>
    <row r="183" spans="1:15" x14ac:dyDescent="0.3">
      <c r="A183" s="27">
        <v>44819</v>
      </c>
      <c r="B183" s="6">
        <v>152.36999499999999</v>
      </c>
      <c r="C183" s="6">
        <v>240.13000500000001</v>
      </c>
      <c r="D183" s="6">
        <v>212</v>
      </c>
      <c r="E183" s="6">
        <v>15.3</v>
      </c>
      <c r="F183" s="6">
        <v>108.25</v>
      </c>
      <c r="J183" s="6"/>
      <c r="K183" s="6">
        <f t="shared" si="11"/>
        <v>-1.8929901731117263E-2</v>
      </c>
      <c r="L183" s="6">
        <f t="shared" si="12"/>
        <v>2.0180133822327005E-2</v>
      </c>
      <c r="M183" s="6">
        <f t="shared" si="13"/>
        <v>-2.9126218038440156E-2</v>
      </c>
      <c r="N183" s="6">
        <f t="shared" si="14"/>
        <v>1.0568031704095121E-2</v>
      </c>
      <c r="O183" s="6">
        <f t="shared" si="15"/>
        <v>-2.274981554797734E-2</v>
      </c>
    </row>
    <row r="184" spans="1:15" x14ac:dyDescent="0.3">
      <c r="A184" s="27">
        <v>44818</v>
      </c>
      <c r="B184" s="6">
        <v>155.30999800000001</v>
      </c>
      <c r="C184" s="6">
        <v>235.38000500000001</v>
      </c>
      <c r="D184" s="6">
        <v>218.36000100000001</v>
      </c>
      <c r="E184" s="6">
        <v>15.14</v>
      </c>
      <c r="F184" s="6">
        <v>110.769997</v>
      </c>
      <c r="J184" s="6"/>
      <c r="K184" s="6">
        <f t="shared" si="11"/>
        <v>9.5553954642588115E-3</v>
      </c>
      <c r="L184" s="6">
        <f t="shared" si="12"/>
        <v>5.024098809211567E-2</v>
      </c>
      <c r="M184" s="6">
        <f t="shared" si="13"/>
        <v>1.8811837836364591E-3</v>
      </c>
      <c r="N184" s="6">
        <f t="shared" si="14"/>
        <v>-2.9487179487179428E-2</v>
      </c>
      <c r="O184" s="6">
        <f t="shared" si="15"/>
        <v>-1.5377804444444412E-2</v>
      </c>
    </row>
    <row r="185" spans="1:15" x14ac:dyDescent="0.3">
      <c r="A185" s="27">
        <v>44817</v>
      </c>
      <c r="B185" s="6">
        <v>153.83999600000001</v>
      </c>
      <c r="C185" s="6">
        <v>224.11999499999999</v>
      </c>
      <c r="D185" s="6">
        <v>217.949997</v>
      </c>
      <c r="E185" s="6">
        <v>15.6</v>
      </c>
      <c r="F185" s="6">
        <v>112.5</v>
      </c>
      <c r="J185" s="6"/>
      <c r="K185" s="6">
        <f t="shared" si="11"/>
        <v>-5.8679541153746378E-2</v>
      </c>
      <c r="L185" s="6">
        <f t="shared" si="12"/>
        <v>2.7460642106527149E-2</v>
      </c>
      <c r="M185" s="6">
        <f t="shared" si="13"/>
        <v>-3.6855346051471276E-2</v>
      </c>
      <c r="N185" s="6">
        <f t="shared" si="14"/>
        <v>3.2154340836012176E-3</v>
      </c>
      <c r="O185" s="6">
        <f t="shared" si="15"/>
        <v>6.6213134104990438E-3</v>
      </c>
    </row>
    <row r="186" spans="1:15" x14ac:dyDescent="0.3">
      <c r="A186" s="27">
        <v>44816</v>
      </c>
      <c r="B186" s="6">
        <v>163.429993</v>
      </c>
      <c r="C186" s="6">
        <v>218.13000500000001</v>
      </c>
      <c r="D186" s="6">
        <v>226.28999300000001</v>
      </c>
      <c r="E186" s="6">
        <v>15.55</v>
      </c>
      <c r="F186" s="6">
        <v>111.760002</v>
      </c>
      <c r="J186" s="6"/>
      <c r="K186" s="6">
        <f t="shared" si="11"/>
        <v>3.8507963350955229E-2</v>
      </c>
      <c r="L186" s="6">
        <f t="shared" si="12"/>
        <v>-7.7791375630116122E-2</v>
      </c>
      <c r="M186" s="6">
        <f t="shared" si="13"/>
        <v>-3.3609544181592933E-2</v>
      </c>
      <c r="N186" s="6">
        <f t="shared" si="14"/>
        <v>-2.5689223057644119E-2</v>
      </c>
      <c r="O186" s="6">
        <f t="shared" si="15"/>
        <v>-3.978002439883175E-2</v>
      </c>
    </row>
    <row r="187" spans="1:15" x14ac:dyDescent="0.3">
      <c r="A187" s="27">
        <v>44813</v>
      </c>
      <c r="B187" s="6">
        <v>157.36999499999999</v>
      </c>
      <c r="C187" s="6">
        <v>236.529999</v>
      </c>
      <c r="D187" s="6">
        <v>234.16000399999999</v>
      </c>
      <c r="E187" s="6">
        <v>15.96</v>
      </c>
      <c r="F187" s="6">
        <v>116.389999</v>
      </c>
      <c r="J187" s="6"/>
      <c r="K187" s="6">
        <f t="shared" si="11"/>
        <v>1.8839750538144146E-2</v>
      </c>
      <c r="L187" s="6">
        <f t="shared" si="12"/>
        <v>1.2672825753693622E-2</v>
      </c>
      <c r="M187" s="6">
        <f t="shared" si="13"/>
        <v>9.8326675471650735E-3</v>
      </c>
      <c r="N187" s="6">
        <f t="shared" si="14"/>
        <v>2.5125628140704099E-3</v>
      </c>
      <c r="O187" s="6">
        <f t="shared" si="15"/>
        <v>1.0505287376280571E-2</v>
      </c>
    </row>
    <row r="188" spans="1:15" x14ac:dyDescent="0.3">
      <c r="A188" s="27">
        <v>44812</v>
      </c>
      <c r="B188" s="6">
        <v>154.46000699999999</v>
      </c>
      <c r="C188" s="6">
        <v>233.570007</v>
      </c>
      <c r="D188" s="6">
        <v>231.88000500000001</v>
      </c>
      <c r="E188" s="6">
        <v>15.92</v>
      </c>
      <c r="F188" s="6">
        <v>115.18</v>
      </c>
      <c r="J188" s="6"/>
      <c r="K188" s="6">
        <f t="shared" si="11"/>
        <v>-9.6178502992757629E-3</v>
      </c>
      <c r="L188" s="6">
        <f t="shared" si="12"/>
        <v>2.6952184954694168E-2</v>
      </c>
      <c r="M188" s="6">
        <f t="shared" si="13"/>
        <v>6.6858080521977501E-3</v>
      </c>
      <c r="N188" s="6">
        <f t="shared" si="14"/>
        <v>1.9859064702114061E-2</v>
      </c>
      <c r="O188" s="6">
        <f t="shared" si="15"/>
        <v>2.5371654493516468E-2</v>
      </c>
    </row>
    <row r="189" spans="1:15" x14ac:dyDescent="0.3">
      <c r="A189" s="27">
        <v>44811</v>
      </c>
      <c r="B189" s="6">
        <v>155.96000699999999</v>
      </c>
      <c r="C189" s="6">
        <v>227.44000199999999</v>
      </c>
      <c r="D189" s="6">
        <v>230.33999600000001</v>
      </c>
      <c r="E189" s="6">
        <v>15.61</v>
      </c>
      <c r="F189" s="6">
        <v>112.33000199999999</v>
      </c>
      <c r="J189" s="6"/>
      <c r="K189" s="6">
        <f t="shared" si="11"/>
        <v>9.253918392893969E-3</v>
      </c>
      <c r="L189" s="6">
        <f t="shared" si="12"/>
        <v>-6.6387358207933567E-3</v>
      </c>
      <c r="M189" s="6">
        <f t="shared" si="13"/>
        <v>6.7747849443747466E-3</v>
      </c>
      <c r="N189" s="6">
        <f t="shared" si="14"/>
        <v>1.6276041666666668E-2</v>
      </c>
      <c r="O189" s="6">
        <f t="shared" si="15"/>
        <v>-3.194604610975281E-3</v>
      </c>
    </row>
    <row r="190" spans="1:15" x14ac:dyDescent="0.3">
      <c r="A190" s="27">
        <v>44810</v>
      </c>
      <c r="B190" s="6">
        <v>154.529999</v>
      </c>
      <c r="C190" s="6">
        <v>228.96000699999999</v>
      </c>
      <c r="D190" s="6">
        <v>228.78999300000001</v>
      </c>
      <c r="E190" s="6">
        <v>15.36</v>
      </c>
      <c r="F190" s="6">
        <v>112.69000200000001</v>
      </c>
      <c r="J190" s="6"/>
      <c r="K190" s="6">
        <f t="shared" si="11"/>
        <v>-8.2151275042054977E-3</v>
      </c>
      <c r="L190" s="6">
        <f t="shared" si="12"/>
        <v>4.8399688852052251E-2</v>
      </c>
      <c r="M190" s="6">
        <f t="shared" si="13"/>
        <v>3.5529301439237234E-3</v>
      </c>
      <c r="N190" s="6">
        <f t="shared" si="14"/>
        <v>3.573836817262302E-2</v>
      </c>
      <c r="O190" s="6">
        <f t="shared" si="15"/>
        <v>2.3617095962107287E-2</v>
      </c>
    </row>
    <row r="191" spans="1:15" x14ac:dyDescent="0.3">
      <c r="A191" s="27">
        <v>44806</v>
      </c>
      <c r="B191" s="6">
        <v>155.80999800000001</v>
      </c>
      <c r="C191" s="6">
        <v>218.38999899999999</v>
      </c>
      <c r="D191" s="6">
        <v>227.979996</v>
      </c>
      <c r="E191" s="6">
        <v>14.83</v>
      </c>
      <c r="F191" s="6">
        <v>110.089996</v>
      </c>
      <c r="J191" s="6"/>
      <c r="K191" s="6">
        <f t="shared" si="11"/>
        <v>-1.3611097143088776E-2</v>
      </c>
      <c r="L191" s="6">
        <f t="shared" si="12"/>
        <v>-3.414268261402565E-2</v>
      </c>
      <c r="M191" s="6">
        <f t="shared" si="13"/>
        <v>1.8040519620965294E-2</v>
      </c>
      <c r="N191" s="6">
        <f t="shared" si="14"/>
        <v>-4.6979865771812268E-3</v>
      </c>
      <c r="O191" s="6">
        <f t="shared" si="15"/>
        <v>-9.9820236505941354E-3</v>
      </c>
    </row>
    <row r="192" spans="1:15" x14ac:dyDescent="0.3">
      <c r="A192" s="27">
        <v>44805</v>
      </c>
      <c r="B192" s="6">
        <v>157.96000699999999</v>
      </c>
      <c r="C192" s="6">
        <v>226.11000100000001</v>
      </c>
      <c r="D192" s="6">
        <v>223.94000199999999</v>
      </c>
      <c r="E192" s="6">
        <v>14.9</v>
      </c>
      <c r="F192" s="6">
        <v>111.199997</v>
      </c>
      <c r="J192" s="6"/>
      <c r="K192" s="6">
        <f t="shared" si="11"/>
        <v>4.7068184409946286E-3</v>
      </c>
      <c r="L192" s="6">
        <f t="shared" si="12"/>
        <v>-1.7083951137139872E-2</v>
      </c>
      <c r="M192" s="6">
        <f t="shared" si="13"/>
        <v>-9.3780236165445542E-3</v>
      </c>
      <c r="N192" s="6">
        <f t="shared" si="14"/>
        <v>2.1247429746401678E-2</v>
      </c>
      <c r="O192" s="6">
        <f t="shared" si="15"/>
        <v>-1.1819088348165785E-2</v>
      </c>
    </row>
    <row r="193" spans="1:15" x14ac:dyDescent="0.3">
      <c r="A193" s="27">
        <v>44804</v>
      </c>
      <c r="B193" s="6">
        <v>157.220001</v>
      </c>
      <c r="C193" s="6">
        <v>230.03999300000001</v>
      </c>
      <c r="D193" s="6">
        <v>226.05999800000001</v>
      </c>
      <c r="E193" s="6">
        <v>14.59</v>
      </c>
      <c r="F193" s="6">
        <v>112.529999</v>
      </c>
      <c r="J193" s="6"/>
      <c r="K193" s="6">
        <f t="shared" si="11"/>
        <v>-1.0634969211881652E-2</v>
      </c>
      <c r="L193" s="6">
        <f t="shared" si="12"/>
        <v>2.8985485140324622E-2</v>
      </c>
      <c r="M193" s="6">
        <f t="shared" si="13"/>
        <v>6.9039376175657734E-3</v>
      </c>
      <c r="N193" s="6">
        <f t="shared" si="14"/>
        <v>-1.7508417508417494E-2</v>
      </c>
      <c r="O193" s="6">
        <f t="shared" si="15"/>
        <v>4.0149624551221053E-3</v>
      </c>
    </row>
    <row r="194" spans="1:15" x14ac:dyDescent="0.3">
      <c r="A194" s="27">
        <v>44803</v>
      </c>
      <c r="B194" s="6">
        <v>158.91000399999999</v>
      </c>
      <c r="C194" s="6">
        <v>223.55999800000001</v>
      </c>
      <c r="D194" s="6">
        <v>224.509995</v>
      </c>
      <c r="E194" s="6">
        <v>14.85</v>
      </c>
      <c r="F194" s="6">
        <v>112.08000199999999</v>
      </c>
      <c r="J194" s="6"/>
      <c r="K194" s="6">
        <f t="shared" si="11"/>
        <v>-1.5305495869826158E-2</v>
      </c>
      <c r="L194" s="6">
        <f t="shared" si="12"/>
        <v>1.3188325760842825E-2</v>
      </c>
      <c r="M194" s="6">
        <f t="shared" si="13"/>
        <v>-3.2410317163684707E-3</v>
      </c>
      <c r="N194" s="6">
        <f t="shared" si="14"/>
        <v>-9.3395597064710179E-3</v>
      </c>
      <c r="O194" s="6">
        <f t="shared" si="15"/>
        <v>-3.113030329983221E-3</v>
      </c>
    </row>
    <row r="195" spans="1:15" x14ac:dyDescent="0.3">
      <c r="A195" s="27">
        <v>44802</v>
      </c>
      <c r="B195" s="6">
        <v>161.38000500000001</v>
      </c>
      <c r="C195" s="6">
        <v>220.64999399999999</v>
      </c>
      <c r="D195" s="6">
        <v>225.240005</v>
      </c>
      <c r="E195" s="6">
        <v>14.99</v>
      </c>
      <c r="F195" s="6">
        <v>112.43</v>
      </c>
      <c r="J195" s="6"/>
      <c r="K195" s="6">
        <f t="shared" ref="K195:K251" si="16">(B195-B196)/B196</f>
        <v>-1.3690197215810804E-2</v>
      </c>
      <c r="L195" s="6">
        <f t="shared" ref="L195:L251" si="17">(C195-C196)/C196</f>
        <v>-1.7455639122814878E-2</v>
      </c>
      <c r="M195" s="6">
        <f t="shared" ref="M195:M251" si="18">(D195-D196)/D196</f>
        <v>-3.0850647031527914E-2</v>
      </c>
      <c r="N195" s="6">
        <f t="shared" ref="N195:N251" si="19">(E195-E196)/E196</f>
        <v>-2.3452768729641658E-2</v>
      </c>
      <c r="O195" s="6">
        <f t="shared" ref="O195:O251" si="20">(F195-F196)/F196</f>
        <v>-9.6890602456536339E-3</v>
      </c>
    </row>
    <row r="196" spans="1:15" x14ac:dyDescent="0.3">
      <c r="A196" s="27">
        <v>44799</v>
      </c>
      <c r="B196" s="6">
        <v>163.61999499999999</v>
      </c>
      <c r="C196" s="6">
        <v>224.570007</v>
      </c>
      <c r="D196" s="6">
        <v>232.41000399999999</v>
      </c>
      <c r="E196" s="6">
        <v>15.35</v>
      </c>
      <c r="F196" s="6">
        <v>113.529999</v>
      </c>
      <c r="J196" s="6"/>
      <c r="K196" s="6">
        <f t="shared" si="16"/>
        <v>-3.7699253294708392E-2</v>
      </c>
      <c r="L196" s="6">
        <f t="shared" si="17"/>
        <v>5.7775349595912536E-3</v>
      </c>
      <c r="M196" s="6">
        <f t="shared" si="18"/>
        <v>4.9293033263405244E-3</v>
      </c>
      <c r="N196" s="6">
        <f t="shared" si="19"/>
        <v>-8.3979328165375185E-3</v>
      </c>
      <c r="O196" s="6">
        <f t="shared" si="20"/>
        <v>-4.7339440694309596E-3</v>
      </c>
    </row>
    <row r="197" spans="1:15" x14ac:dyDescent="0.3">
      <c r="A197" s="27">
        <v>44798</v>
      </c>
      <c r="B197" s="6">
        <v>170.029999</v>
      </c>
      <c r="C197" s="6">
        <v>223.279999</v>
      </c>
      <c r="D197" s="6">
        <v>231.270004</v>
      </c>
      <c r="E197" s="6">
        <v>15.48</v>
      </c>
      <c r="F197" s="6">
        <v>114.07</v>
      </c>
      <c r="J197" s="6"/>
      <c r="K197" s="6">
        <f t="shared" si="16"/>
        <v>1.4922700500941327E-2</v>
      </c>
      <c r="L197" s="6">
        <f t="shared" si="17"/>
        <v>-4.5730392268234742E-2</v>
      </c>
      <c r="M197" s="6">
        <f t="shared" si="18"/>
        <v>-3.2626438999518677E-2</v>
      </c>
      <c r="N197" s="6">
        <f t="shared" si="19"/>
        <v>-5.4367803642773029E-2</v>
      </c>
      <c r="O197" s="6">
        <f t="shared" si="20"/>
        <v>-2.8860880545384673E-2</v>
      </c>
    </row>
    <row r="198" spans="1:15" x14ac:dyDescent="0.3">
      <c r="A198" s="27">
        <v>44797</v>
      </c>
      <c r="B198" s="6">
        <v>167.529999</v>
      </c>
      <c r="C198" s="6">
        <v>233.979996</v>
      </c>
      <c r="D198" s="6">
        <v>239.070007</v>
      </c>
      <c r="E198" s="6">
        <v>16.370000999999998</v>
      </c>
      <c r="F198" s="6">
        <v>117.459999</v>
      </c>
      <c r="J198" s="6"/>
      <c r="K198" s="6">
        <f t="shared" si="16"/>
        <v>1.7939544769229308E-3</v>
      </c>
      <c r="L198" s="6">
        <f t="shared" si="17"/>
        <v>1.9032250254639338E-2</v>
      </c>
      <c r="M198" s="6">
        <f t="shared" si="18"/>
        <v>3.273381270358232E-3</v>
      </c>
      <c r="N198" s="6">
        <f t="shared" si="19"/>
        <v>1.2233027522933974E-3</v>
      </c>
      <c r="O198" s="6">
        <f t="shared" si="20"/>
        <v>9.0198003944746506E-3</v>
      </c>
    </row>
    <row r="199" spans="1:15" x14ac:dyDescent="0.3">
      <c r="A199" s="27">
        <v>44796</v>
      </c>
      <c r="B199" s="6">
        <v>167.229996</v>
      </c>
      <c r="C199" s="6">
        <v>229.61000100000001</v>
      </c>
      <c r="D199" s="6">
        <v>238.28999300000001</v>
      </c>
      <c r="E199" s="6">
        <v>16.350000000000001</v>
      </c>
      <c r="F199" s="6">
        <v>116.410004</v>
      </c>
      <c r="J199" s="6"/>
      <c r="K199" s="6">
        <f t="shared" si="16"/>
        <v>-2.0290683642449456E-3</v>
      </c>
      <c r="L199" s="6">
        <f t="shared" si="17"/>
        <v>2.2533947594736873E-2</v>
      </c>
      <c r="M199" s="6">
        <f t="shared" si="18"/>
        <v>2.7352045225350337E-3</v>
      </c>
      <c r="N199" s="6">
        <f t="shared" si="19"/>
        <v>8.6367062700004847E-3</v>
      </c>
      <c r="O199" s="6">
        <f t="shared" si="20"/>
        <v>1.3494715188101069E-2</v>
      </c>
    </row>
    <row r="200" spans="1:15" x14ac:dyDescent="0.3">
      <c r="A200" s="27">
        <v>44795</v>
      </c>
      <c r="B200" s="6">
        <v>167.570007</v>
      </c>
      <c r="C200" s="6">
        <v>224.550003</v>
      </c>
      <c r="D200" s="6">
        <v>237.63999899999999</v>
      </c>
      <c r="E200" s="6">
        <v>16.209999</v>
      </c>
      <c r="F200" s="6">
        <v>114.860001</v>
      </c>
      <c r="J200" s="6"/>
      <c r="K200" s="6">
        <f t="shared" si="16"/>
        <v>-2.30293663006211E-2</v>
      </c>
      <c r="L200" s="6">
        <f t="shared" si="17"/>
        <v>-8.7842767788908951E-3</v>
      </c>
      <c r="M200" s="6">
        <f t="shared" si="18"/>
        <v>5.4736222785060201E-4</v>
      </c>
      <c r="N200" s="6">
        <f t="shared" si="19"/>
        <v>2.4736549165119428E-3</v>
      </c>
      <c r="O200" s="6">
        <f t="shared" si="20"/>
        <v>-9.3151714798142739E-3</v>
      </c>
    </row>
    <row r="201" spans="1:15" x14ac:dyDescent="0.3">
      <c r="A201" s="27">
        <v>44792</v>
      </c>
      <c r="B201" s="6">
        <v>171.520004</v>
      </c>
      <c r="C201" s="6">
        <v>226.53999300000001</v>
      </c>
      <c r="D201" s="6">
        <v>237.509995</v>
      </c>
      <c r="E201" s="6">
        <v>16.170000000000002</v>
      </c>
      <c r="F201" s="6">
        <v>115.94000200000001</v>
      </c>
      <c r="J201" s="6"/>
      <c r="K201" s="6">
        <f t="shared" si="16"/>
        <v>-1.5101866727598006E-2</v>
      </c>
      <c r="L201" s="6">
        <f t="shared" si="17"/>
        <v>-6.0623696954325713E-2</v>
      </c>
      <c r="M201" s="6">
        <f t="shared" si="18"/>
        <v>-4.23448341045641E-3</v>
      </c>
      <c r="N201" s="6">
        <f t="shared" si="19"/>
        <v>6.2227753578096715E-3</v>
      </c>
      <c r="O201" s="6">
        <f t="shared" si="20"/>
        <v>-3.4959189570161357E-2</v>
      </c>
    </row>
    <row r="202" spans="1:15" x14ac:dyDescent="0.3">
      <c r="A202" s="27">
        <v>44791</v>
      </c>
      <c r="B202" s="6">
        <v>174.14999399999999</v>
      </c>
      <c r="C202" s="6">
        <v>241.16000399999999</v>
      </c>
      <c r="D202" s="6">
        <v>238.520004</v>
      </c>
      <c r="E202" s="6">
        <v>16.07</v>
      </c>
      <c r="F202" s="6">
        <v>120.139999</v>
      </c>
      <c r="J202" s="6"/>
      <c r="K202" s="6">
        <f t="shared" si="16"/>
        <v>-2.2916585111717896E-3</v>
      </c>
      <c r="L202" s="6">
        <f t="shared" si="17"/>
        <v>-1.6355973539633532E-2</v>
      </c>
      <c r="M202" s="6">
        <f t="shared" si="18"/>
        <v>-1.4013475854433811E-2</v>
      </c>
      <c r="N202" s="6">
        <f t="shared" si="19"/>
        <v>-2.0719073735527109E-2</v>
      </c>
      <c r="O202" s="6">
        <f t="shared" si="20"/>
        <v>-2.0624431737579416E-2</v>
      </c>
    </row>
    <row r="203" spans="1:15" x14ac:dyDescent="0.3">
      <c r="A203" s="27">
        <v>44790</v>
      </c>
      <c r="B203" s="6">
        <v>174.550003</v>
      </c>
      <c r="C203" s="6">
        <v>245.16999799999999</v>
      </c>
      <c r="D203" s="6">
        <v>241.91000399999999</v>
      </c>
      <c r="E203" s="6">
        <v>16.41</v>
      </c>
      <c r="F203" s="6">
        <v>122.66999800000001</v>
      </c>
      <c r="J203" s="6"/>
      <c r="K203" s="6">
        <f t="shared" si="16"/>
        <v>8.7846269940740161E-3</v>
      </c>
      <c r="L203" s="6">
        <f t="shared" si="17"/>
        <v>1.667013933245215E-2</v>
      </c>
      <c r="M203" s="6">
        <f t="shared" si="18"/>
        <v>4.2343185862190888E-3</v>
      </c>
      <c r="N203" s="6">
        <f t="shared" si="19"/>
        <v>-2.4316715847008262E-3</v>
      </c>
      <c r="O203" s="6">
        <f t="shared" si="20"/>
        <v>-1.1399723335227671E-3</v>
      </c>
    </row>
    <row r="204" spans="1:15" x14ac:dyDescent="0.3">
      <c r="A204" s="27">
        <v>44789</v>
      </c>
      <c r="B204" s="6">
        <v>173.029999</v>
      </c>
      <c r="C204" s="6">
        <v>241.14999399999999</v>
      </c>
      <c r="D204" s="6">
        <v>240.88999899999999</v>
      </c>
      <c r="E204" s="6">
        <v>16.450001</v>
      </c>
      <c r="F204" s="6">
        <v>122.80999799999999</v>
      </c>
      <c r="J204" s="6"/>
      <c r="K204" s="6">
        <f t="shared" si="16"/>
        <v>-9.238581797579113E-4</v>
      </c>
      <c r="L204" s="6">
        <f t="shared" si="17"/>
        <v>-1.8478602967327912E-2</v>
      </c>
      <c r="M204" s="6">
        <f t="shared" si="18"/>
        <v>-1.9059746781196214E-3</v>
      </c>
      <c r="N204" s="6">
        <f t="shared" si="19"/>
        <v>-2.3738813056379884E-2</v>
      </c>
      <c r="O204" s="6">
        <f t="shared" si="20"/>
        <v>-1.7205513902092805E-2</v>
      </c>
    </row>
    <row r="205" spans="1:15" x14ac:dyDescent="0.3">
      <c r="A205" s="27">
        <v>44788</v>
      </c>
      <c r="B205" s="6">
        <v>173.19000199999999</v>
      </c>
      <c r="C205" s="6">
        <v>245.69000199999999</v>
      </c>
      <c r="D205" s="6">
        <v>241.35000600000001</v>
      </c>
      <c r="E205" s="6">
        <v>16.850000000000001</v>
      </c>
      <c r="F205" s="6">
        <v>124.959999</v>
      </c>
      <c r="J205" s="6"/>
      <c r="K205" s="6">
        <f t="shared" si="16"/>
        <v>6.3335035560660299E-3</v>
      </c>
      <c r="L205" s="6">
        <f t="shared" si="17"/>
        <v>-1.372887072486511E-2</v>
      </c>
      <c r="M205" s="6">
        <f t="shared" si="18"/>
        <v>1.3351841234008052E-2</v>
      </c>
      <c r="N205" s="6">
        <f t="shared" si="19"/>
        <v>1.07978404319136E-2</v>
      </c>
      <c r="O205" s="6">
        <f t="shared" si="20"/>
        <v>5.6333251950212923E-3</v>
      </c>
    </row>
    <row r="206" spans="1:15" x14ac:dyDescent="0.3">
      <c r="A206" s="27">
        <v>44785</v>
      </c>
      <c r="B206" s="6">
        <v>172.10000600000001</v>
      </c>
      <c r="C206" s="6">
        <v>249.11000100000001</v>
      </c>
      <c r="D206" s="6">
        <v>238.16999799999999</v>
      </c>
      <c r="E206" s="6">
        <v>16.670000000000002</v>
      </c>
      <c r="F206" s="6">
        <v>124.260002</v>
      </c>
      <c r="J206" s="6"/>
      <c r="K206" s="6">
        <f t="shared" si="16"/>
        <v>2.1425609192664046E-2</v>
      </c>
      <c r="L206" s="6">
        <f t="shared" si="17"/>
        <v>-7.6214198842184798E-4</v>
      </c>
      <c r="M206" s="6">
        <f t="shared" si="18"/>
        <v>-7.4182080527386033E-3</v>
      </c>
      <c r="N206" s="6">
        <f t="shared" si="19"/>
        <v>-4.1816009557943097E-3</v>
      </c>
      <c r="O206" s="6">
        <f t="shared" si="20"/>
        <v>2.2127185983384118E-2</v>
      </c>
    </row>
    <row r="207" spans="1:15" x14ac:dyDescent="0.3">
      <c r="A207" s="27">
        <v>44784</v>
      </c>
      <c r="B207" s="6">
        <v>168.490005</v>
      </c>
      <c r="C207" s="6">
        <v>249.300003</v>
      </c>
      <c r="D207" s="6">
        <v>239.949997</v>
      </c>
      <c r="E207" s="6">
        <v>16.739999999999998</v>
      </c>
      <c r="F207" s="6">
        <v>121.57</v>
      </c>
      <c r="J207" s="6"/>
      <c r="K207" s="6">
        <f t="shared" si="16"/>
        <v>-4.4315763285400515E-3</v>
      </c>
      <c r="L207" s="6">
        <f t="shared" si="17"/>
        <v>2.7194091807096345E-2</v>
      </c>
      <c r="M207" s="6">
        <f t="shared" si="18"/>
        <v>2.9257972831765776E-3</v>
      </c>
      <c r="N207" s="6">
        <f t="shared" si="19"/>
        <v>2.0731707317073165E-2</v>
      </c>
      <c r="O207" s="6">
        <f t="shared" si="20"/>
        <v>3.2967949138109333E-2</v>
      </c>
    </row>
    <row r="208" spans="1:15" x14ac:dyDescent="0.3">
      <c r="A208" s="27">
        <v>44783</v>
      </c>
      <c r="B208" s="6">
        <v>169.240005</v>
      </c>
      <c r="C208" s="6">
        <v>242.699997</v>
      </c>
      <c r="D208" s="6">
        <v>239.25</v>
      </c>
      <c r="E208" s="6">
        <v>16.399999999999999</v>
      </c>
      <c r="F208" s="6">
        <v>117.69000200000001</v>
      </c>
      <c r="J208" s="6"/>
      <c r="K208" s="6">
        <f t="shared" si="16"/>
        <v>2.6194561316936253E-2</v>
      </c>
      <c r="L208" s="6">
        <f t="shared" si="17"/>
        <v>-5.7761009144398591E-3</v>
      </c>
      <c r="M208" s="6">
        <f t="shared" si="18"/>
        <v>1.4803211206379591E-2</v>
      </c>
      <c r="N208" s="6">
        <f t="shared" si="19"/>
        <v>-7.8645488285209453E-3</v>
      </c>
      <c r="O208" s="6">
        <f t="shared" si="20"/>
        <v>4.6784683803255359E-2</v>
      </c>
    </row>
    <row r="209" spans="1:15" x14ac:dyDescent="0.3">
      <c r="A209" s="27">
        <v>44782</v>
      </c>
      <c r="B209" s="6">
        <v>164.91999799999999</v>
      </c>
      <c r="C209" s="6">
        <v>244.11000100000001</v>
      </c>
      <c r="D209" s="6">
        <v>235.759995</v>
      </c>
      <c r="E209" s="6">
        <v>16.530000999999999</v>
      </c>
      <c r="F209" s="6">
        <v>112.43</v>
      </c>
      <c r="J209" s="6"/>
      <c r="K209" s="6">
        <f t="shared" si="16"/>
        <v>3.0328744778577689E-4</v>
      </c>
      <c r="L209" s="6">
        <f t="shared" si="17"/>
        <v>6.1624766794600702E-2</v>
      </c>
      <c r="M209" s="6">
        <f t="shared" si="18"/>
        <v>3.1817540552813273E-2</v>
      </c>
      <c r="N209" s="6">
        <f t="shared" si="19"/>
        <v>5.4744522217486397E-3</v>
      </c>
      <c r="O209" s="6">
        <f t="shared" si="20"/>
        <v>3.9766976040885339E-2</v>
      </c>
    </row>
    <row r="210" spans="1:15" x14ac:dyDescent="0.3">
      <c r="A210" s="27">
        <v>44781</v>
      </c>
      <c r="B210" s="6">
        <v>164.86999499999999</v>
      </c>
      <c r="C210" s="6">
        <v>229.94000199999999</v>
      </c>
      <c r="D210" s="6">
        <v>228.490005</v>
      </c>
      <c r="E210" s="6">
        <v>16.440000999999999</v>
      </c>
      <c r="F210" s="6">
        <v>108.129997</v>
      </c>
      <c r="J210" s="6"/>
      <c r="K210" s="6">
        <f t="shared" si="16"/>
        <v>-2.9029995922710689E-3</v>
      </c>
      <c r="L210" s="6">
        <f t="shared" si="17"/>
        <v>-1.5204089785342221E-2</v>
      </c>
      <c r="M210" s="6">
        <f t="shared" si="18"/>
        <v>2.764873155600422E-3</v>
      </c>
      <c r="N210" s="6">
        <f t="shared" si="19"/>
        <v>1.4814813900320033E-2</v>
      </c>
      <c r="O210" s="6">
        <f t="shared" si="20"/>
        <v>-8.9817981029987701E-3</v>
      </c>
    </row>
    <row r="211" spans="1:15" x14ac:dyDescent="0.3">
      <c r="A211" s="27">
        <v>44778</v>
      </c>
      <c r="B211" s="6">
        <v>165.35000600000001</v>
      </c>
      <c r="C211" s="6">
        <v>233.490005</v>
      </c>
      <c r="D211" s="6">
        <v>227.86000100000001</v>
      </c>
      <c r="E211" s="6">
        <v>16.200001</v>
      </c>
      <c r="F211" s="6">
        <v>109.110001</v>
      </c>
      <c r="J211" s="6"/>
      <c r="K211" s="6">
        <f t="shared" si="16"/>
        <v>-2.7742114802992743E-3</v>
      </c>
      <c r="L211" s="6">
        <f t="shared" si="17"/>
        <v>2.9588173690749477E-2</v>
      </c>
      <c r="M211" s="6">
        <f t="shared" si="18"/>
        <v>-3.3242674158923749E-3</v>
      </c>
      <c r="N211" s="6">
        <f t="shared" si="19"/>
        <v>3.8461602564102609E-2</v>
      </c>
      <c r="O211" s="6">
        <f t="shared" si="20"/>
        <v>2.3258033103011284E-2</v>
      </c>
    </row>
    <row r="212" spans="1:15" x14ac:dyDescent="0.3">
      <c r="A212" s="27">
        <v>44777</v>
      </c>
      <c r="B212" s="6">
        <v>165.80999800000001</v>
      </c>
      <c r="C212" s="6">
        <v>226.779999</v>
      </c>
      <c r="D212" s="6">
        <v>228.61999499999999</v>
      </c>
      <c r="E212" s="6">
        <v>15.6</v>
      </c>
      <c r="F212" s="6">
        <v>106.629997</v>
      </c>
      <c r="J212" s="6"/>
      <c r="K212" s="6">
        <f t="shared" si="16"/>
        <v>-1.9262444493395633E-3</v>
      </c>
      <c r="L212" s="6">
        <f t="shared" si="17"/>
        <v>-1.3614044389299315E-2</v>
      </c>
      <c r="M212" s="6">
        <f t="shared" si="18"/>
        <v>5.586052194781913E-3</v>
      </c>
      <c r="N212" s="6">
        <f t="shared" si="19"/>
        <v>-1.1406844106463861E-2</v>
      </c>
      <c r="O212" s="6">
        <f t="shared" si="20"/>
        <v>-1.3781039203263748E-2</v>
      </c>
    </row>
    <row r="213" spans="1:15" x14ac:dyDescent="0.3">
      <c r="A213" s="27">
        <v>44776</v>
      </c>
      <c r="B213" s="6">
        <v>166.13000500000001</v>
      </c>
      <c r="C213" s="6">
        <v>229.91000399999999</v>
      </c>
      <c r="D213" s="6">
        <v>227.35000600000001</v>
      </c>
      <c r="E213" s="6">
        <v>15.78</v>
      </c>
      <c r="F213" s="6">
        <v>108.120003</v>
      </c>
      <c r="J213" s="6"/>
      <c r="K213" s="6">
        <f t="shared" si="16"/>
        <v>3.8247673215663858E-2</v>
      </c>
      <c r="L213" s="6">
        <f t="shared" si="17"/>
        <v>1.4025528408689191E-2</v>
      </c>
      <c r="M213" s="6">
        <f t="shared" si="18"/>
        <v>7.623104028207579E-3</v>
      </c>
      <c r="N213" s="6">
        <f t="shared" si="19"/>
        <v>3.8157894736842113E-2</v>
      </c>
      <c r="O213" s="6">
        <f t="shared" si="20"/>
        <v>-8.2553111792876555E-3</v>
      </c>
    </row>
    <row r="214" spans="1:15" x14ac:dyDescent="0.3">
      <c r="A214" s="27">
        <v>44775</v>
      </c>
      <c r="B214" s="6">
        <v>160.009995</v>
      </c>
      <c r="C214" s="6">
        <v>226.729996</v>
      </c>
      <c r="D214" s="6">
        <v>225.63000500000001</v>
      </c>
      <c r="E214" s="6">
        <v>15.2</v>
      </c>
      <c r="F214" s="6">
        <v>109.019997</v>
      </c>
      <c r="J214" s="6"/>
      <c r="K214" s="6">
        <f t="shared" si="16"/>
        <v>-9.2873509159603403E-3</v>
      </c>
      <c r="L214" s="6">
        <f t="shared" si="17"/>
        <v>2.3981564664272138E-2</v>
      </c>
      <c r="M214" s="6">
        <f t="shared" si="18"/>
        <v>1.4067438202247241E-2</v>
      </c>
      <c r="N214" s="6">
        <f t="shared" si="19"/>
        <v>-2.0618556701030948E-2</v>
      </c>
      <c r="O214" s="6">
        <f t="shared" si="20"/>
        <v>4.1161283938127124E-2</v>
      </c>
    </row>
    <row r="215" spans="1:15" x14ac:dyDescent="0.3">
      <c r="A215" s="27">
        <v>44774</v>
      </c>
      <c r="B215" s="6">
        <v>161.509995</v>
      </c>
      <c r="C215" s="6">
        <v>221.41999799999999</v>
      </c>
      <c r="D215" s="6">
        <v>222.5</v>
      </c>
      <c r="E215" s="6">
        <v>15.52</v>
      </c>
      <c r="F215" s="6">
        <v>104.709999</v>
      </c>
      <c r="J215" s="6"/>
      <c r="K215" s="6">
        <f t="shared" si="16"/>
        <v>-6.1534676682501897E-3</v>
      </c>
      <c r="L215" s="6">
        <f t="shared" si="17"/>
        <v>-2.1175053497964828E-2</v>
      </c>
      <c r="M215" s="6">
        <f t="shared" si="18"/>
        <v>-2.0169112029512874E-2</v>
      </c>
      <c r="N215" s="6">
        <f t="shared" si="19"/>
        <v>-1.2722646310432637E-2</v>
      </c>
      <c r="O215" s="6">
        <f t="shared" si="20"/>
        <v>-1.4215797267785754E-2</v>
      </c>
    </row>
    <row r="216" spans="1:15" x14ac:dyDescent="0.3">
      <c r="A216" s="27">
        <v>44771</v>
      </c>
      <c r="B216" s="6">
        <v>162.509995</v>
      </c>
      <c r="C216" s="6">
        <v>226.21000699999999</v>
      </c>
      <c r="D216" s="6">
        <v>227.08000200000001</v>
      </c>
      <c r="E216" s="6">
        <v>15.72</v>
      </c>
      <c r="F216" s="6">
        <v>106.220001</v>
      </c>
      <c r="J216" s="6"/>
      <c r="K216" s="6">
        <f t="shared" si="16"/>
        <v>3.2793065162005752E-2</v>
      </c>
      <c r="L216" s="6">
        <f t="shared" si="17"/>
        <v>5.8248689859902707E-3</v>
      </c>
      <c r="M216" s="6">
        <f t="shared" si="18"/>
        <v>-9.6788824063498294E-4</v>
      </c>
      <c r="N216" s="6">
        <f t="shared" si="19"/>
        <v>-1.2706480304955257E-3</v>
      </c>
      <c r="O216" s="6">
        <f t="shared" si="20"/>
        <v>1.1310367790958579E-3</v>
      </c>
    </row>
    <row r="217" spans="1:15" x14ac:dyDescent="0.3">
      <c r="A217" s="27">
        <v>44770</v>
      </c>
      <c r="B217" s="6">
        <v>157.35000600000001</v>
      </c>
      <c r="C217" s="6">
        <v>224.89999399999999</v>
      </c>
      <c r="D217" s="6">
        <v>227.300003</v>
      </c>
      <c r="E217" s="6">
        <v>15.74</v>
      </c>
      <c r="F217" s="6">
        <v>106.099998</v>
      </c>
      <c r="J217" s="6"/>
      <c r="K217" s="6">
        <f t="shared" si="16"/>
        <v>3.5717394285488479E-3</v>
      </c>
      <c r="L217" s="6">
        <f t="shared" si="17"/>
        <v>-4.9553578452286359E-3</v>
      </c>
      <c r="M217" s="6">
        <f t="shared" si="18"/>
        <v>1.5911316351315926E-2</v>
      </c>
      <c r="N217" s="6">
        <f t="shared" si="19"/>
        <v>7.03774792066535E-3</v>
      </c>
      <c r="O217" s="6">
        <f t="shared" si="20"/>
        <v>1.1439427808590497E-2</v>
      </c>
    </row>
    <row r="218" spans="1:15" x14ac:dyDescent="0.3">
      <c r="A218" s="27">
        <v>44769</v>
      </c>
      <c r="B218" s="6">
        <v>156.78999300000001</v>
      </c>
      <c r="C218" s="6">
        <v>226.020004</v>
      </c>
      <c r="D218" s="6">
        <v>223.740005</v>
      </c>
      <c r="E218" s="6">
        <v>15.63</v>
      </c>
      <c r="F218" s="6">
        <v>104.900002</v>
      </c>
      <c r="J218" s="6"/>
      <c r="K218" s="6">
        <f t="shared" si="16"/>
        <v>3.4234741389126341E-2</v>
      </c>
      <c r="L218" s="6">
        <f t="shared" si="17"/>
        <v>-3.2193869900771768E-3</v>
      </c>
      <c r="M218" s="6">
        <f t="shared" si="18"/>
        <v>1.7508781743184272E-2</v>
      </c>
      <c r="N218" s="6">
        <f t="shared" si="19"/>
        <v>1.4276443867618472E-2</v>
      </c>
      <c r="O218" s="6">
        <f t="shared" si="20"/>
        <v>1.3526589371980683E-2</v>
      </c>
    </row>
    <row r="219" spans="1:15" x14ac:dyDescent="0.3">
      <c r="A219" s="27">
        <v>44768</v>
      </c>
      <c r="B219" s="6">
        <v>151.60000600000001</v>
      </c>
      <c r="C219" s="6">
        <v>226.75</v>
      </c>
      <c r="D219" s="6">
        <v>219.88999899999999</v>
      </c>
      <c r="E219" s="6">
        <v>15.41</v>
      </c>
      <c r="F219" s="6">
        <v>103.5</v>
      </c>
      <c r="J219" s="6"/>
      <c r="K219" s="6">
        <f t="shared" si="16"/>
        <v>-8.8263551911020224E-3</v>
      </c>
      <c r="L219" s="6">
        <f t="shared" si="17"/>
        <v>6.0025224439713511E-2</v>
      </c>
      <c r="M219" s="6">
        <f t="shared" si="18"/>
        <v>1.8150659729820499E-2</v>
      </c>
      <c r="N219" s="6">
        <f t="shared" si="19"/>
        <v>9.168303863785237E-3</v>
      </c>
      <c r="O219" s="6">
        <f t="shared" si="20"/>
        <v>3.7282030840669743E-2</v>
      </c>
    </row>
    <row r="220" spans="1:15" x14ac:dyDescent="0.3">
      <c r="A220" s="27">
        <v>44767</v>
      </c>
      <c r="B220" s="6">
        <v>152.949997</v>
      </c>
      <c r="C220" s="6">
        <v>213.91000399999999</v>
      </c>
      <c r="D220" s="6">
        <v>215.970001</v>
      </c>
      <c r="E220" s="6">
        <v>15.27</v>
      </c>
      <c r="F220" s="6">
        <v>99.779999000000004</v>
      </c>
      <c r="J220" s="6"/>
      <c r="K220" s="6">
        <f t="shared" si="16"/>
        <v>-7.3982674384650985E-3</v>
      </c>
      <c r="L220" s="6">
        <f t="shared" si="17"/>
        <v>-2.1051627409538025E-2</v>
      </c>
      <c r="M220" s="6">
        <f t="shared" si="18"/>
        <v>-6.3949208391842743E-3</v>
      </c>
      <c r="N220" s="6">
        <f t="shared" si="19"/>
        <v>2.4144869215291711E-2</v>
      </c>
      <c r="O220" s="6">
        <f t="shared" si="20"/>
        <v>-2.8337744116511004E-2</v>
      </c>
    </row>
    <row r="221" spans="1:15" x14ac:dyDescent="0.3">
      <c r="A221" s="27">
        <v>44764</v>
      </c>
      <c r="B221" s="6">
        <v>154.08999600000001</v>
      </c>
      <c r="C221" s="6">
        <v>218.509995</v>
      </c>
      <c r="D221" s="6">
        <v>217.36000100000001</v>
      </c>
      <c r="E221" s="6">
        <v>14.91</v>
      </c>
      <c r="F221" s="6">
        <v>102.69000200000001</v>
      </c>
      <c r="J221" s="6"/>
      <c r="K221" s="6">
        <f t="shared" si="16"/>
        <v>-8.1107817916659369E-3</v>
      </c>
      <c r="L221" s="6">
        <f t="shared" si="17"/>
        <v>-8.7552485142872987E-3</v>
      </c>
      <c r="M221" s="6">
        <f t="shared" si="18"/>
        <v>1.8556734354922329E-2</v>
      </c>
      <c r="N221" s="6">
        <f t="shared" si="19"/>
        <v>-2.7397260273972598E-2</v>
      </c>
      <c r="O221" s="6">
        <f t="shared" si="20"/>
        <v>-2.9204633672063002E-4</v>
      </c>
    </row>
    <row r="222" spans="1:15" x14ac:dyDescent="0.3">
      <c r="A222" s="27">
        <v>44763</v>
      </c>
      <c r="B222" s="6">
        <v>155.35000600000001</v>
      </c>
      <c r="C222" s="6">
        <v>220.44000199999999</v>
      </c>
      <c r="D222" s="6">
        <v>213.39999399999999</v>
      </c>
      <c r="E222" s="6">
        <v>15.33</v>
      </c>
      <c r="F222" s="6">
        <v>102.720001</v>
      </c>
      <c r="J222" s="6"/>
      <c r="K222" s="6">
        <f t="shared" si="16"/>
        <v>1.5094178683084478E-2</v>
      </c>
      <c r="L222" s="6">
        <f t="shared" si="17"/>
        <v>-1.5365387364539403E-2</v>
      </c>
      <c r="M222" s="6">
        <f t="shared" si="18"/>
        <v>7.0788109602306082E-3</v>
      </c>
      <c r="N222" s="6">
        <f t="shared" si="19"/>
        <v>-1.0967741935483867E-2</v>
      </c>
      <c r="O222" s="6">
        <f t="shared" si="20"/>
        <v>-1.4014196582837497E-2</v>
      </c>
    </row>
    <row r="223" spans="1:15" x14ac:dyDescent="0.3">
      <c r="A223" s="27">
        <v>44762</v>
      </c>
      <c r="B223" s="6">
        <v>153.03999300000001</v>
      </c>
      <c r="C223" s="6">
        <v>223.88000500000001</v>
      </c>
      <c r="D223" s="6">
        <v>211.89999399999999</v>
      </c>
      <c r="E223" s="6">
        <v>15.5</v>
      </c>
      <c r="F223" s="6">
        <v>104.18</v>
      </c>
      <c r="J223" s="6"/>
      <c r="K223" s="6">
        <f t="shared" si="16"/>
        <v>1.3509887417218607E-2</v>
      </c>
      <c r="L223" s="6">
        <f t="shared" si="17"/>
        <v>3.4374436015760242E-2</v>
      </c>
      <c r="M223" s="6">
        <f t="shared" si="18"/>
        <v>-1.1890897811483782E-2</v>
      </c>
      <c r="N223" s="6">
        <f t="shared" si="19"/>
        <v>3.2362459546926028E-3</v>
      </c>
      <c r="O223" s="6">
        <f t="shared" si="20"/>
        <v>8.0309822550747173E-3</v>
      </c>
    </row>
    <row r="224" spans="1:15" x14ac:dyDescent="0.3">
      <c r="A224" s="27">
        <v>44761</v>
      </c>
      <c r="B224" s="6">
        <v>151</v>
      </c>
      <c r="C224" s="6">
        <v>216.44000199999999</v>
      </c>
      <c r="D224" s="6">
        <v>214.449997</v>
      </c>
      <c r="E224" s="6">
        <v>15.45</v>
      </c>
      <c r="F224" s="6">
        <v>103.349998</v>
      </c>
      <c r="J224" s="6"/>
      <c r="K224" s="6">
        <f t="shared" si="16"/>
        <v>2.672192026209665E-2</v>
      </c>
      <c r="L224" s="6">
        <f t="shared" si="17"/>
        <v>7.3451354623534235E-2</v>
      </c>
      <c r="M224" s="6">
        <f t="shared" si="18"/>
        <v>-1.1295514374241967E-2</v>
      </c>
      <c r="N224" s="6">
        <f t="shared" si="19"/>
        <v>-3.6182218578776092E-2</v>
      </c>
      <c r="O224" s="6">
        <f t="shared" si="20"/>
        <v>3.7546400586824638E-2</v>
      </c>
    </row>
    <row r="225" spans="1:15" x14ac:dyDescent="0.3">
      <c r="A225" s="27">
        <v>44760</v>
      </c>
      <c r="B225" s="6">
        <v>147.070007</v>
      </c>
      <c r="C225" s="6">
        <v>201.63000500000001</v>
      </c>
      <c r="D225" s="6">
        <v>216.89999399999999</v>
      </c>
      <c r="E225" s="6">
        <v>16.030000999999999</v>
      </c>
      <c r="F225" s="6">
        <v>99.610000999999997</v>
      </c>
      <c r="J225" s="6"/>
      <c r="K225" s="6">
        <f t="shared" si="16"/>
        <v>-2.064321130243332E-2</v>
      </c>
      <c r="L225" s="6">
        <f t="shared" si="17"/>
        <v>5.6096831721106653E-2</v>
      </c>
      <c r="M225" s="6">
        <f t="shared" si="18"/>
        <v>3.1776200971476529E-2</v>
      </c>
      <c r="N225" s="6">
        <f t="shared" si="19"/>
        <v>1.3274399494310894E-2</v>
      </c>
      <c r="O225" s="6">
        <f t="shared" si="20"/>
        <v>4.0856887383183521E-2</v>
      </c>
    </row>
    <row r="226" spans="1:15" x14ac:dyDescent="0.3">
      <c r="A226" s="27">
        <v>44757</v>
      </c>
      <c r="B226" s="6">
        <v>150.16999799999999</v>
      </c>
      <c r="C226" s="6">
        <v>190.91999799999999</v>
      </c>
      <c r="D226" s="6">
        <v>210.220001</v>
      </c>
      <c r="E226" s="6">
        <v>15.82</v>
      </c>
      <c r="F226" s="6">
        <v>95.699996999999996</v>
      </c>
      <c r="J226" s="6"/>
      <c r="K226" s="6">
        <f t="shared" si="16"/>
        <v>1.1450104321074238E-2</v>
      </c>
      <c r="L226" s="6">
        <f t="shared" si="17"/>
        <v>9.5711331522862261E-3</v>
      </c>
      <c r="M226" s="6">
        <f t="shared" si="18"/>
        <v>5.2120497964889588E-3</v>
      </c>
      <c r="N226" s="6">
        <f t="shared" si="19"/>
        <v>1.0217113665389537E-2</v>
      </c>
      <c r="O226" s="6">
        <f t="shared" si="20"/>
        <v>5.2521010058435196E-3</v>
      </c>
    </row>
    <row r="227" spans="1:15" x14ac:dyDescent="0.3">
      <c r="A227" s="27">
        <v>44756</v>
      </c>
      <c r="B227" s="6">
        <v>148.470001</v>
      </c>
      <c r="C227" s="6">
        <v>189.11000100000001</v>
      </c>
      <c r="D227" s="6">
        <v>209.13000500000001</v>
      </c>
      <c r="E227" s="6">
        <v>15.66</v>
      </c>
      <c r="F227" s="6">
        <v>95.199996999999996</v>
      </c>
      <c r="J227" s="6"/>
      <c r="K227" s="6">
        <f t="shared" si="16"/>
        <v>2.0482479191611822E-2</v>
      </c>
      <c r="L227" s="6">
        <f t="shared" si="17"/>
        <v>8.1988797814331188E-2</v>
      </c>
      <c r="M227" s="6">
        <f t="shared" si="18"/>
        <v>1.7565204990945851E-2</v>
      </c>
      <c r="N227" s="6">
        <f t="shared" si="19"/>
        <v>-6.9752694990487911E-3</v>
      </c>
      <c r="O227" s="6">
        <f t="shared" si="20"/>
        <v>3.658537833560007E-2</v>
      </c>
    </row>
    <row r="228" spans="1:15" x14ac:dyDescent="0.3">
      <c r="A228" s="27">
        <v>44755</v>
      </c>
      <c r="B228" s="6">
        <v>145.490005</v>
      </c>
      <c r="C228" s="6">
        <v>174.779999</v>
      </c>
      <c r="D228" s="6">
        <v>205.520004</v>
      </c>
      <c r="E228" s="6">
        <v>15.77</v>
      </c>
      <c r="F228" s="6">
        <v>91.839995999999999</v>
      </c>
      <c r="J228" s="6"/>
      <c r="K228" s="6">
        <f t="shared" si="16"/>
        <v>-2.5366515663195052E-3</v>
      </c>
      <c r="L228" s="6">
        <f t="shared" si="17"/>
        <v>-1.0081553127339771E-2</v>
      </c>
      <c r="M228" s="6">
        <f t="shared" si="18"/>
        <v>-5.7568717512548398E-3</v>
      </c>
      <c r="N228" s="6">
        <f t="shared" si="19"/>
        <v>-4.3662825955124253E-2</v>
      </c>
      <c r="O228" s="6">
        <f t="shared" si="20"/>
        <v>-1.183565715869048E-2</v>
      </c>
    </row>
    <row r="229" spans="1:15" x14ac:dyDescent="0.3">
      <c r="A229" s="27">
        <v>44754</v>
      </c>
      <c r="B229" s="6">
        <v>145.86000100000001</v>
      </c>
      <c r="C229" s="6">
        <v>176.55999800000001</v>
      </c>
      <c r="D229" s="6">
        <v>206.71000699999999</v>
      </c>
      <c r="E229" s="6">
        <v>16.489999999999998</v>
      </c>
      <c r="F229" s="6">
        <v>92.940002000000007</v>
      </c>
      <c r="J229" s="6"/>
      <c r="K229" s="6">
        <f t="shared" si="16"/>
        <v>6.8337546363553226E-3</v>
      </c>
      <c r="L229" s="6">
        <f t="shared" si="17"/>
        <v>1.2095162145517327E-2</v>
      </c>
      <c r="M229" s="6">
        <f t="shared" si="18"/>
        <v>1.0169830508474106E-3</v>
      </c>
      <c r="N229" s="6">
        <f t="shared" si="19"/>
        <v>3.0413015181689883E-3</v>
      </c>
      <c r="O229" s="6">
        <f t="shared" si="20"/>
        <v>-7.0512394669067458E-3</v>
      </c>
    </row>
    <row r="230" spans="1:15" x14ac:dyDescent="0.3">
      <c r="A230" s="27">
        <v>44753</v>
      </c>
      <c r="B230" s="6">
        <v>144.86999499999999</v>
      </c>
      <c r="C230" s="6">
        <v>174.449997</v>
      </c>
      <c r="D230" s="6">
        <v>206.5</v>
      </c>
      <c r="E230" s="6">
        <v>16.440000999999999</v>
      </c>
      <c r="F230" s="6">
        <v>93.599997999999999</v>
      </c>
      <c r="J230" s="6"/>
      <c r="K230" s="6">
        <f t="shared" si="16"/>
        <v>-1.4757876110617204E-2</v>
      </c>
      <c r="L230" s="6">
        <f t="shared" si="17"/>
        <v>-1.6296374564032455E-2</v>
      </c>
      <c r="M230" s="6">
        <f t="shared" si="18"/>
        <v>-1.6057535999845947E-2</v>
      </c>
      <c r="N230" s="6">
        <f t="shared" si="19"/>
        <v>-3.1802061248527774E-2</v>
      </c>
      <c r="O230" s="6">
        <f t="shared" si="20"/>
        <v>-4.2717856073453959E-4</v>
      </c>
    </row>
    <row r="231" spans="1:15" x14ac:dyDescent="0.3">
      <c r="A231" s="27">
        <v>44750</v>
      </c>
      <c r="B231" s="6">
        <v>147.03999300000001</v>
      </c>
      <c r="C231" s="6">
        <v>177.33999600000001</v>
      </c>
      <c r="D231" s="6">
        <v>209.86999499999999</v>
      </c>
      <c r="E231" s="6">
        <v>16.98</v>
      </c>
      <c r="F231" s="6">
        <v>93.639999000000003</v>
      </c>
      <c r="J231" s="6"/>
      <c r="K231" s="6">
        <f t="shared" si="16"/>
        <v>4.7146359529360192E-3</v>
      </c>
      <c r="L231" s="6">
        <f t="shared" si="17"/>
        <v>-5.1556317286475854E-2</v>
      </c>
      <c r="M231" s="6">
        <f t="shared" si="18"/>
        <v>8.1067240072489155E-4</v>
      </c>
      <c r="N231" s="6">
        <f t="shared" si="19"/>
        <v>-1.1641443538998795E-2</v>
      </c>
      <c r="O231" s="6">
        <f t="shared" si="20"/>
        <v>-2.3158793833102442E-2</v>
      </c>
    </row>
    <row r="232" spans="1:15" x14ac:dyDescent="0.3">
      <c r="A232" s="27">
        <v>44749</v>
      </c>
      <c r="B232" s="6">
        <v>146.35000600000001</v>
      </c>
      <c r="C232" s="6">
        <v>186.979996</v>
      </c>
      <c r="D232" s="6">
        <v>209.699997</v>
      </c>
      <c r="E232" s="6">
        <v>17.18</v>
      </c>
      <c r="F232" s="6">
        <v>95.860000999999997</v>
      </c>
      <c r="J232" s="6"/>
      <c r="K232" s="6">
        <f t="shared" si="16"/>
        <v>2.3999496557507754E-2</v>
      </c>
      <c r="L232" s="6">
        <f t="shared" si="17"/>
        <v>-1.2099159674556778E-2</v>
      </c>
      <c r="M232" s="6">
        <f t="shared" si="18"/>
        <v>-1.3779842595592352E-2</v>
      </c>
      <c r="N232" s="6">
        <f t="shared" si="19"/>
        <v>-4.0579710144927703E-3</v>
      </c>
      <c r="O232" s="6">
        <f t="shared" si="20"/>
        <v>-1.6114122960074001E-2</v>
      </c>
    </row>
    <row r="233" spans="1:15" x14ac:dyDescent="0.3">
      <c r="A233" s="27">
        <v>44748</v>
      </c>
      <c r="B233" s="6">
        <v>142.91999799999999</v>
      </c>
      <c r="C233" s="6">
        <v>189.270004</v>
      </c>
      <c r="D233" s="6">
        <v>212.63000500000001</v>
      </c>
      <c r="E233" s="6">
        <v>17.25</v>
      </c>
      <c r="F233" s="6">
        <v>97.43</v>
      </c>
      <c r="J233" s="6"/>
      <c r="K233" s="6">
        <f t="shared" si="16"/>
        <v>9.6072338175646563E-3</v>
      </c>
      <c r="L233" s="6">
        <f t="shared" si="17"/>
        <v>2.8306020083733743E-2</v>
      </c>
      <c r="M233" s="6">
        <f t="shared" si="18"/>
        <v>1.3875662722317147E-2</v>
      </c>
      <c r="N233" s="6">
        <f t="shared" si="19"/>
        <v>1.7422184519289815E-3</v>
      </c>
      <c r="O233" s="6">
        <f t="shared" si="20"/>
        <v>1.405076989902658E-2</v>
      </c>
    </row>
    <row r="234" spans="1:15" x14ac:dyDescent="0.3">
      <c r="A234" s="27">
        <v>44747</v>
      </c>
      <c r="B234" s="6">
        <v>141.55999800000001</v>
      </c>
      <c r="C234" s="6">
        <v>184.05999800000001</v>
      </c>
      <c r="D234" s="6">
        <v>209.720001</v>
      </c>
      <c r="E234" s="6">
        <v>17.219999000000001</v>
      </c>
      <c r="F234" s="6">
        <v>96.080001999999993</v>
      </c>
      <c r="J234" s="6"/>
      <c r="K234" s="6">
        <f t="shared" si="16"/>
        <v>1.8930433545764385E-2</v>
      </c>
      <c r="L234" s="6">
        <f t="shared" si="17"/>
        <v>-9.7913005758742244E-3</v>
      </c>
      <c r="M234" s="6">
        <f t="shared" si="18"/>
        <v>-2.1411095983357065E-3</v>
      </c>
      <c r="N234" s="6">
        <f t="shared" si="19"/>
        <v>-1.1481113662456964E-2</v>
      </c>
      <c r="O234" s="6">
        <f t="shared" si="20"/>
        <v>-1.1319180901420185E-2</v>
      </c>
    </row>
    <row r="235" spans="1:15" x14ac:dyDescent="0.3">
      <c r="A235" s="27">
        <v>44743</v>
      </c>
      <c r="B235" s="6">
        <v>138.929993</v>
      </c>
      <c r="C235" s="6">
        <v>185.88000500000001</v>
      </c>
      <c r="D235" s="6">
        <v>210.16999799999999</v>
      </c>
      <c r="E235" s="6">
        <v>17.420000000000002</v>
      </c>
      <c r="F235" s="6">
        <v>97.18</v>
      </c>
      <c r="J235" s="6"/>
      <c r="K235" s="6">
        <f t="shared" si="16"/>
        <v>1.6164365007574861E-2</v>
      </c>
      <c r="L235" s="6">
        <f t="shared" si="17"/>
        <v>3.295364322790189E-2</v>
      </c>
      <c r="M235" s="6">
        <f t="shared" si="18"/>
        <v>-2.3645810267718396E-2</v>
      </c>
      <c r="N235" s="6">
        <f t="shared" si="19"/>
        <v>-3.5437377377484876E-2</v>
      </c>
      <c r="O235" s="6">
        <f t="shared" si="20"/>
        <v>1.0817568242329644E-2</v>
      </c>
    </row>
    <row r="236" spans="1:15" x14ac:dyDescent="0.3">
      <c r="A236" s="27">
        <v>44742</v>
      </c>
      <c r="B236" s="6">
        <v>136.720001</v>
      </c>
      <c r="C236" s="6">
        <v>179.949997</v>
      </c>
      <c r="D236" s="6">
        <v>215.259995</v>
      </c>
      <c r="E236" s="6">
        <v>18.059999000000001</v>
      </c>
      <c r="F236" s="6">
        <v>96.139999000000003</v>
      </c>
      <c r="J236" s="6"/>
      <c r="K236" s="6">
        <f t="shared" si="16"/>
        <v>-1.8027688516201665E-2</v>
      </c>
      <c r="L236" s="6">
        <f t="shared" si="17"/>
        <v>2.9050163808834146E-2</v>
      </c>
      <c r="M236" s="6">
        <f t="shared" si="18"/>
        <v>9.2835521815620402E-3</v>
      </c>
      <c r="N236" s="6">
        <f t="shared" si="19"/>
        <v>2.0915657381817138E-2</v>
      </c>
      <c r="O236" s="6">
        <f t="shared" si="20"/>
        <v>1.8432171219657414E-2</v>
      </c>
    </row>
    <row r="237" spans="1:15" x14ac:dyDescent="0.3">
      <c r="A237" s="27">
        <v>44741</v>
      </c>
      <c r="B237" s="6">
        <v>139.229996</v>
      </c>
      <c r="C237" s="6">
        <v>174.86999499999999</v>
      </c>
      <c r="D237" s="6">
        <v>213.279999</v>
      </c>
      <c r="E237" s="6">
        <v>17.690000999999999</v>
      </c>
      <c r="F237" s="6">
        <v>94.400002000000001</v>
      </c>
      <c r="J237" s="6"/>
      <c r="K237" s="6">
        <f t="shared" si="16"/>
        <v>1.3023821114321632E-2</v>
      </c>
      <c r="L237" s="6">
        <f t="shared" si="17"/>
        <v>-1.9567201056474665E-2</v>
      </c>
      <c r="M237" s="6">
        <f t="shared" si="18"/>
        <v>6.0992260689442593E-4</v>
      </c>
      <c r="N237" s="6">
        <f t="shared" si="19"/>
        <v>-3.8064058622297954E-2</v>
      </c>
      <c r="O237" s="6">
        <f t="shared" si="20"/>
        <v>-1.306847855580808E-2</v>
      </c>
    </row>
    <row r="238" spans="1:15" x14ac:dyDescent="0.3">
      <c r="A238" s="27">
        <v>44740</v>
      </c>
      <c r="B238" s="6">
        <v>137.44000199999999</v>
      </c>
      <c r="C238" s="6">
        <v>178.36000100000001</v>
      </c>
      <c r="D238" s="6">
        <v>213.14999399999999</v>
      </c>
      <c r="E238" s="6">
        <v>18.389999</v>
      </c>
      <c r="F238" s="6">
        <v>95.650002000000001</v>
      </c>
      <c r="J238" s="6"/>
      <c r="K238" s="6">
        <f t="shared" si="16"/>
        <v>-2.9789650436548021E-2</v>
      </c>
      <c r="L238" s="6">
        <f t="shared" si="17"/>
        <v>-6.9042592348242818E-3</v>
      </c>
      <c r="M238" s="6">
        <f t="shared" si="18"/>
        <v>-9.8428477228971654E-4</v>
      </c>
      <c r="N238" s="6">
        <f t="shared" si="19"/>
        <v>-8.6253373922014851E-3</v>
      </c>
      <c r="O238" s="6">
        <f t="shared" si="20"/>
        <v>-2.8148040620268374E-3</v>
      </c>
    </row>
    <row r="239" spans="1:15" x14ac:dyDescent="0.3">
      <c r="A239" s="27">
        <v>44739</v>
      </c>
      <c r="B239" s="6">
        <v>141.66000399999999</v>
      </c>
      <c r="C239" s="6">
        <v>179.60000600000001</v>
      </c>
      <c r="D239" s="6">
        <v>213.36000100000001</v>
      </c>
      <c r="E239" s="6">
        <v>18.549999</v>
      </c>
      <c r="F239" s="6">
        <v>95.919998000000007</v>
      </c>
      <c r="J239" s="6"/>
      <c r="K239" s="6">
        <f t="shared" si="16"/>
        <v>0</v>
      </c>
      <c r="L239" s="6">
        <f t="shared" si="17"/>
        <v>-5.0438791638145151E-2</v>
      </c>
      <c r="M239" s="6">
        <f t="shared" si="18"/>
        <v>-2.2913490121669504E-3</v>
      </c>
      <c r="N239" s="6">
        <f t="shared" si="19"/>
        <v>-2.5735397808014846E-2</v>
      </c>
      <c r="O239" s="6">
        <f t="shared" si="20"/>
        <v>-7.1421487719474323E-3</v>
      </c>
    </row>
    <row r="240" spans="1:15" x14ac:dyDescent="0.3">
      <c r="A240" s="27">
        <v>44736</v>
      </c>
      <c r="B240" s="6">
        <v>141.66000399999999</v>
      </c>
      <c r="C240" s="6">
        <v>189.13999899999999</v>
      </c>
      <c r="D240" s="6">
        <v>213.85000600000001</v>
      </c>
      <c r="E240" s="6">
        <v>19.040001</v>
      </c>
      <c r="F240" s="6">
        <v>96.610000999999997</v>
      </c>
      <c r="J240" s="6"/>
      <c r="K240" s="6">
        <f t="shared" si="16"/>
        <v>2.4517248151666983E-2</v>
      </c>
      <c r="L240" s="6">
        <f t="shared" si="17"/>
        <v>-8.9599525608609031E-3</v>
      </c>
      <c r="M240" s="6">
        <f t="shared" si="18"/>
        <v>-8.9442627163975295E-3</v>
      </c>
      <c r="N240" s="6">
        <f t="shared" si="19"/>
        <v>1.3844514704765009E-2</v>
      </c>
      <c r="O240" s="6">
        <f t="shared" si="20"/>
        <v>-1.1965616812902674E-2</v>
      </c>
    </row>
    <row r="241" spans="1:15" x14ac:dyDescent="0.3">
      <c r="A241" s="27">
        <v>44735</v>
      </c>
      <c r="B241" s="6">
        <v>138.270004</v>
      </c>
      <c r="C241" s="6">
        <v>190.85000600000001</v>
      </c>
      <c r="D241" s="6">
        <v>215.779999</v>
      </c>
      <c r="E241" s="6">
        <v>18.780000999999999</v>
      </c>
      <c r="F241" s="6">
        <v>97.779999000000004</v>
      </c>
      <c r="J241" s="6"/>
      <c r="K241" s="6">
        <f t="shared" si="16"/>
        <v>2.157368208760916E-2</v>
      </c>
      <c r="L241" s="6">
        <f t="shared" si="17"/>
        <v>5.029992101645793E-2</v>
      </c>
      <c r="M241" s="6">
        <f t="shared" si="18"/>
        <v>2.8748505363528028E-2</v>
      </c>
      <c r="N241" s="6">
        <f t="shared" si="19"/>
        <v>1.2399030318006968E-2</v>
      </c>
      <c r="O241" s="6">
        <f t="shared" si="20"/>
        <v>3.6903455877938834E-2</v>
      </c>
    </row>
    <row r="242" spans="1:15" x14ac:dyDescent="0.3">
      <c r="A242" s="27">
        <v>44734</v>
      </c>
      <c r="B242" s="6">
        <v>135.35000600000001</v>
      </c>
      <c r="C242" s="6">
        <v>181.71000699999999</v>
      </c>
      <c r="D242" s="6">
        <v>209.75</v>
      </c>
      <c r="E242" s="6">
        <v>18.549999</v>
      </c>
      <c r="F242" s="6">
        <v>94.300003000000004</v>
      </c>
      <c r="J242" s="6"/>
      <c r="K242" s="6">
        <f t="shared" si="16"/>
        <v>-3.8271069340952077E-3</v>
      </c>
      <c r="L242" s="6">
        <f t="shared" si="17"/>
        <v>1.5763922051338385E-2</v>
      </c>
      <c r="M242" s="6">
        <f t="shared" si="18"/>
        <v>3.6365136217878149E-3</v>
      </c>
      <c r="N242" s="6">
        <f t="shared" si="19"/>
        <v>-4.3814484536082422E-2</v>
      </c>
      <c r="O242" s="6">
        <f t="shared" si="20"/>
        <v>8.5561818181818586E-3</v>
      </c>
    </row>
    <row r="243" spans="1:15" x14ac:dyDescent="0.3">
      <c r="A243" s="27">
        <v>44733</v>
      </c>
      <c r="B243" s="6">
        <v>135.86999499999999</v>
      </c>
      <c r="C243" s="6">
        <v>178.88999899999999</v>
      </c>
      <c r="D243" s="6">
        <v>208.990005</v>
      </c>
      <c r="E243" s="6">
        <v>19.399999999999999</v>
      </c>
      <c r="F243" s="6">
        <v>93.5</v>
      </c>
      <c r="J243" s="6"/>
      <c r="K243" s="6">
        <f t="shared" si="16"/>
        <v>3.2760695238076711E-2</v>
      </c>
      <c r="L243" s="6">
        <f t="shared" si="17"/>
        <v>4.6691210656106492E-2</v>
      </c>
      <c r="M243" s="6">
        <f t="shared" si="18"/>
        <v>-2.2914784824009235E-3</v>
      </c>
      <c r="N243" s="6">
        <f t="shared" si="19"/>
        <v>-9.1930541368743478E-3</v>
      </c>
      <c r="O243" s="6">
        <f t="shared" si="20"/>
        <v>2.2510343847032036E-3</v>
      </c>
    </row>
    <row r="244" spans="1:15" x14ac:dyDescent="0.3">
      <c r="A244" s="27">
        <v>44729</v>
      </c>
      <c r="B244" s="6">
        <v>131.55999800000001</v>
      </c>
      <c r="C244" s="6">
        <v>170.91000399999999</v>
      </c>
      <c r="D244" s="6">
        <v>209.470001</v>
      </c>
      <c r="E244" s="6">
        <v>19.579999999999998</v>
      </c>
      <c r="F244" s="6">
        <v>93.290001000000004</v>
      </c>
      <c r="J244" s="6"/>
      <c r="K244" s="6">
        <f t="shared" si="16"/>
        <v>1.1533138728788847E-2</v>
      </c>
      <c r="L244" s="6">
        <f t="shared" si="17"/>
        <v>-2.6209282269081126E-2</v>
      </c>
      <c r="M244" s="6">
        <f t="shared" si="18"/>
        <v>1.4628258870839315E-2</v>
      </c>
      <c r="N244" s="6">
        <f t="shared" si="19"/>
        <v>1.5345780836100611E-3</v>
      </c>
      <c r="O244" s="6">
        <f t="shared" si="20"/>
        <v>-1.1129902952296029E-2</v>
      </c>
    </row>
    <row r="245" spans="1:15" x14ac:dyDescent="0.3">
      <c r="A245" s="27">
        <v>44728</v>
      </c>
      <c r="B245" s="6">
        <v>130.05999800000001</v>
      </c>
      <c r="C245" s="6">
        <v>175.509995</v>
      </c>
      <c r="D245" s="6">
        <v>206.449997</v>
      </c>
      <c r="E245" s="6">
        <v>19.549999</v>
      </c>
      <c r="F245" s="6">
        <v>94.339995999999999</v>
      </c>
      <c r="J245" s="6"/>
      <c r="K245" s="6">
        <f t="shared" si="16"/>
        <v>-3.9651445599646375E-2</v>
      </c>
      <c r="L245" s="6">
        <f t="shared" si="17"/>
        <v>1.2460276465176447E-2</v>
      </c>
      <c r="M245" s="6">
        <f t="shared" si="18"/>
        <v>-8.3577740683243602E-3</v>
      </c>
      <c r="N245" s="6">
        <f t="shared" si="19"/>
        <v>-2.3964152572932919E-2</v>
      </c>
      <c r="O245" s="6">
        <f t="shared" si="20"/>
        <v>6.3637039283375081E-4</v>
      </c>
    </row>
    <row r="246" spans="1:15" x14ac:dyDescent="0.3">
      <c r="A246" s="27">
        <v>44727</v>
      </c>
      <c r="B246" s="6">
        <v>135.429993</v>
      </c>
      <c r="C246" s="6">
        <v>173.35000600000001</v>
      </c>
      <c r="D246" s="6">
        <v>208.19000199999999</v>
      </c>
      <c r="E246" s="6">
        <v>20.030000999999999</v>
      </c>
      <c r="F246" s="6">
        <v>94.279999000000004</v>
      </c>
      <c r="J246" s="6"/>
      <c r="K246" s="6">
        <f t="shared" si="16"/>
        <v>2.0111465053911703E-2</v>
      </c>
      <c r="L246" s="6">
        <f t="shared" si="17"/>
        <v>-3.7532590985883137E-2</v>
      </c>
      <c r="M246" s="6">
        <f t="shared" si="18"/>
        <v>-7.8631053729148036E-3</v>
      </c>
      <c r="N246" s="6">
        <f t="shared" si="19"/>
        <v>2.4028733334802183E-2</v>
      </c>
      <c r="O246" s="6">
        <f t="shared" si="20"/>
        <v>-1.6687505736989117E-2</v>
      </c>
    </row>
    <row r="247" spans="1:15" x14ac:dyDescent="0.3">
      <c r="A247" s="27">
        <v>44726</v>
      </c>
      <c r="B247" s="6">
        <v>132.759995</v>
      </c>
      <c r="C247" s="6">
        <v>180.11000100000001</v>
      </c>
      <c r="D247" s="6">
        <v>209.83999600000001</v>
      </c>
      <c r="E247" s="6">
        <v>19.559999000000001</v>
      </c>
      <c r="F247" s="6">
        <v>95.879997000000003</v>
      </c>
      <c r="J247" s="6"/>
      <c r="K247" s="6">
        <f t="shared" si="16"/>
        <v>6.6726567078913305E-3</v>
      </c>
      <c r="L247" s="6">
        <f t="shared" si="17"/>
        <v>7.5026910141986217E-2</v>
      </c>
      <c r="M247" s="6">
        <f t="shared" si="18"/>
        <v>6.4750873788890599E-3</v>
      </c>
      <c r="N247" s="6">
        <f t="shared" si="19"/>
        <v>4.6224963853362215E-3</v>
      </c>
      <c r="O247" s="6">
        <f t="shared" si="20"/>
        <v>1.7618297414367538E-2</v>
      </c>
    </row>
    <row r="248" spans="1:15" x14ac:dyDescent="0.3">
      <c r="A248" s="27">
        <v>44725</v>
      </c>
      <c r="B248" s="6">
        <v>131.88000500000001</v>
      </c>
      <c r="C248" s="6">
        <v>167.53999300000001</v>
      </c>
      <c r="D248" s="6">
        <v>208.490005</v>
      </c>
      <c r="E248" s="6">
        <v>19.469999000000001</v>
      </c>
      <c r="F248" s="6">
        <v>94.220000999999996</v>
      </c>
      <c r="J248" s="6"/>
      <c r="K248" s="6">
        <f t="shared" si="16"/>
        <v>-3.8284837807743097E-2</v>
      </c>
      <c r="L248" s="6">
        <f t="shared" si="17"/>
        <v>-1.2670216127406157E-2</v>
      </c>
      <c r="M248" s="6">
        <f t="shared" si="18"/>
        <v>2.0185417689729426E-3</v>
      </c>
      <c r="N248" s="6">
        <f t="shared" si="19"/>
        <v>-3.2306260819768208E-2</v>
      </c>
      <c r="O248" s="6">
        <f t="shared" si="20"/>
        <v>-1.5567840513716858E-2</v>
      </c>
    </row>
    <row r="249" spans="1:15" x14ac:dyDescent="0.3">
      <c r="A249" s="27">
        <v>44722</v>
      </c>
      <c r="B249" s="6">
        <v>137.13000500000001</v>
      </c>
      <c r="C249" s="6">
        <v>169.69000199999999</v>
      </c>
      <c r="D249" s="6">
        <v>208.070007</v>
      </c>
      <c r="E249" s="6">
        <v>20.120000999999998</v>
      </c>
      <c r="F249" s="6">
        <v>95.709998999999996</v>
      </c>
      <c r="J249" s="6"/>
      <c r="K249" s="6">
        <f t="shared" si="16"/>
        <v>-3.8628673854659644E-2</v>
      </c>
      <c r="L249" s="6">
        <f t="shared" si="17"/>
        <v>-7.2428117716976964E-2</v>
      </c>
      <c r="M249" s="6">
        <f t="shared" si="18"/>
        <v>-1.4446703638847589E-2</v>
      </c>
      <c r="N249" s="6">
        <f t="shared" si="19"/>
        <v>-4.3271514823037822E-2</v>
      </c>
      <c r="O249" s="6">
        <f t="shared" si="20"/>
        <v>-3.7122765852660687E-2</v>
      </c>
    </row>
    <row r="250" spans="1:15" x14ac:dyDescent="0.3">
      <c r="A250" s="27">
        <v>44721</v>
      </c>
      <c r="B250" s="6">
        <v>142.63999899999999</v>
      </c>
      <c r="C250" s="6">
        <v>182.94000199999999</v>
      </c>
      <c r="D250" s="6">
        <v>211.11999499999999</v>
      </c>
      <c r="E250" s="6">
        <v>21.030000999999999</v>
      </c>
      <c r="F250" s="6">
        <v>99.400002000000001</v>
      </c>
      <c r="J250" s="6"/>
      <c r="K250" s="6">
        <f t="shared" si="16"/>
        <v>-3.5955716060489251E-2</v>
      </c>
      <c r="L250" s="6">
        <f t="shared" si="17"/>
        <v>-5.0993421154880543E-2</v>
      </c>
      <c r="M250" s="6">
        <f t="shared" si="18"/>
        <v>-2.6154334531483751E-2</v>
      </c>
      <c r="N250" s="6">
        <f t="shared" si="19"/>
        <v>4.6789497262319499E-2</v>
      </c>
      <c r="O250" s="6">
        <f t="shared" si="20"/>
        <v>-3.7754122814497915E-2</v>
      </c>
    </row>
    <row r="251" spans="1:15" x14ac:dyDescent="0.3">
      <c r="A251" s="27">
        <v>44720</v>
      </c>
      <c r="B251" s="6">
        <v>147.96000699999999</v>
      </c>
      <c r="C251" s="6">
        <v>192.770004</v>
      </c>
      <c r="D251" s="6">
        <v>216.78999300000001</v>
      </c>
      <c r="E251" s="6">
        <v>20.09</v>
      </c>
      <c r="F251" s="6">
        <v>103.300003</v>
      </c>
      <c r="J251" s="6"/>
      <c r="K251" s="6">
        <f t="shared" si="16"/>
        <v>-5.043372770468635E-3</v>
      </c>
      <c r="L251" s="6">
        <f t="shared" si="17"/>
        <v>-4.9598175323195069E-2</v>
      </c>
      <c r="M251" s="6">
        <f t="shared" si="18"/>
        <v>-2.2058824225964255E-2</v>
      </c>
      <c r="N251" s="6">
        <f t="shared" si="19"/>
        <v>-3.2739528165623484E-2</v>
      </c>
      <c r="O251" s="6">
        <f t="shared" si="20"/>
        <v>-3.7637350014434467E-2</v>
      </c>
    </row>
    <row r="252" spans="1:15" x14ac:dyDescent="0.3">
      <c r="A252" s="27">
        <v>44719</v>
      </c>
      <c r="B252" s="6">
        <v>148.71000699999999</v>
      </c>
      <c r="C252" s="6">
        <v>202.83000200000001</v>
      </c>
      <c r="D252" s="6">
        <v>221.679993</v>
      </c>
      <c r="E252" s="6">
        <v>20.77</v>
      </c>
      <c r="F252" s="6">
        <v>107.339996</v>
      </c>
      <c r="J252" s="53"/>
      <c r="K252" s="54"/>
      <c r="L252" s="54"/>
      <c r="M252" s="54"/>
      <c r="N252" s="54"/>
      <c r="O252" s="55"/>
    </row>
    <row r="253" spans="1:15" x14ac:dyDescent="0.3">
      <c r="J253" s="1" t="s">
        <v>6</v>
      </c>
      <c r="K253" s="18">
        <f>AVERAGE(K2:K251)</f>
        <v>9.3633973361999831E-4</v>
      </c>
      <c r="L253" s="18">
        <f t="shared" ref="L253:O253" si="21">AVERAGE(L2:L251)</f>
        <v>3.2087005753644242E-3</v>
      </c>
      <c r="M253" s="18">
        <f t="shared" si="21"/>
        <v>-2.4605548215929558E-4</v>
      </c>
      <c r="N253" s="18">
        <f t="shared" si="21"/>
        <v>-5.2930910781158252E-4</v>
      </c>
      <c r="O253" s="18">
        <f t="shared" si="21"/>
        <v>-3.3870023283523318E-4</v>
      </c>
    </row>
    <row r="254" spans="1:15" x14ac:dyDescent="0.3">
      <c r="J254" s="1" t="s">
        <v>7</v>
      </c>
      <c r="K254" s="18">
        <f>_xlfn.VAR.P(K2:K251)</f>
        <v>3.8134661447093726E-4</v>
      </c>
      <c r="L254" s="18">
        <f t="shared" ref="L254:O254" si="22">_xlfn.VAR.P(L2:L251)</f>
        <v>9.9625527536061922E-4</v>
      </c>
      <c r="M254" s="18">
        <f t="shared" si="22"/>
        <v>2.7411753458401707E-4</v>
      </c>
      <c r="N254" s="18">
        <f t="shared" si="22"/>
        <v>5.5425204500479425E-4</v>
      </c>
      <c r="O254" s="18">
        <f t="shared" si="22"/>
        <v>5.0414994299415603E-4</v>
      </c>
    </row>
    <row r="255" spans="1:15" ht="27.6" x14ac:dyDescent="0.3">
      <c r="J255" s="1" t="s">
        <v>8</v>
      </c>
      <c r="K255" s="18">
        <f>SQRT(K254)</f>
        <v>1.9528098076129617E-2</v>
      </c>
      <c r="L255" s="18">
        <f t="shared" ref="L255:O255" si="23">SQRT(L254)</f>
        <v>3.1563511771674255E-2</v>
      </c>
      <c r="M255" s="18">
        <f t="shared" si="23"/>
        <v>1.6556495238546624E-2</v>
      </c>
      <c r="N255" s="18">
        <f t="shared" si="23"/>
        <v>2.3542558166112584E-2</v>
      </c>
      <c r="O255" s="18">
        <f t="shared" si="23"/>
        <v>2.2453283568203471E-2</v>
      </c>
    </row>
    <row r="259" spans="11:15" x14ac:dyDescent="0.3">
      <c r="K259" s="8">
        <v>3.8134661447093726E-4</v>
      </c>
      <c r="L259" s="8">
        <v>9.9625527536061922E-4</v>
      </c>
      <c r="M259" s="8">
        <v>2.7411753458401707E-4</v>
      </c>
      <c r="N259" s="8">
        <v>5.5425204500479425E-4</v>
      </c>
      <c r="O259" s="8">
        <v>5.0414994299415603E-4</v>
      </c>
    </row>
  </sheetData>
  <autoFilter ref="A1:A252">
    <sortState ref="A2:F253">
      <sortCondition descending="1" ref="A1:A253"/>
    </sortState>
  </autoFilter>
  <mergeCells count="1">
    <mergeCell ref="J252:O2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70" zoomScaleNormal="70" workbookViewId="0">
      <selection activeCell="P24" sqref="P24"/>
    </sheetView>
  </sheetViews>
  <sheetFormatPr defaultRowHeight="13.8" x14ac:dyDescent="0.3"/>
  <cols>
    <col min="1" max="1" width="10.77734375" style="8" customWidth="1"/>
    <col min="2" max="2" width="13.109375" style="8" bestFit="1" customWidth="1"/>
    <col min="3" max="3" width="12" style="8" customWidth="1"/>
    <col min="4" max="4" width="12.44140625" style="8" customWidth="1"/>
    <col min="5" max="5" width="12.33203125" style="8" bestFit="1" customWidth="1"/>
    <col min="6" max="6" width="10.109375" style="8" customWidth="1"/>
    <col min="7" max="7" width="9" style="8" bestFit="1" customWidth="1"/>
    <col min="8" max="8" width="13.109375" style="8" bestFit="1" customWidth="1"/>
    <col min="9" max="10" width="9" style="8" bestFit="1" customWidth="1"/>
    <col min="11" max="12" width="8.88671875" style="8"/>
    <col min="13" max="13" width="9" style="8" bestFit="1" customWidth="1"/>
    <col min="14" max="14" width="10.6640625" style="8" customWidth="1"/>
    <col min="15" max="16384" width="8.88671875" style="8"/>
  </cols>
  <sheetData>
    <row r="1" spans="1:14" s="2" customFormat="1" ht="27.6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15</v>
      </c>
      <c r="F1" s="1" t="s">
        <v>13</v>
      </c>
      <c r="I1" s="3" t="s">
        <v>18</v>
      </c>
      <c r="J1" s="3" t="s">
        <v>19</v>
      </c>
      <c r="M1" s="41" t="s">
        <v>19</v>
      </c>
      <c r="N1" s="41" t="s">
        <v>21</v>
      </c>
    </row>
    <row r="2" spans="1:14" x14ac:dyDescent="0.3">
      <c r="A2" s="4" t="s">
        <v>1</v>
      </c>
      <c r="B2" s="5">
        <v>0.40861578616679123</v>
      </c>
      <c r="C2" s="6">
        <v>9.3633973361999831E-4</v>
      </c>
      <c r="D2" s="6">
        <f>B2*C2</f>
        <v>3.8260319637233947E-4</v>
      </c>
      <c r="E2" s="6">
        <v>3.8134661447093726E-4</v>
      </c>
      <c r="F2" s="7">
        <f>B2^2*E2</f>
        <v>6.3672247058579767E-5</v>
      </c>
      <c r="I2" s="9">
        <f>F8+H28</f>
        <v>1.4067439368039886E-4</v>
      </c>
      <c r="J2" s="6">
        <f>SQRT(I2)</f>
        <v>1.1860623663214293E-2</v>
      </c>
      <c r="M2" s="6">
        <v>1.1676104356924564E-2</v>
      </c>
      <c r="N2" s="6">
        <v>6.0000000000000002E-5</v>
      </c>
    </row>
    <row r="3" spans="1:14" x14ac:dyDescent="0.3">
      <c r="A3" s="4" t="s">
        <v>2</v>
      </c>
      <c r="B3" s="5">
        <v>8.8333095759619853E-2</v>
      </c>
      <c r="C3" s="6">
        <v>3.2087005753644242E-3</v>
      </c>
      <c r="D3" s="11">
        <f t="shared" ref="D3:D6" si="0">B3*C3</f>
        <v>2.8343445518761302E-4</v>
      </c>
      <c r="E3" s="6">
        <v>9.9625527536061922E-4</v>
      </c>
      <c r="F3" s="7">
        <f t="shared" ref="F3:F6" si="1">B3^2*E3</f>
        <v>7.7735167094490737E-6</v>
      </c>
      <c r="M3" s="6">
        <v>1.1630395757291728E-2</v>
      </c>
      <c r="N3" s="48">
        <v>8.0000000000000007E-5</v>
      </c>
    </row>
    <row r="4" spans="1:14" x14ac:dyDescent="0.3">
      <c r="A4" s="4" t="s">
        <v>3</v>
      </c>
      <c r="B4" s="5">
        <v>0.35385914885505737</v>
      </c>
      <c r="C4" s="6">
        <v>-2.4605548215929558E-4</v>
      </c>
      <c r="D4" s="6">
        <f t="shared" si="0"/>
        <v>-8.7068983488009091E-5</v>
      </c>
      <c r="E4" s="6">
        <v>2.7411753458401707E-4</v>
      </c>
      <c r="F4" s="7">
        <f t="shared" si="1"/>
        <v>3.4323982685995527E-5</v>
      </c>
      <c r="M4" s="6">
        <v>1.1595900627097111E-2</v>
      </c>
      <c r="N4" s="48">
        <v>1E-4</v>
      </c>
    </row>
    <row r="5" spans="1:14" x14ac:dyDescent="0.3">
      <c r="A5" s="4" t="s">
        <v>4</v>
      </c>
      <c r="B5" s="5">
        <v>0.14919196921853153</v>
      </c>
      <c r="C5" s="6">
        <v>-5.2930910781158252E-4</v>
      </c>
      <c r="D5" s="6">
        <f t="shared" si="0"/>
        <v>-7.8968668119714007E-5</v>
      </c>
      <c r="E5" s="6">
        <v>5.5425204500479425E-4</v>
      </c>
      <c r="F5" s="7">
        <f t="shared" si="1"/>
        <v>1.2336677077468868E-5</v>
      </c>
      <c r="M5" s="6">
        <v>1.1570899075930043E-2</v>
      </c>
      <c r="N5" s="48">
        <v>1.2999999999999999E-4</v>
      </c>
    </row>
    <row r="6" spans="1:14" x14ac:dyDescent="0.3">
      <c r="A6" s="4" t="s">
        <v>5</v>
      </c>
      <c r="B6" s="5">
        <v>0</v>
      </c>
      <c r="C6" s="6">
        <v>-3.3870023283523318E-4</v>
      </c>
      <c r="D6" s="6">
        <f t="shared" si="0"/>
        <v>0</v>
      </c>
      <c r="E6" s="6">
        <v>5.0414994299415603E-4</v>
      </c>
      <c r="F6" s="7">
        <f t="shared" si="1"/>
        <v>0</v>
      </c>
      <c r="M6" s="6">
        <v>1.1569058534787019E-2</v>
      </c>
      <c r="N6" s="48">
        <v>1.4999999999999999E-4</v>
      </c>
    </row>
    <row r="7" spans="1:14" x14ac:dyDescent="0.3">
      <c r="A7" s="6"/>
      <c r="B7" s="6"/>
      <c r="C7" s="6"/>
      <c r="D7" s="6"/>
      <c r="E7" s="6"/>
      <c r="F7" s="6"/>
      <c r="M7" s="6">
        <v>1.1576428441833316E-2</v>
      </c>
      <c r="N7" s="48">
        <v>1.9000000000000001E-4</v>
      </c>
    </row>
    <row r="8" spans="1:14" x14ac:dyDescent="0.3">
      <c r="A8" s="4" t="s">
        <v>14</v>
      </c>
      <c r="B8" s="12">
        <f>SUM(B2:B6)</f>
        <v>1</v>
      </c>
      <c r="C8" s="4"/>
      <c r="D8" s="13">
        <f>SUM(D2:D6)</f>
        <v>4.9999999995222941E-4</v>
      </c>
      <c r="E8" s="4"/>
      <c r="F8" s="14">
        <f>SUM(F2:F6)</f>
        <v>1.1810642353149323E-4</v>
      </c>
      <c r="M8" s="6">
        <v>1.157952788556944E-2</v>
      </c>
      <c r="N8" s="48">
        <v>2.0000000000000001E-4</v>
      </c>
    </row>
    <row r="9" spans="1:14" x14ac:dyDescent="0.3">
      <c r="M9" s="6">
        <v>1.1627568996176998E-2</v>
      </c>
      <c r="N9" s="48">
        <v>2.9999999999999997E-4</v>
      </c>
    </row>
    <row r="10" spans="1:14" x14ac:dyDescent="0.3">
      <c r="M10" s="6">
        <v>1.1718028943998536E-2</v>
      </c>
      <c r="N10" s="48">
        <v>4.0000000000000002E-4</v>
      </c>
    </row>
    <row r="11" spans="1:14" ht="27.6" x14ac:dyDescent="0.3">
      <c r="A11" s="2" t="s">
        <v>48</v>
      </c>
      <c r="M11" s="6">
        <v>1.1860623663214293E-2</v>
      </c>
      <c r="N11" s="48">
        <v>5.0000000000000001E-4</v>
      </c>
    </row>
    <row r="12" spans="1:14" ht="14.4" x14ac:dyDescent="0.3">
      <c r="A12" s="15"/>
      <c r="B12" s="16" t="s">
        <v>1</v>
      </c>
      <c r="C12" s="16" t="s">
        <v>2</v>
      </c>
      <c r="D12" s="16" t="s">
        <v>3</v>
      </c>
      <c r="E12" s="16" t="s">
        <v>4</v>
      </c>
      <c r="F12" s="16" t="s">
        <v>5</v>
      </c>
    </row>
    <row r="13" spans="1:14" x14ac:dyDescent="0.3">
      <c r="A13" s="17" t="s">
        <v>1</v>
      </c>
      <c r="B13" s="18">
        <f>VARP('Historical Data'!$K$2:$K$251)</f>
        <v>3.8134661447093726E-4</v>
      </c>
      <c r="C13" s="19"/>
      <c r="D13" s="19"/>
      <c r="E13" s="19"/>
      <c r="F13" s="19"/>
    </row>
    <row r="14" spans="1:14" x14ac:dyDescent="0.3">
      <c r="A14" s="17" t="s">
        <v>2</v>
      </c>
      <c r="B14" s="19">
        <v>3.302808279939322E-5</v>
      </c>
      <c r="C14" s="18">
        <f>VARP('Historical Data'!$L$2:$L$251)</f>
        <v>9.9625527536061922E-4</v>
      </c>
      <c r="D14" s="19"/>
      <c r="E14" s="19"/>
      <c r="F14" s="19"/>
    </row>
    <row r="15" spans="1:14" x14ac:dyDescent="0.3">
      <c r="A15" s="17" t="s">
        <v>3</v>
      </c>
      <c r="B15" s="19">
        <v>-8.2763421277154369E-6</v>
      </c>
      <c r="C15" s="19">
        <v>1.8242800566248583E-4</v>
      </c>
      <c r="D15" s="18">
        <f>VARP('Historical Data'!$M$2:$M$251)</f>
        <v>2.7411753458401707E-4</v>
      </c>
      <c r="E15" s="19"/>
      <c r="F15" s="19"/>
    </row>
    <row r="16" spans="1:14" x14ac:dyDescent="0.3">
      <c r="A16" s="17" t="s">
        <v>4</v>
      </c>
      <c r="B16" s="19">
        <v>-4.3106792492386863E-5</v>
      </c>
      <c r="C16" s="19">
        <v>1.9221256987770067E-4</v>
      </c>
      <c r="D16" s="19">
        <v>1.0761119486900681E-4</v>
      </c>
      <c r="E16" s="18">
        <f>VARP('Historical Data'!$N$2:$N$251)</f>
        <v>5.5425204500479425E-4</v>
      </c>
      <c r="F16" s="19"/>
    </row>
    <row r="17" spans="1:8" x14ac:dyDescent="0.3">
      <c r="A17" s="17" t="s">
        <v>5</v>
      </c>
      <c r="B17" s="19">
        <v>4.7100381771279391E-5</v>
      </c>
      <c r="C17" s="19">
        <v>4.2875979822515705E-4</v>
      </c>
      <c r="D17" s="19">
        <v>1.7207972635421511E-4</v>
      </c>
      <c r="E17" s="19">
        <v>1.4797284373544098E-4</v>
      </c>
      <c r="F17" s="18">
        <f>VARP('Historical Data'!$O$2:$O$251)</f>
        <v>5.0414994299415603E-4</v>
      </c>
    </row>
    <row r="20" spans="1:8" ht="14.4" x14ac:dyDescent="0.3">
      <c r="A20" s="15"/>
      <c r="B20" s="15"/>
      <c r="C20" s="16" t="s">
        <v>1</v>
      </c>
      <c r="D20" s="16" t="s">
        <v>2</v>
      </c>
      <c r="E20" s="16" t="s">
        <v>3</v>
      </c>
      <c r="F20" s="16" t="s">
        <v>4</v>
      </c>
      <c r="G20" s="16" t="s">
        <v>5</v>
      </c>
    </row>
    <row r="21" spans="1:8" x14ac:dyDescent="0.3">
      <c r="A21" s="15"/>
      <c r="B21" s="15" t="s">
        <v>16</v>
      </c>
      <c r="C21" s="20">
        <f>$B$2</f>
        <v>0.40861578616679123</v>
      </c>
      <c r="D21" s="20">
        <f>$B$3</f>
        <v>8.8333095759619853E-2</v>
      </c>
      <c r="E21" s="20">
        <f>$B$4</f>
        <v>0.35385914885505737</v>
      </c>
      <c r="F21" s="20">
        <f>$B$5</f>
        <v>0.14919196921853153</v>
      </c>
      <c r="G21" s="20">
        <f>$B$6</f>
        <v>0</v>
      </c>
    </row>
    <row r="22" spans="1:8" x14ac:dyDescent="0.3">
      <c r="A22" s="17" t="s">
        <v>1</v>
      </c>
      <c r="B22" s="20">
        <f>$B$2</f>
        <v>0.40861578616679123</v>
      </c>
      <c r="C22" s="18"/>
      <c r="D22" s="19"/>
      <c r="E22" s="19"/>
      <c r="F22" s="19"/>
      <c r="G22" s="19"/>
    </row>
    <row r="23" spans="1:8" x14ac:dyDescent="0.3">
      <c r="A23" s="17" t="s">
        <v>2</v>
      </c>
      <c r="B23" s="20">
        <f>$B$3</f>
        <v>8.8333095759619853E-2</v>
      </c>
      <c r="C23" s="19">
        <f>B23*$C$21*B14</f>
        <v>1.192125442068231E-6</v>
      </c>
      <c r="D23" s="18"/>
      <c r="E23" s="19"/>
      <c r="F23" s="19"/>
      <c r="G23" s="19"/>
    </row>
    <row r="24" spans="1:8" x14ac:dyDescent="0.3">
      <c r="A24" s="17" t="s">
        <v>3</v>
      </c>
      <c r="B24" s="20">
        <f>$B$4</f>
        <v>0.35385914885505737</v>
      </c>
      <c r="C24" s="19">
        <f>B24*$C$21*B15</f>
        <v>-1.1966964553602591E-6</v>
      </c>
      <c r="D24" s="19">
        <f>B24*$D$21*C15</f>
        <v>5.7022386586858778E-6</v>
      </c>
      <c r="E24" s="18"/>
      <c r="F24" s="19"/>
      <c r="G24" s="19"/>
    </row>
    <row r="25" spans="1:8" x14ac:dyDescent="0.3">
      <c r="A25" s="17" t="s">
        <v>4</v>
      </c>
      <c r="B25" s="20">
        <f>$B$5</f>
        <v>0.14919196921853153</v>
      </c>
      <c r="C25" s="19">
        <f t="shared" ref="C25:C26" si="2">B25*$C$21*B16</f>
        <v>-2.6278846376725043E-6</v>
      </c>
      <c r="D25" s="19">
        <f t="shared" ref="D25:D26" si="3">B25*$D$21*C16</f>
        <v>2.5330903636274526E-6</v>
      </c>
      <c r="E25" s="19">
        <f>B25*$E$21*D16</f>
        <v>5.68111170310401E-6</v>
      </c>
      <c r="F25" s="18"/>
      <c r="G25" s="19"/>
    </row>
    <row r="26" spans="1:8" x14ac:dyDescent="0.3">
      <c r="A26" s="17" t="s">
        <v>5</v>
      </c>
      <c r="B26" s="20">
        <f>$B$6</f>
        <v>0</v>
      </c>
      <c r="C26" s="19">
        <f t="shared" si="2"/>
        <v>0</v>
      </c>
      <c r="D26" s="19">
        <f t="shared" si="3"/>
        <v>0</v>
      </c>
      <c r="E26" s="19">
        <f>B26*$E$21*D17</f>
        <v>0</v>
      </c>
      <c r="F26" s="19">
        <f>B26*F21*E17</f>
        <v>0</v>
      </c>
      <c r="G26" s="18"/>
    </row>
    <row r="28" spans="1:8" x14ac:dyDescent="0.3">
      <c r="C28" s="8">
        <f>SUM(C23:C26)</f>
        <v>-2.6324556509645321E-6</v>
      </c>
      <c r="D28" s="8">
        <f>SUM(D24:D26)</f>
        <v>8.2353290223133295E-6</v>
      </c>
      <c r="E28" s="8">
        <f>SUM(E25:E26)</f>
        <v>5.68111170310401E-6</v>
      </c>
      <c r="F28" s="8">
        <f>SUM(F26)</f>
        <v>0</v>
      </c>
      <c r="H28" s="21">
        <f>SUM(C28:F28)*2</f>
        <v>2.2567970148905617E-5</v>
      </c>
    </row>
    <row r="31" spans="1:8" x14ac:dyDescent="0.3">
      <c r="F31" s="8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25" sqref="H25"/>
    </sheetView>
  </sheetViews>
  <sheetFormatPr defaultRowHeight="13.8" x14ac:dyDescent="0.25"/>
  <cols>
    <col min="1" max="1" width="16.109375" style="23" customWidth="1"/>
    <col min="2" max="2" width="9.109375" style="23" bestFit="1" customWidth="1"/>
    <col min="3" max="3" width="12.21875" style="23" bestFit="1" customWidth="1"/>
    <col min="4" max="4" width="9.109375" style="23" bestFit="1" customWidth="1"/>
    <col min="5" max="5" width="12.33203125" style="23" customWidth="1"/>
    <col min="6" max="6" width="12.44140625" style="23" customWidth="1"/>
    <col min="7" max="7" width="9.109375" style="23" bestFit="1" customWidth="1"/>
    <col min="8" max="8" width="13.33203125" style="23" bestFit="1" customWidth="1"/>
    <col min="9" max="9" width="11.5546875" style="23" bestFit="1" customWidth="1"/>
    <col min="10" max="16384" width="8.88671875" style="23"/>
  </cols>
  <sheetData>
    <row r="1" spans="1:9" ht="41.4" x14ac:dyDescent="0.25">
      <c r="A1" s="28"/>
      <c r="B1" s="33" t="s">
        <v>22</v>
      </c>
      <c r="C1" s="33" t="s">
        <v>27</v>
      </c>
      <c r="D1" s="33" t="s">
        <v>23</v>
      </c>
      <c r="E1" s="33" t="s">
        <v>24</v>
      </c>
      <c r="F1" s="33" t="s">
        <v>25</v>
      </c>
      <c r="G1" s="33" t="s">
        <v>26</v>
      </c>
      <c r="H1" s="33" t="s">
        <v>28</v>
      </c>
      <c r="I1" s="33" t="s">
        <v>20</v>
      </c>
    </row>
    <row r="2" spans="1:9" x14ac:dyDescent="0.25">
      <c r="A2" s="33" t="s">
        <v>1</v>
      </c>
      <c r="B2" s="29">
        <v>1.3</v>
      </c>
      <c r="C2" s="28">
        <v>9.3633973361999831E-4</v>
      </c>
      <c r="D2" s="30">
        <v>152.56</v>
      </c>
      <c r="E2" s="29">
        <v>148</v>
      </c>
      <c r="F2" s="30">
        <f>D2*E2</f>
        <v>22578.880000000001</v>
      </c>
      <c r="G2" s="31">
        <f>E2/(SUM($E$2:$E$6))</f>
        <v>0.33035714285714285</v>
      </c>
      <c r="H2" s="28">
        <f>C2*G2</f>
        <v>3.0932651914232089E-4</v>
      </c>
      <c r="I2" s="28">
        <f>B2*G2</f>
        <v>0.42946428571428574</v>
      </c>
    </row>
    <row r="3" spans="1:9" x14ac:dyDescent="0.25">
      <c r="A3" s="33" t="s">
        <v>2</v>
      </c>
      <c r="B3" s="29">
        <v>1.5906</v>
      </c>
      <c r="C3" s="28">
        <v>3.2087005753644242E-3</v>
      </c>
      <c r="D3" s="30">
        <v>340.15</v>
      </c>
      <c r="E3" s="29">
        <v>100</v>
      </c>
      <c r="F3" s="30">
        <f t="shared" ref="F3:F6" si="0">D3*E3</f>
        <v>34015</v>
      </c>
      <c r="G3" s="31">
        <f t="shared" ref="G3:G6" si="1">E3/(SUM($E$2:$E$6))</f>
        <v>0.22321428571428573</v>
      </c>
      <c r="H3" s="28">
        <f t="shared" ref="H3:H6" si="2">C3*G3</f>
        <v>7.1622780700098757E-4</v>
      </c>
      <c r="I3" s="28">
        <f t="shared" ref="I3:I6" si="3">B3*G3</f>
        <v>0.35504464285714288</v>
      </c>
    </row>
    <row r="4" spans="1:9" x14ac:dyDescent="0.25">
      <c r="A4" s="33" t="s">
        <v>3</v>
      </c>
      <c r="B4" s="29">
        <v>0.93179999999999996</v>
      </c>
      <c r="C4" s="28">
        <v>-2.4605548215929558E-4</v>
      </c>
      <c r="D4" s="30">
        <v>197.05</v>
      </c>
      <c r="E4" s="29">
        <v>100</v>
      </c>
      <c r="F4" s="30">
        <f t="shared" si="0"/>
        <v>19705</v>
      </c>
      <c r="G4" s="31">
        <f t="shared" si="1"/>
        <v>0.22321428571428573</v>
      </c>
      <c r="H4" s="28">
        <f t="shared" si="2"/>
        <v>-5.4923098696271339E-5</v>
      </c>
      <c r="I4" s="28">
        <f t="shared" si="3"/>
        <v>0.20799107142857143</v>
      </c>
    </row>
    <row r="5" spans="1:9" x14ac:dyDescent="0.25">
      <c r="A5" s="33" t="s">
        <v>4</v>
      </c>
      <c r="B5" s="29">
        <v>0.95630000000000004</v>
      </c>
      <c r="C5" s="28">
        <v>-5.2930910781158252E-4</v>
      </c>
      <c r="D5" s="30">
        <v>17.62</v>
      </c>
      <c r="E5" s="29">
        <v>50</v>
      </c>
      <c r="F5" s="30">
        <f t="shared" si="0"/>
        <v>881</v>
      </c>
      <c r="G5" s="31">
        <f t="shared" si="1"/>
        <v>0.11160714285714286</v>
      </c>
      <c r="H5" s="28">
        <f t="shared" si="2"/>
        <v>-5.9074677211114122E-5</v>
      </c>
      <c r="I5" s="28">
        <f t="shared" si="3"/>
        <v>0.10672991071428573</v>
      </c>
    </row>
    <row r="6" spans="1:9" x14ac:dyDescent="0.25">
      <c r="A6" s="33" t="s">
        <v>5</v>
      </c>
      <c r="B6" s="29">
        <v>1.2492000000000001</v>
      </c>
      <c r="C6" s="28">
        <v>-3.3870023283523318E-4</v>
      </c>
      <c r="D6" s="30">
        <v>102.61</v>
      </c>
      <c r="E6" s="29">
        <v>50</v>
      </c>
      <c r="F6" s="30">
        <f t="shared" si="0"/>
        <v>5130.5</v>
      </c>
      <c r="G6" s="31">
        <f t="shared" si="1"/>
        <v>0.11160714285714286</v>
      </c>
      <c r="H6" s="28">
        <f t="shared" si="2"/>
        <v>-3.7801365271789418E-5</v>
      </c>
      <c r="I6" s="28">
        <f t="shared" si="3"/>
        <v>0.13941964285714287</v>
      </c>
    </row>
    <row r="8" spans="1:9" ht="27.6" x14ac:dyDescent="0.25">
      <c r="A8" s="34" t="s">
        <v>29</v>
      </c>
      <c r="B8" s="32">
        <f>SUM(H2:H6)</f>
        <v>8.7375518496413357E-4</v>
      </c>
    </row>
    <row r="9" spans="1:9" x14ac:dyDescent="0.25">
      <c r="A9" s="34" t="s">
        <v>30</v>
      </c>
      <c r="B9" s="10">
        <f>SUM(I2:I6)</f>
        <v>1.2386495535714286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D1" workbookViewId="0">
      <selection activeCell="G25" sqref="G25"/>
    </sheetView>
  </sheetViews>
  <sheetFormatPr defaultRowHeight="13.8" x14ac:dyDescent="0.25"/>
  <cols>
    <col min="1" max="1" width="12.33203125" style="23" customWidth="1"/>
    <col min="2" max="2" width="10.21875" style="23" customWidth="1"/>
    <col min="3" max="3" width="12.21875" style="23" customWidth="1"/>
    <col min="4" max="4" width="11.44140625" style="23" customWidth="1"/>
    <col min="5" max="5" width="11.88671875" style="23" customWidth="1"/>
    <col min="6" max="6" width="23.6640625" style="23" customWidth="1"/>
    <col min="7" max="7" width="17.109375" style="23" customWidth="1"/>
    <col min="8" max="8" width="13.44140625" style="23" customWidth="1"/>
    <col min="9" max="9" width="16.5546875" style="23" customWidth="1"/>
    <col min="10" max="10" width="20.6640625" style="23" customWidth="1"/>
    <col min="11" max="12" width="8.88671875" style="23"/>
    <col min="13" max="13" width="13.44140625" style="23" customWidth="1"/>
    <col min="14" max="14" width="8.88671875" style="23"/>
    <col min="15" max="15" width="11.5546875" style="23" customWidth="1"/>
    <col min="16" max="16" width="14.77734375" style="23" customWidth="1"/>
    <col min="17" max="16384" width="8.88671875" style="23"/>
  </cols>
  <sheetData>
    <row r="1" spans="1:16" ht="42.6" thickBot="1" x14ac:dyDescent="0.3">
      <c r="A1" s="35" t="s">
        <v>0</v>
      </c>
      <c r="B1" s="36" t="s">
        <v>9</v>
      </c>
      <c r="C1" s="36" t="s">
        <v>31</v>
      </c>
      <c r="D1" s="36" t="s">
        <v>32</v>
      </c>
      <c r="E1" s="36" t="s">
        <v>24</v>
      </c>
      <c r="F1" s="36" t="s">
        <v>46</v>
      </c>
      <c r="G1" s="36" t="s">
        <v>33</v>
      </c>
      <c r="H1" s="36" t="s">
        <v>34</v>
      </c>
      <c r="I1" s="36" t="s">
        <v>47</v>
      </c>
      <c r="J1" s="37" t="s">
        <v>35</v>
      </c>
      <c r="K1" s="38"/>
      <c r="L1" s="38"/>
      <c r="M1" s="39"/>
      <c r="N1" s="39"/>
      <c r="O1" s="39"/>
      <c r="P1" s="39"/>
    </row>
    <row r="2" spans="1:16" ht="16.8" customHeight="1" thickBot="1" x14ac:dyDescent="0.3">
      <c r="A2" s="40" t="s">
        <v>36</v>
      </c>
      <c r="B2" s="62" t="s">
        <v>1</v>
      </c>
      <c r="C2" s="49" t="s">
        <v>37</v>
      </c>
      <c r="D2" s="49">
        <v>152.56</v>
      </c>
      <c r="E2" s="49">
        <v>148</v>
      </c>
      <c r="F2" s="59">
        <f>(D3-D2)*0.24</f>
        <v>3.3695999999999979</v>
      </c>
      <c r="G2" s="59">
        <f>((D3-D2)*E3)-F2</f>
        <v>670.55039999999963</v>
      </c>
      <c r="H2" s="59">
        <f>G2/(D2*E3)*100</f>
        <v>9.1569218668064973</v>
      </c>
      <c r="I2" s="60"/>
      <c r="J2" s="61"/>
      <c r="K2" s="38"/>
      <c r="L2" s="42"/>
      <c r="M2" s="43" t="s">
        <v>38</v>
      </c>
      <c r="N2" s="43" t="s">
        <v>39</v>
      </c>
      <c r="O2" s="43" t="s">
        <v>40</v>
      </c>
      <c r="P2" s="43" t="s">
        <v>41</v>
      </c>
    </row>
    <row r="3" spans="1:16" ht="13.8" customHeight="1" thickBot="1" x14ac:dyDescent="0.3">
      <c r="A3" s="44">
        <v>45020</v>
      </c>
      <c r="B3" s="62"/>
      <c r="C3" s="49" t="s">
        <v>42</v>
      </c>
      <c r="D3" s="49">
        <v>166.6</v>
      </c>
      <c r="E3" s="49">
        <v>48</v>
      </c>
      <c r="F3" s="59"/>
      <c r="G3" s="59"/>
      <c r="H3" s="59"/>
      <c r="I3" s="60"/>
      <c r="J3" s="61"/>
      <c r="K3" s="38"/>
      <c r="L3" s="42"/>
      <c r="M3" s="45">
        <v>100000</v>
      </c>
      <c r="N3" s="43" t="s">
        <v>43</v>
      </c>
      <c r="O3" s="43" t="s">
        <v>44</v>
      </c>
      <c r="P3" s="46">
        <v>0.24</v>
      </c>
    </row>
    <row r="4" spans="1:16" x14ac:dyDescent="0.25">
      <c r="A4" s="40" t="s">
        <v>36</v>
      </c>
      <c r="B4" s="62" t="s">
        <v>1</v>
      </c>
      <c r="C4" s="49" t="s">
        <v>37</v>
      </c>
      <c r="D4" s="49">
        <v>152.56</v>
      </c>
      <c r="E4" s="49">
        <v>148</v>
      </c>
      <c r="F4" s="59">
        <f>(D5-D4)*0.24</f>
        <v>4.7448000000000023</v>
      </c>
      <c r="G4" s="59">
        <f>((D5-D4)*E5)-F4</f>
        <v>983.7552000000004</v>
      </c>
      <c r="H4" s="59">
        <f>G4/(D4*E5)*100</f>
        <v>12.896633455689571</v>
      </c>
      <c r="I4" s="60"/>
      <c r="J4" s="61"/>
      <c r="K4" s="38"/>
      <c r="L4" s="38"/>
      <c r="M4" s="38"/>
      <c r="N4" s="38"/>
      <c r="O4" s="38"/>
      <c r="P4" s="38"/>
    </row>
    <row r="5" spans="1:16" x14ac:dyDescent="0.25">
      <c r="A5" s="44">
        <v>45174</v>
      </c>
      <c r="B5" s="62"/>
      <c r="C5" s="49" t="s">
        <v>42</v>
      </c>
      <c r="D5" s="49">
        <v>172.33</v>
      </c>
      <c r="E5" s="49">
        <v>50</v>
      </c>
      <c r="F5" s="59"/>
      <c r="G5" s="59"/>
      <c r="H5" s="59"/>
      <c r="I5" s="60"/>
      <c r="J5" s="61"/>
      <c r="K5" s="38"/>
      <c r="L5" s="38"/>
      <c r="M5" s="38"/>
      <c r="N5" s="38"/>
      <c r="O5" s="38"/>
      <c r="P5" s="38"/>
    </row>
    <row r="6" spans="1:16" x14ac:dyDescent="0.25">
      <c r="A6" s="63"/>
      <c r="B6" s="60"/>
      <c r="C6" s="60"/>
      <c r="D6" s="60"/>
      <c r="E6" s="60"/>
      <c r="F6" s="60"/>
      <c r="G6" s="60"/>
      <c r="H6" s="60"/>
      <c r="I6" s="47">
        <f>G2+G4</f>
        <v>1654.3056000000001</v>
      </c>
      <c r="J6" s="51">
        <f>(I6/(D2*E3 + D4*E5))*100</f>
        <v>11.064937983583576</v>
      </c>
      <c r="K6" s="38"/>
      <c r="L6" s="38"/>
      <c r="M6" s="38"/>
      <c r="N6" s="38"/>
      <c r="O6" s="38"/>
      <c r="P6" s="38"/>
    </row>
    <row r="7" spans="1:16" ht="14.4" customHeight="1" x14ac:dyDescent="0.25">
      <c r="A7" s="63"/>
      <c r="B7" s="60"/>
      <c r="C7" s="60"/>
      <c r="D7" s="60"/>
      <c r="E7" s="60"/>
      <c r="F7" s="60"/>
      <c r="G7" s="60"/>
      <c r="H7" s="60"/>
      <c r="I7" s="60"/>
      <c r="J7" s="61"/>
      <c r="K7" s="38"/>
      <c r="L7" s="38"/>
      <c r="M7" s="38"/>
      <c r="N7" s="38"/>
      <c r="O7" s="38"/>
      <c r="P7" s="38"/>
    </row>
    <row r="8" spans="1:16" x14ac:dyDescent="0.25">
      <c r="A8" s="44">
        <v>45234</v>
      </c>
      <c r="B8" s="62" t="s">
        <v>2</v>
      </c>
      <c r="C8" s="49" t="s">
        <v>37</v>
      </c>
      <c r="D8" s="49">
        <v>340.15</v>
      </c>
      <c r="E8" s="49">
        <v>100</v>
      </c>
      <c r="F8" s="59">
        <f>(D9-D8)*0.24</f>
        <v>16.519200000000009</v>
      </c>
      <c r="G8" s="59">
        <f>((D9-D8)*E9)-F8</f>
        <v>3424.9808000000016</v>
      </c>
      <c r="H8" s="59">
        <f>G8/(D8*E9)*100</f>
        <v>20.138061443480826</v>
      </c>
      <c r="I8" s="60"/>
      <c r="J8" s="61"/>
      <c r="K8" s="38"/>
      <c r="L8" s="38"/>
      <c r="M8" s="38"/>
      <c r="N8" s="38"/>
      <c r="O8" s="38"/>
      <c r="P8" s="38"/>
    </row>
    <row r="9" spans="1:16" ht="15" customHeight="1" x14ac:dyDescent="0.25">
      <c r="A9" s="44">
        <v>45144</v>
      </c>
      <c r="B9" s="62"/>
      <c r="C9" s="49" t="s">
        <v>42</v>
      </c>
      <c r="D9" s="49">
        <v>408.98</v>
      </c>
      <c r="E9" s="49">
        <v>50</v>
      </c>
      <c r="F9" s="59"/>
      <c r="G9" s="59"/>
      <c r="H9" s="59"/>
      <c r="I9" s="60"/>
      <c r="J9" s="61"/>
      <c r="K9" s="38"/>
      <c r="L9" s="38"/>
      <c r="M9" s="38"/>
      <c r="N9" s="38"/>
      <c r="O9" s="38"/>
      <c r="P9" s="38"/>
    </row>
    <row r="10" spans="1:16" ht="15.6" customHeight="1" x14ac:dyDescent="0.25">
      <c r="A10" s="44">
        <v>45234</v>
      </c>
      <c r="B10" s="62" t="s">
        <v>2</v>
      </c>
      <c r="C10" s="49" t="s">
        <v>37</v>
      </c>
      <c r="D10" s="49">
        <v>340.15</v>
      </c>
      <c r="E10" s="49">
        <v>100</v>
      </c>
      <c r="F10" s="59">
        <f>(D11-D10)*0.24</f>
        <v>16.087200000000006</v>
      </c>
      <c r="G10" s="59">
        <f>((D11-D10)*E11)-F10</f>
        <v>1659.6628000000007</v>
      </c>
      <c r="H10" s="59">
        <f>G10/(D10*E11)*100</f>
        <v>19.516834337792162</v>
      </c>
      <c r="I10" s="60"/>
      <c r="J10" s="61"/>
      <c r="K10" s="38"/>
      <c r="L10" s="38"/>
      <c r="M10" s="38"/>
      <c r="N10" s="38"/>
      <c r="O10" s="38"/>
      <c r="P10" s="38"/>
    </row>
    <row r="11" spans="1:16" ht="15" customHeight="1" x14ac:dyDescent="0.25">
      <c r="A11" s="44">
        <v>45174</v>
      </c>
      <c r="B11" s="62"/>
      <c r="C11" s="49" t="s">
        <v>42</v>
      </c>
      <c r="D11" s="49">
        <v>407.18</v>
      </c>
      <c r="E11" s="49">
        <v>25</v>
      </c>
      <c r="F11" s="59"/>
      <c r="G11" s="59"/>
      <c r="H11" s="59"/>
      <c r="I11" s="60"/>
      <c r="J11" s="61"/>
      <c r="K11" s="38"/>
      <c r="L11" s="38"/>
      <c r="M11" s="38"/>
      <c r="N11" s="38"/>
      <c r="O11" s="38"/>
      <c r="P11" s="38"/>
    </row>
    <row r="12" spans="1:16" ht="15" customHeight="1" x14ac:dyDescent="0.25">
      <c r="A12" s="56"/>
      <c r="B12" s="57"/>
      <c r="C12" s="57"/>
      <c r="D12" s="57"/>
      <c r="E12" s="57"/>
      <c r="F12" s="57"/>
      <c r="G12" s="57"/>
      <c r="H12" s="57"/>
      <c r="I12" s="47">
        <f>G8+G10</f>
        <v>5084.6436000000022</v>
      </c>
      <c r="J12" s="51">
        <f>(I12/(D8*E9 + D10*E11))*100</f>
        <v>19.930985741584603</v>
      </c>
      <c r="K12" s="38"/>
      <c r="L12" s="38"/>
      <c r="M12" s="38"/>
      <c r="N12" s="38"/>
      <c r="O12" s="38"/>
      <c r="P12" s="38"/>
    </row>
    <row r="13" spans="1:16" x14ac:dyDescent="0.25">
      <c r="A13" s="63"/>
      <c r="B13" s="60"/>
      <c r="C13" s="60"/>
      <c r="D13" s="60"/>
      <c r="E13" s="60"/>
      <c r="F13" s="60"/>
      <c r="G13" s="60"/>
      <c r="H13" s="60"/>
      <c r="I13" s="60"/>
      <c r="J13" s="61"/>
      <c r="K13" s="38"/>
      <c r="L13" s="38"/>
      <c r="M13" s="38"/>
      <c r="N13" s="38"/>
      <c r="O13" s="38"/>
      <c r="P13" s="38"/>
    </row>
    <row r="14" spans="1:16" ht="15" customHeight="1" x14ac:dyDescent="0.25">
      <c r="A14" s="40" t="s">
        <v>45</v>
      </c>
      <c r="B14" s="62" t="s">
        <v>4</v>
      </c>
      <c r="C14" s="49" t="s">
        <v>37</v>
      </c>
      <c r="D14" s="49">
        <v>17.62</v>
      </c>
      <c r="E14" s="49">
        <v>50</v>
      </c>
      <c r="F14" s="59">
        <f>ABS((D15-D14)*0.24)</f>
        <v>0.11760000000000047</v>
      </c>
      <c r="G14" s="59">
        <f>((D15-D14)*E15)-F14</f>
        <v>-5.0176000000000203</v>
      </c>
      <c r="H14" s="59">
        <f>G14/(D14*E15)*100</f>
        <v>-2.84767309875143</v>
      </c>
      <c r="I14" s="60"/>
      <c r="J14" s="61"/>
      <c r="K14" s="38"/>
      <c r="L14" s="38"/>
      <c r="M14" s="38"/>
      <c r="N14" s="38"/>
      <c r="O14" s="38"/>
      <c r="P14" s="38"/>
    </row>
    <row r="15" spans="1:16" x14ac:dyDescent="0.25">
      <c r="A15" s="40" t="s">
        <v>45</v>
      </c>
      <c r="B15" s="62"/>
      <c r="C15" s="49" t="s">
        <v>37</v>
      </c>
      <c r="D15" s="49">
        <v>17.13</v>
      </c>
      <c r="E15" s="49">
        <v>10</v>
      </c>
      <c r="F15" s="59"/>
      <c r="G15" s="59"/>
      <c r="H15" s="59"/>
      <c r="I15" s="60"/>
      <c r="J15" s="61"/>
      <c r="K15" s="38"/>
      <c r="L15" s="38"/>
      <c r="M15" s="38"/>
      <c r="N15" s="38"/>
      <c r="O15" s="38"/>
      <c r="P15" s="38"/>
    </row>
    <row r="16" spans="1:16" ht="15" customHeight="1" x14ac:dyDescent="0.25">
      <c r="A16" s="63"/>
      <c r="B16" s="60"/>
      <c r="C16" s="60"/>
      <c r="D16" s="60"/>
      <c r="E16" s="60"/>
      <c r="F16" s="60"/>
      <c r="G16" s="60"/>
      <c r="H16" s="60"/>
      <c r="I16" s="60"/>
      <c r="J16" s="61"/>
      <c r="K16" s="38"/>
      <c r="L16" s="38"/>
      <c r="M16" s="38"/>
      <c r="N16" s="38"/>
      <c r="O16" s="38"/>
      <c r="P16" s="38"/>
    </row>
    <row r="17" spans="1:16" ht="15" customHeight="1" x14ac:dyDescent="0.25">
      <c r="A17" s="44">
        <v>45174</v>
      </c>
      <c r="B17" s="62" t="s">
        <v>5</v>
      </c>
      <c r="C17" s="49" t="s">
        <v>37</v>
      </c>
      <c r="D17" s="49">
        <v>102.61</v>
      </c>
      <c r="E17" s="49">
        <v>50</v>
      </c>
      <c r="F17" s="59">
        <f>ABS((D18-D17)*0.24)</f>
        <v>2.5463999999999998</v>
      </c>
      <c r="G17" s="59">
        <f>((D18-D17)*E18)-F17</f>
        <v>-108.6464</v>
      </c>
      <c r="H17" s="59">
        <f>G17/(D17*E18)*100</f>
        <v>-10.588285742130397</v>
      </c>
      <c r="I17" s="60"/>
      <c r="J17" s="61"/>
      <c r="K17" s="38"/>
      <c r="L17" s="38"/>
      <c r="M17" s="38"/>
      <c r="N17" s="38"/>
      <c r="O17" s="38"/>
      <c r="P17" s="38"/>
    </row>
    <row r="18" spans="1:16" x14ac:dyDescent="0.25">
      <c r="A18" s="44">
        <v>45175</v>
      </c>
      <c r="B18" s="62"/>
      <c r="C18" s="49" t="s">
        <v>42</v>
      </c>
      <c r="D18" s="49">
        <v>92</v>
      </c>
      <c r="E18" s="49">
        <v>10</v>
      </c>
      <c r="F18" s="59"/>
      <c r="G18" s="59"/>
      <c r="H18" s="59"/>
      <c r="I18" s="60"/>
      <c r="J18" s="61"/>
      <c r="K18" s="38"/>
      <c r="L18" s="38"/>
      <c r="M18" s="38"/>
      <c r="N18" s="38"/>
      <c r="O18" s="38"/>
      <c r="P18" s="38"/>
    </row>
    <row r="19" spans="1:16" x14ac:dyDescent="0.25">
      <c r="A19" s="56"/>
      <c r="B19" s="57"/>
      <c r="C19" s="57"/>
      <c r="D19" s="57"/>
      <c r="E19" s="57"/>
      <c r="F19" s="57"/>
      <c r="G19" s="57"/>
      <c r="H19" s="57"/>
      <c r="I19" s="57"/>
      <c r="J19" s="58"/>
    </row>
    <row r="20" spans="1:16" x14ac:dyDescent="0.25">
      <c r="A20" s="40" t="s">
        <v>36</v>
      </c>
      <c r="B20" s="62" t="s">
        <v>3</v>
      </c>
      <c r="C20" s="49" t="s">
        <v>37</v>
      </c>
      <c r="D20" s="49">
        <v>197.05</v>
      </c>
      <c r="E20" s="49">
        <v>100</v>
      </c>
      <c r="F20" s="59">
        <f>ABS((D21-D20)*0.24)</f>
        <v>0.75599999999999457</v>
      </c>
      <c r="G20" s="59">
        <f>((D21-D20)*E21)-F20</f>
        <v>156.74399999999886</v>
      </c>
      <c r="H20" s="59">
        <f>G20/(E21*D20)*100</f>
        <v>1.5909058614564715</v>
      </c>
      <c r="I20" s="60"/>
      <c r="J20" s="61"/>
    </row>
    <row r="21" spans="1:16" ht="15" customHeight="1" thickBot="1" x14ac:dyDescent="0.3">
      <c r="A21" s="52">
        <v>45175</v>
      </c>
      <c r="B21" s="65"/>
      <c r="C21" s="50" t="s">
        <v>42</v>
      </c>
      <c r="D21" s="50">
        <v>200.2</v>
      </c>
      <c r="E21" s="50">
        <v>50</v>
      </c>
      <c r="F21" s="66"/>
      <c r="G21" s="66"/>
      <c r="H21" s="66"/>
      <c r="I21" s="67"/>
      <c r="J21" s="64"/>
    </row>
  </sheetData>
  <mergeCells count="48">
    <mergeCell ref="F20:F21"/>
    <mergeCell ref="G20:G21"/>
    <mergeCell ref="H20:H21"/>
    <mergeCell ref="I20:I21"/>
    <mergeCell ref="J20:J21"/>
    <mergeCell ref="B10:B11"/>
    <mergeCell ref="F10:F11"/>
    <mergeCell ref="G10:G11"/>
    <mergeCell ref="H10:H11"/>
    <mergeCell ref="I10:I11"/>
    <mergeCell ref="J10:J11"/>
    <mergeCell ref="A13:J13"/>
    <mergeCell ref="F14:F15"/>
    <mergeCell ref="G14:G15"/>
    <mergeCell ref="H14:H15"/>
    <mergeCell ref="I14:I15"/>
    <mergeCell ref="J14:J15"/>
    <mergeCell ref="J17:J18"/>
    <mergeCell ref="A16:J16"/>
    <mergeCell ref="B20:B21"/>
    <mergeCell ref="J2:J3"/>
    <mergeCell ref="B14:B15"/>
    <mergeCell ref="B17:B18"/>
    <mergeCell ref="A6:H6"/>
    <mergeCell ref="A7:J7"/>
    <mergeCell ref="A12:H12"/>
    <mergeCell ref="B2:B3"/>
    <mergeCell ref="F2:F3"/>
    <mergeCell ref="G2:G3"/>
    <mergeCell ref="H2:H3"/>
    <mergeCell ref="I2:I3"/>
    <mergeCell ref="J8:J9"/>
    <mergeCell ref="B4:B5"/>
    <mergeCell ref="F4:F5"/>
    <mergeCell ref="G4:G5"/>
    <mergeCell ref="H4:H5"/>
    <mergeCell ref="I4:I5"/>
    <mergeCell ref="J4:J5"/>
    <mergeCell ref="B8:B9"/>
    <mergeCell ref="F8:F9"/>
    <mergeCell ref="G8:G9"/>
    <mergeCell ref="H8:H9"/>
    <mergeCell ref="I8:I9"/>
    <mergeCell ref="A19:J19"/>
    <mergeCell ref="F17:F18"/>
    <mergeCell ref="G17:G18"/>
    <mergeCell ref="H17:H18"/>
    <mergeCell ref="I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Covariance</vt:lpstr>
      <vt:lpstr>Correlation</vt:lpstr>
      <vt:lpstr>Historical Data</vt:lpstr>
      <vt:lpstr>Efficient Frontier</vt:lpstr>
      <vt:lpstr>Investment Results</vt:lpstr>
      <vt:lpstr>Investment Performance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2023-06-08T12:58:08Z</dcterms:created>
  <dcterms:modified xsi:type="dcterms:W3CDTF">2023-06-14T03:57:34Z</dcterms:modified>
</cp:coreProperties>
</file>