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V2\sales-management\public\excel\"/>
    </mc:Choice>
  </mc:AlternateContent>
  <xr:revisionPtr revIDLastSave="0" documentId="13_ncr:1_{01E5BE70-3BA1-4AE2-A299-5B702A2E6836}" xr6:coauthVersionLast="45" xr6:coauthVersionMax="45" xr10:uidLastSave="{00000000-0000-0000-0000-000000000000}"/>
  <bookViews>
    <workbookView xWindow="-120" yWindow="-120" windowWidth="29040" windowHeight="15840" xr2:uid="{681FC47F-B401-4324-A057-A6B367CBFB1C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2" i="1" l="1"/>
  <c r="D82" i="1"/>
  <c r="D85" i="1" s="1"/>
  <c r="M81" i="1"/>
  <c r="L81" i="1"/>
  <c r="H81" i="1"/>
  <c r="D77" i="1"/>
  <c r="E76" i="1"/>
  <c r="E75" i="1"/>
  <c r="E74" i="1"/>
  <c r="E73" i="1"/>
  <c r="E72" i="1"/>
  <c r="E71" i="1"/>
  <c r="E70" i="1"/>
  <c r="E77" i="1" s="1"/>
  <c r="E68" i="1"/>
  <c r="E67" i="1"/>
  <c r="E65" i="1"/>
  <c r="E63" i="1"/>
  <c r="E62" i="1"/>
  <c r="E56" i="1"/>
  <c r="E55" i="1"/>
  <c r="E54" i="1"/>
  <c r="E53" i="1"/>
  <c r="E52" i="1"/>
  <c r="E51" i="1"/>
  <c r="E50" i="1"/>
  <c r="D50" i="1"/>
  <c r="D69" i="1" s="1"/>
  <c r="E48" i="1"/>
  <c r="E69" i="1" s="1"/>
  <c r="D44" i="1"/>
  <c r="E42" i="1"/>
  <c r="E41" i="1"/>
  <c r="E38" i="1"/>
  <c r="E37" i="1"/>
  <c r="M36" i="1"/>
  <c r="E36" i="1"/>
  <c r="M35" i="1"/>
  <c r="E35" i="1"/>
  <c r="E44" i="1" s="1"/>
  <c r="M34" i="1"/>
  <c r="M33" i="1"/>
  <c r="M32" i="1"/>
  <c r="E32" i="1"/>
  <c r="D32" i="1"/>
  <c r="M31" i="1"/>
  <c r="M82" i="1" s="1"/>
  <c r="E30" i="1"/>
  <c r="I29" i="1"/>
  <c r="I81" i="1" s="1"/>
  <c r="E29" i="1"/>
  <c r="D28" i="1"/>
  <c r="I27" i="1"/>
  <c r="H27" i="1"/>
  <c r="J27" i="1" s="1"/>
  <c r="L27" i="1" s="1"/>
  <c r="E27" i="1"/>
  <c r="D27" i="1"/>
  <c r="K26" i="1"/>
  <c r="I26" i="1"/>
  <c r="J26" i="1" s="1"/>
  <c r="H26" i="1"/>
  <c r="E26" i="1"/>
  <c r="D26" i="1"/>
  <c r="H20" i="1"/>
  <c r="E20" i="1"/>
  <c r="Q19" i="1"/>
  <c r="N17" i="1"/>
  <c r="N20" i="1" s="1"/>
  <c r="L17" i="1"/>
  <c r="L20" i="1" s="1"/>
  <c r="K17" i="1"/>
  <c r="K20" i="1" s="1"/>
  <c r="J17" i="1"/>
  <c r="C17" i="1" s="1"/>
  <c r="I17" i="1"/>
  <c r="I20" i="1" s="1"/>
  <c r="H17" i="1"/>
  <c r="G17" i="1"/>
  <c r="G20" i="1" s="1"/>
  <c r="F17" i="1"/>
  <c r="F20" i="1" s="1"/>
  <c r="E17" i="1"/>
  <c r="G11" i="1"/>
  <c r="E11" i="1"/>
  <c r="J10" i="1"/>
  <c r="H10" i="1"/>
  <c r="G10" i="1"/>
  <c r="E10" i="1"/>
  <c r="D10" i="1"/>
  <c r="C10" i="1"/>
  <c r="J9" i="1"/>
  <c r="J11" i="1" s="1"/>
  <c r="K11" i="1" s="1"/>
  <c r="H9" i="1"/>
  <c r="H11" i="1" s="1"/>
  <c r="G9" i="1"/>
  <c r="E9" i="1"/>
  <c r="C9" i="1"/>
  <c r="C11" i="1" s="1"/>
  <c r="N8" i="1"/>
  <c r="C20" i="1" l="1"/>
  <c r="D81" i="1"/>
  <c r="H84" i="1"/>
  <c r="E81" i="1"/>
  <c r="F81" i="1" s="1"/>
  <c r="Q20" i="1" s="1"/>
  <c r="L26" i="1"/>
  <c r="J20" i="1"/>
  <c r="D9" i="1"/>
  <c r="D11" i="1" s="1"/>
  <c r="F82" i="1"/>
</calcChain>
</file>

<file path=xl/sharedStrings.xml><?xml version="1.0" encoding="utf-8"?>
<sst xmlns="http://schemas.openxmlformats.org/spreadsheetml/2006/main" count="214" uniqueCount="153">
  <si>
    <t>BÁO CÁO</t>
  </si>
  <si>
    <t>Tổng quát</t>
  </si>
  <si>
    <t>Dòng tiền</t>
  </si>
  <si>
    <t>Bán hàng</t>
  </si>
  <si>
    <t>Thuế</t>
  </si>
  <si>
    <t>Lợi nhuận</t>
  </si>
  <si>
    <t>Nội dung</t>
  </si>
  <si>
    <t>Tháng trước</t>
  </si>
  <si>
    <t>VND</t>
  </si>
  <si>
    <t>USD</t>
  </si>
  <si>
    <t>Nội Dung</t>
  </si>
  <si>
    <t>Hiện tại</t>
  </si>
  <si>
    <t>Thu</t>
  </si>
  <si>
    <t>Nhập kho</t>
  </si>
  <si>
    <t>Thuế đầu vào</t>
  </si>
  <si>
    <t>Lợi nhuận thuần</t>
  </si>
  <si>
    <t>Chi</t>
  </si>
  <si>
    <t>Xuất kho</t>
  </si>
  <si>
    <t>Thuế đầu ra</t>
  </si>
  <si>
    <t>Lợi nhuận (sau khi trừ chi phí)</t>
  </si>
  <si>
    <t>Dư cuối kỳ</t>
  </si>
  <si>
    <t>Hoàn thuế</t>
  </si>
  <si>
    <t>Giao dịch ngân hàng</t>
  </si>
  <si>
    <t>Thu nhập</t>
  </si>
  <si>
    <t>Ngân hàng</t>
  </si>
  <si>
    <t>Số tiền</t>
  </si>
  <si>
    <t>SHINHAN BANK</t>
  </si>
  <si>
    <t>WOORI</t>
  </si>
  <si>
    <t>VIETCOMBANK</t>
  </si>
  <si>
    <t>BIDV</t>
  </si>
  <si>
    <t>IBK</t>
  </si>
  <si>
    <t>Tiền mặt</t>
  </si>
  <si>
    <t>Trả GĐ</t>
  </si>
  <si>
    <t>1. Công nợ khách hàng</t>
  </si>
  <si>
    <t>Số dư đầu kỳ</t>
  </si>
  <si>
    <t>2. Lãi suất tiền gửi</t>
  </si>
  <si>
    <t>3. Rút - nộp tiền</t>
  </si>
  <si>
    <t>Tổng</t>
  </si>
  <si>
    <t>Số dư cuối kỳ</t>
  </si>
  <si>
    <t>매 출 입   세 부</t>
  </si>
  <si>
    <t>Chi phí</t>
  </si>
  <si>
    <t>비고</t>
  </si>
  <si>
    <t>Doanh thu hàng hóa</t>
  </si>
  <si>
    <t>Mua hàng hóa</t>
  </si>
  <si>
    <t>Đơn giá</t>
  </si>
  <si>
    <t>Khách hàng</t>
  </si>
  <si>
    <t>Số lượng</t>
  </si>
  <si>
    <t>Công nợ (gồm thuế)</t>
  </si>
  <si>
    <t>Hình thức TT</t>
  </si>
  <si>
    <t>Nhà cung cấp</t>
  </si>
  <si>
    <t>Hình thức thanh toán</t>
  </si>
  <si>
    <t>전월 매입</t>
  </si>
  <si>
    <t>전월 매출</t>
  </si>
  <si>
    <t>전월 채무</t>
  </si>
  <si>
    <t>Chi phí bằng tiền sếp</t>
  </si>
  <si>
    <t>법인장(Oil)</t>
  </si>
  <si>
    <t>Viet Film</t>
  </si>
  <si>
    <t>선입금</t>
  </si>
  <si>
    <t>KR ETD 11.07</t>
  </si>
  <si>
    <t>여신</t>
  </si>
  <si>
    <t>Dong Minh</t>
  </si>
  <si>
    <t>KR ETD 11.15</t>
  </si>
  <si>
    <t>QMC</t>
  </si>
  <si>
    <t>LCVN2 (3H)</t>
  </si>
  <si>
    <t>총</t>
  </si>
  <si>
    <t>Checkpoint</t>
  </si>
  <si>
    <t>TACOMA</t>
  </si>
  <si>
    <t>2020.01.15</t>
  </si>
  <si>
    <t>Chi phí cố định</t>
  </si>
  <si>
    <t>10월 직원 급여</t>
  </si>
  <si>
    <t>SEP</t>
  </si>
  <si>
    <t>INNOHANA</t>
  </si>
  <si>
    <t>입금완료</t>
  </si>
  <si>
    <t>10월직원 보험비</t>
  </si>
  <si>
    <t>M&amp;C</t>
  </si>
  <si>
    <t>2020.12.30</t>
  </si>
  <si>
    <t>DS TECH</t>
  </si>
  <si>
    <t>공제</t>
  </si>
  <si>
    <t>09월 렌트카</t>
  </si>
  <si>
    <t>JNT</t>
  </si>
  <si>
    <t>Hyosung 1</t>
  </si>
  <si>
    <t>10월 용차비</t>
  </si>
  <si>
    <t>T.O Vina</t>
  </si>
  <si>
    <t>Shinheung</t>
  </si>
  <si>
    <t>10월 VNPT 전기료</t>
  </si>
  <si>
    <t>Daham</t>
  </si>
  <si>
    <t>10월 지게차비</t>
  </si>
  <si>
    <t>Han Viet</t>
  </si>
  <si>
    <t>11월 식대비</t>
  </si>
  <si>
    <t>Smart VN</t>
  </si>
  <si>
    <t>09월 Golden 비</t>
  </si>
  <si>
    <t>Binh An</t>
  </si>
  <si>
    <t>2021.01.15</t>
  </si>
  <si>
    <t>10월 전화비</t>
  </si>
  <si>
    <t>Skytec</t>
  </si>
  <si>
    <t>10월 택시비</t>
  </si>
  <si>
    <t>Kim Lan</t>
  </si>
  <si>
    <t>세관비</t>
  </si>
  <si>
    <t>Yongseong</t>
  </si>
  <si>
    <t>2021.01.20</t>
  </si>
  <si>
    <t>Linker</t>
  </si>
  <si>
    <t>2021.01.30</t>
  </si>
  <si>
    <t>Chi phí phát sinh</t>
  </si>
  <si>
    <t>11월 레진 부가세</t>
  </si>
  <si>
    <t>KDA</t>
  </si>
  <si>
    <t>DDP 세금</t>
  </si>
  <si>
    <t>Samjin</t>
  </si>
  <si>
    <t>10월 소득세</t>
  </si>
  <si>
    <t>Sejung</t>
  </si>
  <si>
    <t>SEDONA 전기 수리비</t>
  </si>
  <si>
    <t>Motus</t>
  </si>
  <si>
    <t>SEDONA 이자 및 차관 갚음</t>
  </si>
  <si>
    <t>Confident</t>
  </si>
  <si>
    <t>식대비</t>
  </si>
  <si>
    <t>Gu Vina</t>
  </si>
  <si>
    <t>채용비</t>
  </si>
  <si>
    <t>DS Tech VN</t>
  </si>
  <si>
    <t>Indochina 호텔</t>
  </si>
  <si>
    <t>Phuc Linh</t>
  </si>
  <si>
    <t>S&amp;S 회계 서비스 비용</t>
  </si>
  <si>
    <t>Willtech</t>
  </si>
  <si>
    <t>2020년 감사비 50%</t>
  </si>
  <si>
    <t>Aomaga</t>
  </si>
  <si>
    <t>회사 소개서 제작비</t>
  </si>
  <si>
    <t>Airfryer</t>
  </si>
  <si>
    <t>Yuwon</t>
  </si>
  <si>
    <t>회사 software 50%</t>
  </si>
  <si>
    <t>Daeshin</t>
  </si>
  <si>
    <t>VCB 이자</t>
  </si>
  <si>
    <t>JDL (09월)</t>
  </si>
  <si>
    <t>IUM (09월)</t>
  </si>
  <si>
    <t>에어컨 청소비</t>
  </si>
  <si>
    <t>법인장 거주증 연장비</t>
  </si>
  <si>
    <t>그릇</t>
  </si>
  <si>
    <t>TUCSON 통행료</t>
  </si>
  <si>
    <t>TUCSON 보험료</t>
  </si>
  <si>
    <t>12월 톨게이드비(sedona)</t>
  </si>
  <si>
    <t>Hyosung catalogue 인쇠</t>
  </si>
  <si>
    <t>택배비 (한국으로)</t>
  </si>
  <si>
    <t>Thanh toán nhà cung cấp</t>
  </si>
  <si>
    <t>LCVN2 1</t>
  </si>
  <si>
    <t>LCVN2 2</t>
  </si>
  <si>
    <t>Hyosung 2</t>
  </si>
  <si>
    <t>Innohana</t>
  </si>
  <si>
    <t>Dongsin</t>
  </si>
  <si>
    <t>Thanh toán nhà cung cấp (USD)</t>
  </si>
  <si>
    <t>WOOSUNG</t>
  </si>
  <si>
    <t>LTKR</t>
  </si>
  <si>
    <t>Tổng chi</t>
  </si>
  <si>
    <t>Tổng doanh thu bán hàng tháng báo cáo</t>
  </si>
  <si>
    <t>Tổng nhập hàng</t>
  </si>
  <si>
    <t>척용 환율</t>
  </si>
  <si>
    <t>총 매출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</si>
</sst>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yy&quot;/&quot;m&quot;/&quot;d;@"/>
    <numFmt numFmtId="166" formatCode="&quot;$&quot;#,##0.00"/>
    <numFmt numFmtId="167" formatCode="[$VND]\ 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8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theme="5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7AD1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0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hair">
        <color auto="1"/>
      </left>
      <right/>
      <top style="double">
        <color auto="1"/>
      </top>
      <bottom style="thin">
        <color indexed="64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double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indexed="64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/>
      <top style="double">
        <color auto="1"/>
      </top>
      <bottom/>
      <diagonal/>
    </border>
    <border>
      <left style="hair">
        <color auto="1"/>
      </left>
      <right style="double">
        <color auto="1"/>
      </right>
      <top style="double">
        <color auto="1"/>
      </top>
      <bottom/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3">
    <xf numFmtId="0" fontId="0" fillId="0" borderId="0" xfId="0"/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4" fillId="0" borderId="0" xfId="0" applyFont="1"/>
    <xf numFmtId="164" fontId="4" fillId="0" borderId="0" xfId="1" applyNumberFormat="1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3" fontId="4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 wrapText="1"/>
    </xf>
    <xf numFmtId="3" fontId="4" fillId="0" borderId="18" xfId="0" applyNumberFormat="1" applyFont="1" applyBorder="1" applyAlignment="1">
      <alignment horizontal="center" vertical="center"/>
    </xf>
    <xf numFmtId="164" fontId="4" fillId="0" borderId="20" xfId="1" applyNumberFormat="1" applyFont="1" applyBorder="1" applyAlignment="1">
      <alignment horizontal="center"/>
    </xf>
    <xf numFmtId="3" fontId="4" fillId="0" borderId="20" xfId="0" applyNumberFormat="1" applyFont="1" applyBorder="1" applyAlignment="1">
      <alignment horizontal="center"/>
    </xf>
    <xf numFmtId="166" fontId="4" fillId="0" borderId="21" xfId="0" applyNumberFormat="1" applyFont="1" applyBorder="1" applyAlignment="1">
      <alignment horizontal="center"/>
    </xf>
    <xf numFmtId="3" fontId="4" fillId="0" borderId="22" xfId="0" applyNumberFormat="1" applyFont="1" applyBorder="1"/>
    <xf numFmtId="3" fontId="4" fillId="0" borderId="21" xfId="0" applyNumberFormat="1" applyFont="1" applyBorder="1" applyAlignment="1">
      <alignment horizontal="center"/>
    </xf>
    <xf numFmtId="3" fontId="4" fillId="0" borderId="22" xfId="0" applyNumberFormat="1" applyFont="1" applyBorder="1" applyAlignment="1">
      <alignment horizontal="center"/>
    </xf>
    <xf numFmtId="3" fontId="4" fillId="0" borderId="20" xfId="0" applyNumberFormat="1" applyFont="1" applyBorder="1"/>
    <xf numFmtId="3" fontId="4" fillId="0" borderId="25" xfId="0" applyNumberFormat="1" applyFont="1" applyBorder="1" applyAlignment="1">
      <alignment horizontal="center"/>
    </xf>
    <xf numFmtId="3" fontId="5" fillId="0" borderId="27" xfId="0" applyNumberFormat="1" applyFont="1" applyBorder="1" applyAlignment="1">
      <alignment horizontal="center"/>
    </xf>
    <xf numFmtId="3" fontId="5" fillId="0" borderId="28" xfId="0" applyNumberFormat="1" applyFont="1" applyBorder="1" applyAlignment="1">
      <alignment horizontal="center"/>
    </xf>
    <xf numFmtId="3" fontId="5" fillId="0" borderId="29" xfId="0" applyNumberFormat="1" applyFont="1" applyBorder="1"/>
    <xf numFmtId="3" fontId="5" fillId="0" borderId="29" xfId="0" applyNumberFormat="1" applyFont="1" applyBorder="1" applyAlignment="1">
      <alignment horizontal="center"/>
    </xf>
    <xf numFmtId="3" fontId="5" fillId="0" borderId="27" xfId="0" applyNumberFormat="1" applyFont="1" applyBorder="1"/>
    <xf numFmtId="3" fontId="4" fillId="0" borderId="32" xfId="0" applyNumberFormat="1" applyFont="1" applyBorder="1" applyAlignment="1">
      <alignment horizontal="center"/>
    </xf>
    <xf numFmtId="164" fontId="9" fillId="0" borderId="0" xfId="1" applyNumberFormat="1" applyFont="1" applyAlignment="1">
      <alignment vertical="center"/>
    </xf>
    <xf numFmtId="3" fontId="9" fillId="0" borderId="0" xfId="0" applyNumberFormat="1" applyFont="1" applyAlignment="1">
      <alignment vertical="center"/>
    </xf>
    <xf numFmtId="3" fontId="4" fillId="0" borderId="20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5" fillId="0" borderId="0" xfId="1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166" fontId="4" fillId="0" borderId="20" xfId="0" applyNumberFormat="1" applyFont="1" applyBorder="1" applyAlignment="1">
      <alignment horizontal="center" vertical="center"/>
    </xf>
    <xf numFmtId="164" fontId="4" fillId="0" borderId="20" xfId="1" applyNumberFormat="1" applyFont="1" applyBorder="1" applyAlignment="1">
      <alignment horizontal="center" vertical="center"/>
    </xf>
    <xf numFmtId="3" fontId="4" fillId="0" borderId="25" xfId="0" applyNumberFormat="1" applyFont="1" applyBorder="1" applyAlignment="1">
      <alignment horizontal="center" vertical="center"/>
    </xf>
    <xf numFmtId="3" fontId="4" fillId="3" borderId="0" xfId="0" applyNumberFormat="1" applyFont="1" applyFill="1" applyAlignment="1">
      <alignment vertical="center"/>
    </xf>
    <xf numFmtId="164" fontId="4" fillId="0" borderId="0" xfId="1" applyNumberFormat="1" applyFont="1" applyAlignment="1">
      <alignment vertical="center"/>
    </xf>
    <xf numFmtId="3" fontId="5" fillId="0" borderId="28" xfId="0" applyNumberFormat="1" applyFont="1" applyBorder="1" applyAlignment="1">
      <alignment horizontal="center" vertical="center"/>
    </xf>
    <xf numFmtId="3" fontId="5" fillId="0" borderId="31" xfId="0" applyNumberFormat="1" applyFont="1" applyBorder="1" applyAlignment="1">
      <alignment horizontal="center" vertical="center"/>
    </xf>
    <xf numFmtId="3" fontId="5" fillId="0" borderId="27" xfId="0" applyNumberFormat="1" applyFont="1" applyBorder="1" applyAlignment="1">
      <alignment horizontal="center" vertical="center"/>
    </xf>
    <xf numFmtId="166" fontId="5" fillId="0" borderId="27" xfId="0" applyNumberFormat="1" applyFont="1" applyBorder="1" applyAlignment="1">
      <alignment horizontal="center" vertical="center"/>
    </xf>
    <xf numFmtId="164" fontId="5" fillId="0" borderId="27" xfId="1" applyNumberFormat="1" applyFont="1" applyBorder="1" applyAlignment="1">
      <alignment horizontal="center" vertical="center"/>
    </xf>
    <xf numFmtId="3" fontId="5" fillId="0" borderId="32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165" fontId="10" fillId="0" borderId="45" xfId="0" applyNumberFormat="1" applyFont="1" applyBorder="1" applyAlignment="1">
      <alignment vertical="center"/>
    </xf>
    <xf numFmtId="165" fontId="11" fillId="0" borderId="46" xfId="0" applyNumberFormat="1" applyFont="1" applyBorder="1" applyAlignment="1">
      <alignment vertical="center"/>
    </xf>
    <xf numFmtId="3" fontId="11" fillId="0" borderId="46" xfId="0" applyNumberFormat="1" applyFont="1" applyBorder="1" applyAlignment="1">
      <alignment vertical="center"/>
    </xf>
    <xf numFmtId="3" fontId="5" fillId="0" borderId="46" xfId="0" applyNumberFormat="1" applyFont="1" applyBorder="1" applyAlignment="1">
      <alignment vertical="center"/>
    </xf>
    <xf numFmtId="165" fontId="5" fillId="0" borderId="46" xfId="0" applyNumberFormat="1" applyFont="1" applyBorder="1" applyAlignment="1">
      <alignment vertical="center"/>
    </xf>
    <xf numFmtId="165" fontId="5" fillId="0" borderId="46" xfId="0" applyNumberFormat="1" applyFont="1" applyBorder="1" applyAlignment="1">
      <alignment horizontal="center" vertical="center"/>
    </xf>
    <xf numFmtId="165" fontId="5" fillId="0" borderId="47" xfId="0" applyNumberFormat="1" applyFont="1" applyBorder="1" applyAlignment="1">
      <alignment vertical="center"/>
    </xf>
    <xf numFmtId="165" fontId="5" fillId="0" borderId="48" xfId="0" applyNumberFormat="1" applyFont="1" applyBorder="1" applyAlignment="1">
      <alignment vertical="center"/>
    </xf>
    <xf numFmtId="165" fontId="11" fillId="0" borderId="0" xfId="0" applyNumberFormat="1" applyFont="1" applyAlignment="1">
      <alignment vertical="center"/>
    </xf>
    <xf numFmtId="3" fontId="11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165" fontId="5" fillId="0" borderId="49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3" fontId="5" fillId="0" borderId="55" xfId="0" applyNumberFormat="1" applyFont="1" applyBorder="1" applyAlignment="1">
      <alignment horizontal="center"/>
    </xf>
    <xf numFmtId="0" fontId="5" fillId="0" borderId="55" xfId="0" applyFont="1" applyBorder="1" applyAlignment="1">
      <alignment horizontal="center" vertical="center"/>
    </xf>
    <xf numFmtId="3" fontId="5" fillId="0" borderId="55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13" xfId="0" applyFont="1" applyBorder="1" applyAlignment="1">
      <alignment horizontal="center"/>
    </xf>
    <xf numFmtId="3" fontId="12" fillId="0" borderId="13" xfId="0" applyNumberFormat="1" applyFont="1" applyBorder="1" applyAlignment="1">
      <alignment horizontal="right"/>
    </xf>
    <xf numFmtId="0" fontId="12" fillId="0" borderId="13" xfId="0" applyFont="1" applyBorder="1" applyAlignment="1">
      <alignment horizontal="center" vertical="center"/>
    </xf>
    <xf numFmtId="3" fontId="12" fillId="0" borderId="13" xfId="0" applyNumberFormat="1" applyFont="1" applyBorder="1" applyAlignment="1">
      <alignment horizontal="center"/>
    </xf>
    <xf numFmtId="3" fontId="12" fillId="0" borderId="14" xfId="0" applyNumberFormat="1" applyFont="1" applyBorder="1"/>
    <xf numFmtId="3" fontId="12" fillId="0" borderId="40" xfId="0" applyNumberFormat="1" applyFont="1" applyBorder="1" applyAlignment="1">
      <alignment horizontal="right"/>
    </xf>
    <xf numFmtId="3" fontId="12" fillId="0" borderId="13" xfId="0" applyNumberFormat="1" applyFont="1" applyBorder="1"/>
    <xf numFmtId="3" fontId="12" fillId="0" borderId="57" xfId="0" applyNumberFormat="1" applyFont="1" applyBorder="1"/>
    <xf numFmtId="0" fontId="5" fillId="0" borderId="18" xfId="0" applyFont="1" applyBorder="1" applyAlignment="1">
      <alignment vertical="center" wrapText="1"/>
    </xf>
    <xf numFmtId="0" fontId="12" fillId="0" borderId="20" xfId="0" applyFont="1" applyBorder="1" applyAlignment="1">
      <alignment horizontal="center"/>
    </xf>
    <xf numFmtId="3" fontId="12" fillId="0" borderId="20" xfId="0" applyNumberFormat="1" applyFont="1" applyBorder="1" applyAlignment="1">
      <alignment horizontal="right"/>
    </xf>
    <xf numFmtId="0" fontId="12" fillId="0" borderId="20" xfId="0" applyFont="1" applyBorder="1" applyAlignment="1">
      <alignment horizontal="center" vertical="center"/>
    </xf>
    <xf numFmtId="166" fontId="12" fillId="0" borderId="43" xfId="0" applyNumberFormat="1" applyFont="1" applyBorder="1" applyAlignment="1">
      <alignment horizontal="right" vertical="center"/>
    </xf>
    <xf numFmtId="0" fontId="5" fillId="0" borderId="25" xfId="0" applyFont="1" applyBorder="1" applyAlignment="1">
      <alignment vertical="center" wrapText="1"/>
    </xf>
    <xf numFmtId="166" fontId="12" fillId="0" borderId="59" xfId="0" applyNumberFormat="1" applyFont="1" applyBorder="1" applyAlignment="1">
      <alignment horizontal="center" wrapText="1"/>
    </xf>
    <xf numFmtId="3" fontId="12" fillId="0" borderId="59" xfId="0" applyNumberFormat="1" applyFont="1" applyBorder="1" applyAlignment="1">
      <alignment horizontal="right"/>
    </xf>
    <xf numFmtId="0" fontId="12" fillId="0" borderId="59" xfId="0" applyFont="1" applyBorder="1" applyAlignment="1">
      <alignment horizontal="center" vertical="center"/>
    </xf>
    <xf numFmtId="166" fontId="12" fillId="0" borderId="62" xfId="0" applyNumberFormat="1" applyFont="1" applyBorder="1" applyAlignment="1">
      <alignment horizontal="right" vertical="center"/>
    </xf>
    <xf numFmtId="0" fontId="5" fillId="0" borderId="63" xfId="0" applyFont="1" applyBorder="1" applyAlignment="1">
      <alignment vertical="center" wrapText="1"/>
    </xf>
    <xf numFmtId="3" fontId="4" fillId="0" borderId="66" xfId="0" applyNumberFormat="1" applyFont="1" applyBorder="1"/>
    <xf numFmtId="3" fontId="4" fillId="0" borderId="21" xfId="0" applyNumberFormat="1" applyFont="1" applyBorder="1"/>
    <xf numFmtId="3" fontId="11" fillId="0" borderId="67" xfId="0" applyNumberFormat="1" applyFont="1" applyBorder="1" applyAlignment="1">
      <alignment horizontal="right"/>
    </xf>
    <xf numFmtId="0" fontId="4" fillId="0" borderId="22" xfId="0" applyFont="1" applyBorder="1"/>
    <xf numFmtId="164" fontId="4" fillId="0" borderId="66" xfId="1" applyNumberFormat="1" applyFont="1" applyFill="1" applyBorder="1" applyAlignment="1">
      <alignment horizontal="center"/>
    </xf>
    <xf numFmtId="3" fontId="4" fillId="0" borderId="68" xfId="0" applyNumberFormat="1" applyFont="1" applyBorder="1" applyAlignment="1">
      <alignment horizontal="center"/>
    </xf>
    <xf numFmtId="3" fontId="4" fillId="0" borderId="40" xfId="0" applyNumberFormat="1" applyFont="1" applyBorder="1" applyAlignment="1">
      <alignment wrapText="1"/>
    </xf>
    <xf numFmtId="3" fontId="4" fillId="0" borderId="57" xfId="0" applyNumberFormat="1" applyFont="1" applyBorder="1" applyAlignment="1">
      <alignment horizontal="center"/>
    </xf>
    <xf numFmtId="166" fontId="4" fillId="0" borderId="57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3" fontId="4" fillId="0" borderId="70" xfId="0" applyNumberFormat="1" applyFont="1" applyBorder="1"/>
    <xf numFmtId="164" fontId="4" fillId="0" borderId="20" xfId="1" applyNumberFormat="1" applyFont="1" applyFill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3" fontId="4" fillId="0" borderId="71" xfId="0" applyNumberFormat="1" applyFont="1" applyBorder="1"/>
    <xf numFmtId="3" fontId="4" fillId="0" borderId="72" xfId="0" applyNumberFormat="1" applyFont="1" applyBorder="1"/>
    <xf numFmtId="164" fontId="4" fillId="0" borderId="57" xfId="1" applyNumberFormat="1" applyFont="1" applyBorder="1" applyAlignment="1">
      <alignment horizontal="center"/>
    </xf>
    <xf numFmtId="3" fontId="5" fillId="0" borderId="59" xfId="0" applyNumberFormat="1" applyFont="1" applyBorder="1"/>
    <xf numFmtId="3" fontId="5" fillId="0" borderId="60" xfId="0" applyNumberFormat="1" applyFont="1" applyBorder="1"/>
    <xf numFmtId="3" fontId="4" fillId="0" borderId="75" xfId="0" applyNumberFormat="1" applyFont="1" applyBorder="1"/>
    <xf numFmtId="3" fontId="4" fillId="0" borderId="68" xfId="0" applyNumberFormat="1" applyFont="1" applyBorder="1"/>
    <xf numFmtId="3" fontId="4" fillId="0" borderId="67" xfId="0" applyNumberFormat="1" applyFont="1" applyBorder="1"/>
    <xf numFmtId="3" fontId="13" fillId="0" borderId="24" xfId="0" applyNumberFormat="1" applyFont="1" applyBorder="1" applyAlignment="1">
      <alignment wrapText="1"/>
    </xf>
    <xf numFmtId="3" fontId="4" fillId="0" borderId="10" xfId="0" applyNumberFormat="1" applyFont="1" applyBorder="1" applyAlignment="1">
      <alignment horizontal="center"/>
    </xf>
    <xf numFmtId="3" fontId="4" fillId="0" borderId="55" xfId="0" applyNumberFormat="1" applyFont="1" applyBorder="1" applyAlignment="1">
      <alignment horizontal="center"/>
    </xf>
    <xf numFmtId="3" fontId="4" fillId="0" borderId="0" xfId="0" applyNumberFormat="1" applyFont="1"/>
    <xf numFmtId="164" fontId="4" fillId="0" borderId="43" xfId="1" applyNumberFormat="1" applyFont="1" applyBorder="1" applyAlignment="1">
      <alignment horizontal="center"/>
    </xf>
    <xf numFmtId="0" fontId="4" fillId="0" borderId="4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166" fontId="4" fillId="0" borderId="43" xfId="1" applyNumberFormat="1" applyFont="1" applyBorder="1" applyAlignment="1">
      <alignment horizontal="center"/>
    </xf>
    <xf numFmtId="3" fontId="4" fillId="0" borderId="43" xfId="0" applyNumberFormat="1" applyFont="1" applyBorder="1" applyAlignment="1">
      <alignment horizontal="center"/>
    </xf>
    <xf numFmtId="3" fontId="11" fillId="0" borderId="70" xfId="0" applyNumberFormat="1" applyFont="1" applyBorder="1" applyAlignment="1">
      <alignment horizontal="right"/>
    </xf>
    <xf numFmtId="3" fontId="4" fillId="0" borderId="24" xfId="0" applyNumberFormat="1" applyFont="1" applyBorder="1" applyAlignment="1">
      <alignment wrapText="1"/>
    </xf>
    <xf numFmtId="164" fontId="4" fillId="0" borderId="20" xfId="1" applyNumberFormat="1" applyFont="1" applyFill="1" applyBorder="1" applyAlignment="1">
      <alignment horizontal="right"/>
    </xf>
    <xf numFmtId="3" fontId="4" fillId="0" borderId="24" xfId="0" applyNumberFormat="1" applyFont="1" applyBorder="1"/>
    <xf numFmtId="3" fontId="4" fillId="0" borderId="77" xfId="0" applyNumberFormat="1" applyFont="1" applyBorder="1"/>
    <xf numFmtId="0" fontId="4" fillId="0" borderId="25" xfId="0" applyFont="1" applyBorder="1" applyAlignment="1">
      <alignment horizontal="center"/>
    </xf>
    <xf numFmtId="166" fontId="4" fillId="0" borderId="43" xfId="0" applyNumberFormat="1" applyFont="1" applyBorder="1" applyAlignment="1">
      <alignment horizontal="center"/>
    </xf>
    <xf numFmtId="164" fontId="4" fillId="4" borderId="20" xfId="1" applyNumberFormat="1" applyFont="1" applyFill="1" applyBorder="1" applyAlignment="1">
      <alignment horizontal="right"/>
    </xf>
    <xf numFmtId="164" fontId="4" fillId="0" borderId="20" xfId="1" applyNumberFormat="1" applyFont="1" applyBorder="1" applyAlignment="1"/>
    <xf numFmtId="166" fontId="4" fillId="0" borderId="20" xfId="0" applyNumberFormat="1" applyFont="1" applyBorder="1" applyAlignment="1">
      <alignment horizontal="right"/>
    </xf>
    <xf numFmtId="0" fontId="4" fillId="0" borderId="20" xfId="0" applyFont="1" applyBorder="1"/>
    <xf numFmtId="3" fontId="4" fillId="0" borderId="78" xfId="0" applyNumberFormat="1" applyFont="1" applyBorder="1"/>
    <xf numFmtId="3" fontId="4" fillId="0" borderId="79" xfId="0" applyNumberFormat="1" applyFont="1" applyBorder="1"/>
    <xf numFmtId="166" fontId="4" fillId="0" borderId="66" xfId="0" applyNumberFormat="1" applyFont="1" applyBorder="1"/>
    <xf numFmtId="166" fontId="4" fillId="0" borderId="13" xfId="0" applyNumberFormat="1" applyFont="1" applyBorder="1"/>
    <xf numFmtId="3" fontId="4" fillId="0" borderId="14" xfId="0" applyNumberFormat="1" applyFont="1" applyBorder="1"/>
    <xf numFmtId="166" fontId="4" fillId="0" borderId="20" xfId="0" applyNumberFormat="1" applyFont="1" applyBorder="1"/>
    <xf numFmtId="3" fontId="5" fillId="0" borderId="55" xfId="0" applyNumberFormat="1" applyFont="1" applyBorder="1"/>
    <xf numFmtId="3" fontId="5" fillId="0" borderId="85" xfId="0" applyNumberFormat="1" applyFont="1" applyBorder="1" applyAlignment="1">
      <alignment horizontal="center"/>
    </xf>
    <xf numFmtId="166" fontId="5" fillId="0" borderId="86" xfId="0" applyNumberFormat="1" applyFont="1" applyBorder="1"/>
    <xf numFmtId="3" fontId="5" fillId="0" borderId="86" xfId="0" applyNumberFormat="1" applyFont="1" applyBorder="1"/>
    <xf numFmtId="3" fontId="5" fillId="0" borderId="0" xfId="0" applyNumberFormat="1" applyFont="1" applyAlignment="1">
      <alignment horizontal="center" vertical="center"/>
    </xf>
    <xf numFmtId="3" fontId="5" fillId="0" borderId="0" xfId="0" applyNumberFormat="1" applyFont="1"/>
    <xf numFmtId="0" fontId="11" fillId="0" borderId="0" xfId="0" applyFont="1" applyAlignment="1">
      <alignment horizontal="center"/>
    </xf>
    <xf numFmtId="166" fontId="5" fillId="0" borderId="0" xfId="0" applyNumberFormat="1" applyFont="1" applyAlignment="1">
      <alignment horizontal="center" vertical="center"/>
    </xf>
    <xf numFmtId="0" fontId="11" fillId="0" borderId="0" xfId="0" applyFont="1"/>
    <xf numFmtId="3" fontId="11" fillId="0" borderId="0" xfId="0" applyNumberFormat="1" applyFont="1"/>
    <xf numFmtId="3" fontId="4" fillId="0" borderId="0" xfId="0" applyNumberFormat="1" applyFont="1" applyAlignment="1">
      <alignment horizontal="center"/>
    </xf>
    <xf numFmtId="166" fontId="4" fillId="0" borderId="0" xfId="0" applyNumberFormat="1" applyFont="1"/>
    <xf numFmtId="3" fontId="5" fillId="0" borderId="8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3" fontId="5" fillId="0" borderId="82" xfId="0" applyNumberFormat="1" applyFont="1" applyBorder="1" applyAlignment="1">
      <alignment horizontal="center" vertical="center"/>
    </xf>
    <xf numFmtId="3" fontId="5" fillId="0" borderId="87" xfId="0" applyNumberFormat="1" applyFont="1" applyBorder="1" applyAlignment="1">
      <alignment horizontal="center" vertical="center"/>
    </xf>
    <xf numFmtId="166" fontId="5" fillId="0" borderId="8" xfId="0" applyNumberFormat="1" applyFont="1" applyBorder="1" applyAlignment="1">
      <alignment horizontal="center" vertical="center"/>
    </xf>
    <xf numFmtId="166" fontId="5" fillId="0" borderId="11" xfId="0" applyNumberFormat="1" applyFont="1" applyBorder="1" applyAlignment="1">
      <alignment horizontal="center" vertical="center"/>
    </xf>
    <xf numFmtId="166" fontId="5" fillId="0" borderId="88" xfId="0" applyNumberFormat="1" applyFont="1" applyBorder="1" applyAlignment="1">
      <alignment horizontal="center" vertical="center"/>
    </xf>
    <xf numFmtId="166" fontId="5" fillId="0" borderId="84" xfId="0" applyNumberFormat="1" applyFont="1" applyBorder="1" applyAlignment="1">
      <alignment horizontal="center" vertical="center"/>
    </xf>
    <xf numFmtId="167" fontId="5" fillId="0" borderId="88" xfId="0" applyNumberFormat="1" applyFont="1" applyBorder="1" applyAlignment="1">
      <alignment horizontal="center" vertical="center"/>
    </xf>
    <xf numFmtId="167" fontId="5" fillId="0" borderId="89" xfId="0" applyNumberFormat="1" applyFont="1" applyBorder="1" applyAlignment="1">
      <alignment horizontal="center" vertical="center"/>
    </xf>
    <xf numFmtId="3" fontId="8" fillId="0" borderId="80" xfId="0" applyNumberFormat="1" applyFont="1" applyBorder="1" applyAlignment="1">
      <alignment horizontal="right" vertical="center" wrapText="1"/>
    </xf>
    <xf numFmtId="3" fontId="8" fillId="0" borderId="78" xfId="0" applyNumberFormat="1" applyFont="1" applyBorder="1" applyAlignment="1">
      <alignment horizontal="right" vertical="center" wrapText="1"/>
    </xf>
    <xf numFmtId="3" fontId="8" fillId="0" borderId="78" xfId="0" applyNumberFormat="1" applyFont="1" applyBorder="1" applyAlignment="1">
      <alignment horizontal="right" vertical="center"/>
    </xf>
    <xf numFmtId="3" fontId="4" fillId="0" borderId="23" xfId="0" applyNumberFormat="1" applyFont="1" applyBorder="1" applyAlignment="1">
      <alignment horizontal="left"/>
    </xf>
    <xf numFmtId="3" fontId="4" fillId="0" borderId="24" xfId="0" applyNumberFormat="1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3" fontId="5" fillId="0" borderId="81" xfId="0" applyNumberFormat="1" applyFont="1" applyBorder="1" applyAlignment="1">
      <alignment horizontal="center" vertical="center"/>
    </xf>
    <xf numFmtId="3" fontId="5" fillId="0" borderId="80" xfId="0" applyNumberFormat="1" applyFont="1" applyBorder="1" applyAlignment="1">
      <alignment horizontal="center" vertical="center"/>
    </xf>
    <xf numFmtId="3" fontId="5" fillId="0" borderId="83" xfId="0" applyNumberFormat="1" applyFont="1" applyBorder="1" applyAlignment="1">
      <alignment horizontal="center" vertical="center"/>
    </xf>
    <xf numFmtId="3" fontId="5" fillId="0" borderId="84" xfId="0" applyNumberFormat="1" applyFont="1" applyBorder="1" applyAlignment="1">
      <alignment horizontal="center" vertical="center"/>
    </xf>
    <xf numFmtId="0" fontId="5" fillId="0" borderId="82" xfId="0" applyFont="1" applyBorder="1" applyAlignment="1">
      <alignment horizontal="center" vertical="center" wrapText="1"/>
    </xf>
    <xf numFmtId="0" fontId="5" fillId="0" borderId="87" xfId="0" applyFont="1" applyBorder="1" applyAlignment="1">
      <alignment horizontal="center" vertical="center" wrapText="1"/>
    </xf>
    <xf numFmtId="0" fontId="5" fillId="0" borderId="87" xfId="0" applyFont="1" applyBorder="1" applyAlignment="1">
      <alignment horizontal="center" vertical="center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5" fillId="0" borderId="74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3" fontId="5" fillId="0" borderId="69" xfId="0" applyNumberFormat="1" applyFont="1" applyBorder="1" applyAlignment="1">
      <alignment horizontal="center" vertical="center" wrapText="1"/>
    </xf>
    <xf numFmtId="3" fontId="4" fillId="0" borderId="65" xfId="0" applyNumberFormat="1" applyFont="1" applyBorder="1" applyAlignment="1">
      <alignment horizontal="left"/>
    </xf>
    <xf numFmtId="0" fontId="4" fillId="0" borderId="66" xfId="0" applyFont="1" applyBorder="1" applyAlignment="1">
      <alignment horizontal="left"/>
    </xf>
    <xf numFmtId="0" fontId="4" fillId="0" borderId="23" xfId="0" applyFont="1" applyBorder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3" fontId="5" fillId="0" borderId="54" xfId="0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3" fontId="5" fillId="0" borderId="64" xfId="0" applyNumberFormat="1" applyFont="1" applyBorder="1" applyAlignment="1">
      <alignment horizontal="center" vertical="center" wrapText="1"/>
    </xf>
    <xf numFmtId="3" fontId="5" fillId="0" borderId="73" xfId="0" applyNumberFormat="1" applyFont="1" applyBorder="1" applyAlignment="1">
      <alignment horizontal="center" vertical="center" wrapText="1"/>
    </xf>
    <xf numFmtId="0" fontId="4" fillId="0" borderId="65" xfId="0" applyFont="1" applyBorder="1" applyAlignment="1">
      <alignment horizontal="left"/>
    </xf>
    <xf numFmtId="3" fontId="5" fillId="0" borderId="76" xfId="0" applyNumberFormat="1" applyFont="1" applyBorder="1" applyAlignment="1">
      <alignment horizontal="center" vertical="center" wrapText="1"/>
    </xf>
    <xf numFmtId="3" fontId="5" fillId="0" borderId="19" xfId="0" applyNumberFormat="1" applyFont="1" applyBorder="1" applyAlignment="1">
      <alignment horizontal="center" vertical="center" wrapText="1"/>
    </xf>
    <xf numFmtId="3" fontId="5" fillId="0" borderId="58" xfId="0" applyNumberFormat="1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0" fontId="4" fillId="0" borderId="43" xfId="0" applyFont="1" applyBorder="1" applyAlignment="1">
      <alignment horizontal="left"/>
    </xf>
    <xf numFmtId="166" fontId="12" fillId="0" borderId="24" xfId="0" applyNumberFormat="1" applyFont="1" applyBorder="1" applyAlignment="1">
      <alignment horizontal="right" vertical="center"/>
    </xf>
    <xf numFmtId="166" fontId="12" fillId="0" borderId="61" xfId="0" applyNumberFormat="1" applyFont="1" applyBorder="1" applyAlignment="1">
      <alignment horizontal="right" vertical="center"/>
    </xf>
    <xf numFmtId="166" fontId="12" fillId="0" borderId="20" xfId="0" applyNumberFormat="1" applyFont="1" applyBorder="1" applyAlignment="1">
      <alignment horizontal="right" vertical="center"/>
    </xf>
    <xf numFmtId="166" fontId="12" fillId="0" borderId="59" xfId="0" applyNumberFormat="1" applyFont="1" applyBorder="1" applyAlignment="1">
      <alignment horizontal="right" vertical="center"/>
    </xf>
    <xf numFmtId="0" fontId="4" fillId="0" borderId="65" xfId="0" applyFont="1" applyBorder="1" applyAlignment="1">
      <alignment horizontal="left" wrapText="1"/>
    </xf>
    <xf numFmtId="0" fontId="4" fillId="0" borderId="66" xfId="0" applyFont="1" applyBorder="1" applyAlignment="1">
      <alignment horizontal="left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0" fontId="12" fillId="0" borderId="59" xfId="0" applyFont="1" applyBorder="1" applyAlignment="1">
      <alignment horizontal="center" vertical="center" wrapText="1"/>
    </xf>
    <xf numFmtId="3" fontId="12" fillId="0" borderId="20" xfId="0" applyNumberFormat="1" applyFont="1" applyBorder="1" applyAlignment="1">
      <alignment horizontal="center" vertical="center"/>
    </xf>
    <xf numFmtId="3" fontId="12" fillId="0" borderId="59" xfId="0" applyNumberFormat="1" applyFont="1" applyBorder="1" applyAlignment="1">
      <alignment horizontal="center" vertical="center"/>
    </xf>
    <xf numFmtId="166" fontId="12" fillId="0" borderId="21" xfId="0" applyNumberFormat="1" applyFont="1" applyBorder="1" applyAlignment="1">
      <alignment horizontal="right" vertical="center"/>
    </xf>
    <xf numFmtId="166" fontId="12" fillId="0" borderId="60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19" xfId="0" applyNumberFormat="1" applyFont="1" applyBorder="1" applyAlignment="1">
      <alignment horizontal="left" vertical="center" wrapText="1"/>
    </xf>
    <xf numFmtId="165" fontId="4" fillId="0" borderId="20" xfId="0" applyNumberFormat="1" applyFont="1" applyBorder="1" applyAlignment="1">
      <alignment horizontal="left" vertical="center" wrapText="1"/>
    </xf>
    <xf numFmtId="3" fontId="4" fillId="0" borderId="43" xfId="0" applyNumberFormat="1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165" fontId="5" fillId="0" borderId="26" xfId="0" applyNumberFormat="1" applyFont="1" applyBorder="1" applyAlignment="1">
      <alignment horizontal="center" vertical="center"/>
    </xf>
    <xf numFmtId="165" fontId="5" fillId="0" borderId="27" xfId="0" applyNumberFormat="1" applyFont="1" applyBorder="1" applyAlignment="1">
      <alignment horizontal="center" vertical="center"/>
    </xf>
    <xf numFmtId="3" fontId="5" fillId="0" borderId="44" xfId="0" applyNumberFormat="1" applyFont="1" applyBorder="1" applyAlignment="1">
      <alignment horizontal="center" vertical="center"/>
    </xf>
    <xf numFmtId="3" fontId="5" fillId="0" borderId="31" xfId="0" applyNumberFormat="1" applyFont="1" applyBorder="1" applyAlignment="1">
      <alignment horizontal="center" vertical="center"/>
    </xf>
    <xf numFmtId="165" fontId="6" fillId="2" borderId="50" xfId="0" applyNumberFormat="1" applyFont="1" applyFill="1" applyBorder="1" applyAlignment="1">
      <alignment horizontal="left" vertical="center"/>
    </xf>
    <xf numFmtId="165" fontId="6" fillId="2" borderId="51" xfId="0" applyNumberFormat="1" applyFont="1" applyFill="1" applyBorder="1" applyAlignment="1">
      <alignment horizontal="left" vertical="center"/>
    </xf>
    <xf numFmtId="165" fontId="6" fillId="2" borderId="52" xfId="0" applyNumberFormat="1" applyFont="1" applyFill="1" applyBorder="1" applyAlignment="1">
      <alignment horizontal="left" vertical="center"/>
    </xf>
    <xf numFmtId="165" fontId="6" fillId="2" borderId="53" xfId="0" applyNumberFormat="1" applyFont="1" applyFill="1" applyBorder="1" applyAlignment="1">
      <alignment horizontal="left" vertical="center"/>
    </xf>
    <xf numFmtId="0" fontId="5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5" fontId="4" fillId="0" borderId="19" xfId="0" applyNumberFormat="1" applyFont="1" applyBorder="1" applyAlignment="1">
      <alignment horizontal="left" vertical="center"/>
    </xf>
    <xf numFmtId="165" fontId="4" fillId="0" borderId="20" xfId="0" applyNumberFormat="1" applyFont="1" applyBorder="1" applyAlignment="1">
      <alignment horizontal="left" vertical="center"/>
    </xf>
    <xf numFmtId="165" fontId="8" fillId="0" borderId="26" xfId="0" applyNumberFormat="1" applyFont="1" applyBorder="1" applyAlignment="1">
      <alignment horizontal="left"/>
    </xf>
    <xf numFmtId="165" fontId="8" fillId="0" borderId="27" xfId="0" applyNumberFormat="1" applyFont="1" applyBorder="1" applyAlignment="1">
      <alignment horizontal="left"/>
    </xf>
    <xf numFmtId="3" fontId="4" fillId="0" borderId="30" xfId="0" applyNumberFormat="1" applyFont="1" applyBorder="1" applyAlignment="1">
      <alignment horizontal="center" vertical="center" wrapText="1"/>
    </xf>
    <xf numFmtId="3" fontId="4" fillId="0" borderId="31" xfId="0" applyNumberFormat="1" applyFont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left" vertical="center"/>
    </xf>
    <xf numFmtId="0" fontId="6" fillId="2" borderId="35" xfId="0" applyFont="1" applyFill="1" applyBorder="1" applyAlignment="1">
      <alignment horizontal="left" vertical="center"/>
    </xf>
    <xf numFmtId="0" fontId="6" fillId="2" borderId="36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40" xfId="0" applyNumberFormat="1" applyFont="1" applyBorder="1" applyAlignment="1">
      <alignment horizontal="center" vertical="center"/>
    </xf>
    <xf numFmtId="3" fontId="4" fillId="0" borderId="41" xfId="0" applyNumberFormat="1" applyFont="1" applyBorder="1" applyAlignment="1">
      <alignment horizontal="center" vertical="center"/>
    </xf>
    <xf numFmtId="3" fontId="4" fillId="0" borderId="17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165" fontId="7" fillId="0" borderId="19" xfId="0" applyNumberFormat="1" applyFont="1" applyBorder="1" applyAlignment="1">
      <alignment horizontal="left"/>
    </xf>
    <xf numFmtId="165" fontId="7" fillId="0" borderId="20" xfId="0" applyNumberFormat="1" applyFont="1" applyBorder="1" applyAlignment="1">
      <alignment horizontal="left"/>
    </xf>
    <xf numFmtId="3" fontId="4" fillId="0" borderId="23" xfId="0" applyNumberFormat="1" applyFont="1" applyBorder="1" applyAlignment="1">
      <alignment horizontal="center"/>
    </xf>
    <xf numFmtId="3" fontId="4" fillId="0" borderId="24" xfId="0" applyNumberFormat="1" applyFont="1" applyBorder="1" applyAlignment="1">
      <alignment horizontal="center"/>
    </xf>
    <xf numFmtId="3" fontId="4" fillId="0" borderId="23" xfId="0" applyNumberFormat="1" applyFont="1" applyBorder="1" applyAlignment="1">
      <alignment horizontal="center" wrapText="1"/>
    </xf>
    <xf numFmtId="3" fontId="4" fillId="0" borderId="24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3" fontId="6" fillId="2" borderId="1" xfId="0" applyNumberFormat="1" applyFont="1" applyFill="1" applyBorder="1" applyAlignment="1">
      <alignment horizontal="left" vertical="center"/>
    </xf>
    <xf numFmtId="3" fontId="6" fillId="2" borderId="2" xfId="0" applyNumberFormat="1" applyFont="1" applyFill="1" applyBorder="1" applyAlignment="1">
      <alignment horizontal="left" vertical="center"/>
    </xf>
    <xf numFmtId="3" fontId="6" fillId="2" borderId="3" xfId="0" applyNumberFormat="1" applyFont="1" applyFill="1" applyBorder="1" applyAlignment="1">
      <alignment horizontal="left" vertical="center"/>
    </xf>
    <xf numFmtId="3" fontId="6" fillId="2" borderId="4" xfId="0" applyNumberFormat="1" applyFont="1" applyFill="1" applyBorder="1" applyAlignment="1">
      <alignment horizontal="left" vertical="center"/>
    </xf>
    <xf numFmtId="3" fontId="5" fillId="0" borderId="5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752475</xdr:colOff>
      <xdr:row>0</xdr:row>
      <xdr:rowOff>19050</xdr:rowOff>
    </xdr:from>
    <xdr:to>
      <xdr:col>13</xdr:col>
      <xdr:colOff>1082431</xdr:colOff>
      <xdr:row>4</xdr:row>
      <xdr:rowOff>168275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0C85EA-E56C-46DA-AB73-EA8532ACB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53775" y="19050"/>
          <a:ext cx="3244606" cy="150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enn\Downloads\2020&#45380;%20&#47560;&#44048;%20&#48372;&#44256;&#494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P\Documents\KakaoTalk%20Downloads\2019&#45380;%20&#47560;&#44048;%20&#48372;&#44256;&#49436;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47560;&#44048;\2016&#45380;%20&#48372;&#44256;&#494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.12월"/>
      <sheetName val="1월"/>
      <sheetName val="2월"/>
      <sheetName val="3월"/>
      <sheetName val="4월"/>
      <sheetName val="5월"/>
      <sheetName val="06월"/>
      <sheetName val="07월"/>
      <sheetName val="08월"/>
      <sheetName val="09월"/>
      <sheetName val="10월"/>
      <sheetName val="11월"/>
      <sheetName val="업체 미수금"/>
      <sheetName val="재고 및 채무 정리"/>
      <sheetName val="2019년 채무"/>
      <sheetName val="2020년 채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0">
          <cell r="E20">
            <v>0</v>
          </cell>
          <cell r="K20">
            <v>0</v>
          </cell>
        </row>
      </sheetData>
      <sheetData sheetId="9"/>
      <sheetData sheetId="10">
        <row r="9">
          <cell r="C9">
            <v>180418146511</v>
          </cell>
          <cell r="D9">
            <v>9448046225.2099991</v>
          </cell>
          <cell r="E9">
            <v>4917198.68</v>
          </cell>
          <cell r="G9">
            <v>1744125</v>
          </cell>
          <cell r="H9">
            <v>200550</v>
          </cell>
          <cell r="J9">
            <v>54775299352</v>
          </cell>
          <cell r="K9">
            <v>2487501563</v>
          </cell>
          <cell r="N9">
            <v>157024868</v>
          </cell>
        </row>
        <row r="10">
          <cell r="C10">
            <v>136348588535</v>
          </cell>
          <cell r="D10">
            <v>9070669469.2099991</v>
          </cell>
          <cell r="E10">
            <v>4917198.68</v>
          </cell>
          <cell r="G10">
            <v>1662775</v>
          </cell>
          <cell r="H10">
            <v>188150</v>
          </cell>
          <cell r="J10">
            <v>53988786040</v>
          </cell>
          <cell r="K10">
            <v>1430057686</v>
          </cell>
        </row>
        <row r="20">
          <cell r="F20">
            <v>77526802</v>
          </cell>
          <cell r="G20">
            <v>672291</v>
          </cell>
          <cell r="H20">
            <v>0</v>
          </cell>
          <cell r="I20">
            <v>2866274555</v>
          </cell>
          <cell r="J20">
            <v>38872255</v>
          </cell>
          <cell r="L20">
            <v>224527699</v>
          </cell>
          <cell r="N20">
            <v>36450000</v>
          </cell>
        </row>
      </sheetData>
      <sheetData sheetId="11">
        <row r="18">
          <cell r="K18">
            <v>342114.15</v>
          </cell>
        </row>
        <row r="19">
          <cell r="K19">
            <v>342114.15</v>
          </cell>
        </row>
      </sheetData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.12월"/>
      <sheetName val="1월"/>
      <sheetName val="2월"/>
      <sheetName val="3월"/>
      <sheetName val="4월"/>
      <sheetName val="5월"/>
      <sheetName val="6월"/>
      <sheetName val="7월"/>
      <sheetName val="8월"/>
      <sheetName val="9월"/>
      <sheetName val="10월"/>
      <sheetName val="11월"/>
      <sheetName val="12월"/>
      <sheetName val="구매 내역"/>
      <sheetName val="재고 가지"/>
      <sheetName val="2018년 채무"/>
      <sheetName val="2019년 채무"/>
      <sheetName val="Sheet3"/>
    </sheetNames>
    <sheetDataSet>
      <sheetData sheetId="0" refreshError="1"/>
      <sheetData sheetId="1" refreshError="1"/>
      <sheetData sheetId="2" refreshError="1">
        <row r="9">
          <cell r="N9">
            <v>374200260</v>
          </cell>
        </row>
        <row r="20">
          <cell r="E20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월"/>
      <sheetName val="8월"/>
      <sheetName val="9월"/>
      <sheetName val="10월"/>
      <sheetName val="11월"/>
      <sheetName val="12월"/>
      <sheetName val="구매 내역 1"/>
      <sheetName val="구매 내역"/>
      <sheetName val="Sheet3"/>
      <sheetName val="Sheet1"/>
      <sheetName val="Sheet2"/>
    </sheetNames>
    <sheetDataSet>
      <sheetData sheetId="0" refreshError="1"/>
      <sheetData sheetId="1" refreshError="1"/>
      <sheetData sheetId="2" refreshError="1">
        <row r="20">
          <cell r="E20">
            <v>0</v>
          </cell>
        </row>
        <row r="25">
          <cell r="E25">
            <v>859153769.89999998</v>
          </cell>
        </row>
        <row r="61">
          <cell r="E61">
            <v>379295432.5</v>
          </cell>
        </row>
      </sheetData>
      <sheetData sheetId="3" refreshError="1"/>
      <sheetData sheetId="4" refreshError="1">
        <row r="9">
          <cell r="J9">
            <v>1854741422</v>
          </cell>
        </row>
        <row r="25">
          <cell r="D25">
            <v>2921329035</v>
          </cell>
          <cell r="H25" t="str">
            <v>VND</v>
          </cell>
          <cell r="I25">
            <v>125875</v>
          </cell>
        </row>
        <row r="26">
          <cell r="D26">
            <v>0</v>
          </cell>
          <cell r="E26">
            <v>0</v>
          </cell>
          <cell r="H26" t="str">
            <v>USD</v>
          </cell>
          <cell r="I26">
            <v>33500</v>
          </cell>
        </row>
        <row r="27">
          <cell r="D27">
            <v>647381</v>
          </cell>
        </row>
        <row r="49">
          <cell r="D49">
            <v>63765</v>
          </cell>
        </row>
        <row r="50">
          <cell r="D50">
            <v>59200</v>
          </cell>
        </row>
        <row r="51">
          <cell r="D51">
            <v>59200</v>
          </cell>
        </row>
        <row r="52">
          <cell r="D52">
            <v>3000</v>
          </cell>
        </row>
        <row r="53">
          <cell r="D53">
            <v>18000</v>
          </cell>
        </row>
        <row r="54">
          <cell r="D54">
            <v>2520</v>
          </cell>
        </row>
        <row r="60">
          <cell r="D60">
            <v>297318454.90909094</v>
          </cell>
          <cell r="H60" t="str">
            <v>VND</v>
          </cell>
          <cell r="I60">
            <v>26925</v>
          </cell>
        </row>
        <row r="62">
          <cell r="F62">
            <v>242109.5</v>
          </cell>
          <cell r="H62" t="str">
            <v>USD</v>
          </cell>
          <cell r="I62">
            <v>17500</v>
          </cell>
        </row>
        <row r="63">
          <cell r="D63">
            <v>0</v>
          </cell>
          <cell r="E63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DF80-A6AE-4498-8E03-C0B8F01B33BA}">
  <dimension ref="A1:AG88"/>
  <sheetViews>
    <sheetView tabSelected="1" topLeftCell="A72" workbookViewId="0">
      <selection sqref="A1:J4"/>
    </sheetView>
  </sheetViews>
  <sheetFormatPr defaultColWidth="9.140625" defaultRowHeight="15" x14ac:dyDescent="0.25"/>
  <cols>
    <col min="1" max="1" width="5.5703125" style="119" customWidth="1"/>
    <col min="2" max="2" width="15.7109375" style="3" customWidth="1"/>
    <col min="3" max="3" width="16.140625" style="3" customWidth="1"/>
    <col min="4" max="5" width="17.7109375" style="119" customWidth="1"/>
    <col min="6" max="6" width="17.85546875" style="119" customWidth="1"/>
    <col min="7" max="7" width="14.85546875" style="3" customWidth="1"/>
    <col min="8" max="8" width="15.7109375" style="3" customWidth="1"/>
    <col min="9" max="9" width="19.85546875" style="153" bestFit="1" customWidth="1"/>
    <col min="10" max="10" width="17.7109375" style="119" customWidth="1"/>
    <col min="11" max="11" width="18.7109375" style="119" customWidth="1"/>
    <col min="12" max="12" width="9.85546875" style="153" customWidth="1"/>
    <col min="13" max="13" width="15.140625" style="153" customWidth="1"/>
    <col min="14" max="14" width="19.85546875" style="75" customWidth="1"/>
    <col min="15" max="15" width="26.85546875" style="3" customWidth="1"/>
    <col min="16" max="16" width="17.7109375" style="119" customWidth="1"/>
    <col min="17" max="17" width="15.28515625" style="119" customWidth="1"/>
    <col min="18" max="18" width="26.85546875" style="3" customWidth="1"/>
    <col min="19" max="19" width="17.7109375" style="119" customWidth="1"/>
    <col min="20" max="20" width="15.28515625" style="119" customWidth="1"/>
    <col min="21" max="21" width="12.140625" style="3" customWidth="1"/>
    <col min="22" max="22" width="17.7109375" style="3" customWidth="1"/>
    <col min="23" max="23" width="17.7109375" style="119" customWidth="1"/>
    <col min="24" max="24" width="15.28515625" style="119" customWidth="1"/>
    <col min="25" max="26" width="17.7109375" style="3" customWidth="1"/>
    <col min="27" max="27" width="15.28515625" style="3" customWidth="1"/>
    <col min="28" max="28" width="12.140625" style="3" customWidth="1"/>
    <col min="29" max="29" width="17.7109375" style="3" customWidth="1"/>
    <col min="30" max="30" width="9.140625" style="3"/>
    <col min="31" max="31" width="17.7109375" style="3" customWidth="1"/>
    <col min="32" max="16384" width="9.140625" style="3"/>
  </cols>
  <sheetData>
    <row r="1" spans="1:28" ht="34.5" customHeight="1" x14ac:dyDescent="0.25">
      <c r="A1" s="284" t="s">
        <v>0</v>
      </c>
      <c r="B1" s="284"/>
      <c r="C1" s="284"/>
      <c r="D1" s="284"/>
      <c r="E1" s="284"/>
      <c r="F1" s="284"/>
      <c r="G1" s="284"/>
      <c r="H1" s="284"/>
      <c r="I1" s="284"/>
      <c r="J1" s="284"/>
      <c r="K1" s="1"/>
      <c r="L1" s="1"/>
      <c r="M1" s="1"/>
      <c r="N1" s="1"/>
      <c r="O1" s="1"/>
      <c r="P1" s="1"/>
      <c r="Q1" s="2"/>
      <c r="R1" s="1"/>
      <c r="S1" s="2"/>
      <c r="T1" s="2"/>
      <c r="U1" s="1"/>
      <c r="V1" s="1"/>
      <c r="W1" s="2"/>
      <c r="X1" s="2"/>
      <c r="Y1" s="1"/>
      <c r="Z1" s="1"/>
      <c r="AA1" s="1"/>
      <c r="AB1" s="1"/>
    </row>
    <row r="2" spans="1:28" ht="34.5" customHeight="1" x14ac:dyDescent="0.25">
      <c r="A2" s="284"/>
      <c r="B2" s="284"/>
      <c r="C2" s="284"/>
      <c r="D2" s="284"/>
      <c r="E2" s="284"/>
      <c r="F2" s="284"/>
      <c r="G2" s="284"/>
      <c r="H2" s="284"/>
      <c r="I2" s="284"/>
      <c r="J2" s="284"/>
      <c r="K2" s="1"/>
      <c r="L2" s="1"/>
      <c r="M2" s="1"/>
      <c r="N2" s="1"/>
      <c r="O2" s="1"/>
      <c r="P2" s="1"/>
      <c r="Q2" s="2"/>
      <c r="R2" s="1"/>
      <c r="S2" s="2"/>
      <c r="T2" s="2"/>
      <c r="U2" s="1"/>
      <c r="V2" s="1"/>
      <c r="W2" s="2"/>
      <c r="X2" s="2"/>
      <c r="Y2" s="1"/>
      <c r="Z2" s="1"/>
      <c r="AA2" s="1"/>
      <c r="AB2" s="1"/>
    </row>
    <row r="3" spans="1:28" ht="34.5" customHeight="1" x14ac:dyDescent="0.25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1"/>
      <c r="L3" s="1"/>
      <c r="M3" s="1"/>
      <c r="N3" s="1"/>
      <c r="O3" s="4"/>
      <c r="P3" s="5"/>
      <c r="Q3" s="2"/>
      <c r="R3" s="1"/>
      <c r="S3" s="2"/>
      <c r="T3" s="2"/>
      <c r="U3" s="1"/>
      <c r="V3" s="1"/>
      <c r="W3" s="2"/>
      <c r="X3" s="2"/>
      <c r="Y3" s="1"/>
      <c r="Z3" s="1"/>
      <c r="AA3" s="1"/>
      <c r="AB3" s="1"/>
    </row>
    <row r="4" spans="1:28" ht="22.5" customHeight="1" x14ac:dyDescent="0.25">
      <c r="A4" s="284"/>
      <c r="B4" s="284"/>
      <c r="C4" s="284"/>
      <c r="D4" s="284"/>
      <c r="E4" s="284"/>
      <c r="F4" s="284"/>
      <c r="G4" s="284"/>
      <c r="H4" s="284"/>
      <c r="I4" s="284"/>
      <c r="J4" s="284"/>
      <c r="K4" s="6"/>
      <c r="L4" s="6"/>
      <c r="M4" s="6"/>
      <c r="N4" s="6"/>
      <c r="O4" s="7"/>
      <c r="P4" s="8"/>
      <c r="Q4" s="2"/>
      <c r="R4" s="1"/>
      <c r="S4" s="2"/>
      <c r="T4" s="2"/>
      <c r="U4" s="1"/>
      <c r="V4" s="1"/>
      <c r="W4" s="2"/>
      <c r="X4" s="2"/>
      <c r="Y4" s="1"/>
      <c r="Z4" s="1"/>
      <c r="AA4" s="1"/>
      <c r="AB4" s="1"/>
    </row>
    <row r="5" spans="1:28" ht="16.5" customHeight="1" thickBot="1" x14ac:dyDescent="0.3">
      <c r="A5" s="9"/>
      <c r="B5" s="9"/>
      <c r="C5" s="9"/>
      <c r="D5" s="10"/>
      <c r="E5" s="10"/>
      <c r="F5" s="9"/>
      <c r="G5" s="9"/>
      <c r="H5" s="9"/>
      <c r="I5" s="9"/>
      <c r="J5" s="9"/>
      <c r="K5" s="6"/>
      <c r="L5" s="6"/>
      <c r="M5" s="6"/>
      <c r="N5" s="6"/>
      <c r="O5" s="7"/>
      <c r="P5" s="8"/>
      <c r="Q5" s="2"/>
      <c r="R5" s="1"/>
      <c r="S5" s="2"/>
      <c r="T5" s="2"/>
      <c r="U5" s="1"/>
      <c r="V5" s="1"/>
      <c r="W5" s="2"/>
      <c r="X5" s="2"/>
      <c r="Y5" s="1"/>
      <c r="Z5" s="1"/>
      <c r="AA5" s="1"/>
      <c r="AB5" s="1"/>
    </row>
    <row r="6" spans="1:28" ht="27.75" customHeight="1" thickTop="1" x14ac:dyDescent="0.25">
      <c r="A6" s="285" t="s">
        <v>1</v>
      </c>
      <c r="B6" s="286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7"/>
      <c r="N6" s="288"/>
      <c r="O6" s="7"/>
      <c r="P6" s="8"/>
      <c r="Q6" s="2"/>
      <c r="R6" s="1"/>
      <c r="S6" s="2"/>
      <c r="T6" s="2"/>
      <c r="U6" s="1"/>
      <c r="V6" s="1"/>
      <c r="W6" s="2"/>
      <c r="X6" s="2"/>
      <c r="Y6" s="1"/>
      <c r="Z6" s="1"/>
      <c r="AA6" s="1"/>
      <c r="AB6" s="1"/>
    </row>
    <row r="7" spans="1:28" ht="23.25" customHeight="1" x14ac:dyDescent="0.25">
      <c r="A7" s="289" t="s">
        <v>2</v>
      </c>
      <c r="B7" s="290"/>
      <c r="C7" s="290"/>
      <c r="D7" s="290"/>
      <c r="E7" s="291"/>
      <c r="F7" s="237" t="s">
        <v>3</v>
      </c>
      <c r="G7" s="238"/>
      <c r="H7" s="239"/>
      <c r="I7" s="237" t="s">
        <v>4</v>
      </c>
      <c r="J7" s="238"/>
      <c r="K7" s="239"/>
      <c r="L7" s="238" t="s">
        <v>5</v>
      </c>
      <c r="M7" s="238"/>
      <c r="N7" s="292"/>
      <c r="O7" s="7"/>
      <c r="P7" s="8"/>
      <c r="Q7" s="2"/>
      <c r="R7" s="1"/>
      <c r="S7" s="2"/>
      <c r="T7" s="2"/>
      <c r="U7" s="1"/>
      <c r="V7" s="1"/>
      <c r="W7" s="2"/>
      <c r="X7" s="2"/>
      <c r="Y7" s="1"/>
      <c r="Z7" s="1"/>
      <c r="AA7" s="1"/>
      <c r="AB7" s="1"/>
    </row>
    <row r="8" spans="1:28" ht="23.25" customHeight="1" x14ac:dyDescent="0.25">
      <c r="A8" s="275" t="s">
        <v>6</v>
      </c>
      <c r="B8" s="276"/>
      <c r="C8" s="11" t="s">
        <v>7</v>
      </c>
      <c r="D8" s="12" t="s">
        <v>8</v>
      </c>
      <c r="E8" s="13" t="s">
        <v>9</v>
      </c>
      <c r="F8" s="14" t="s">
        <v>10</v>
      </c>
      <c r="G8" s="11" t="s">
        <v>7</v>
      </c>
      <c r="H8" s="15" t="s">
        <v>11</v>
      </c>
      <c r="I8" s="14" t="s">
        <v>10</v>
      </c>
      <c r="J8" s="12" t="s">
        <v>7</v>
      </c>
      <c r="K8" s="13" t="s">
        <v>11</v>
      </c>
      <c r="L8" s="277" t="s">
        <v>7</v>
      </c>
      <c r="M8" s="274"/>
      <c r="N8" s="16">
        <f>'[1]10월'!N9</f>
        <v>157024868</v>
      </c>
      <c r="O8" s="7"/>
      <c r="P8" s="8"/>
      <c r="Q8" s="2"/>
      <c r="R8" s="1"/>
      <c r="S8" s="2"/>
      <c r="T8" s="2"/>
      <c r="U8" s="1"/>
      <c r="V8" s="1"/>
      <c r="W8" s="2"/>
      <c r="X8" s="2"/>
      <c r="Y8" s="1"/>
      <c r="Z8" s="1"/>
      <c r="AA8" s="1"/>
      <c r="AB8" s="1"/>
    </row>
    <row r="9" spans="1:28" ht="27.75" customHeight="1" x14ac:dyDescent="0.25">
      <c r="A9" s="278" t="s">
        <v>12</v>
      </c>
      <c r="B9" s="279"/>
      <c r="C9" s="17">
        <f>'[1]10월'!C9+'[1]10월'!D9</f>
        <v>189866192736.20999</v>
      </c>
      <c r="D9" s="18">
        <f>F17+F18+H17+J17+N17+N18+J18+L17+L18+H18</f>
        <v>9298520206</v>
      </c>
      <c r="E9" s="19">
        <f>'[1]10월'!E9+'[1]11월'!K18</f>
        <v>5259312.83</v>
      </c>
      <c r="F9" s="20" t="s">
        <v>13</v>
      </c>
      <c r="G9" s="18">
        <f>'[1]10월'!G9+'[1]10월'!H9</f>
        <v>1944675</v>
      </c>
      <c r="H9" s="21">
        <f>L81</f>
        <v>165200</v>
      </c>
      <c r="I9" s="22" t="s">
        <v>14</v>
      </c>
      <c r="J9" s="23">
        <f>'[1]10월'!J9+'[1]10월'!K9</f>
        <v>57262800915</v>
      </c>
      <c r="K9" s="21">
        <v>1279853767</v>
      </c>
      <c r="L9" s="280" t="s">
        <v>15</v>
      </c>
      <c r="M9" s="281"/>
      <c r="N9" s="24">
        <v>538588176</v>
      </c>
      <c r="O9" s="7"/>
      <c r="P9" s="8"/>
      <c r="Q9" s="2"/>
      <c r="R9" s="1"/>
      <c r="S9" s="2"/>
      <c r="T9" s="2"/>
      <c r="U9" s="1"/>
      <c r="V9" s="1"/>
      <c r="W9" s="2"/>
      <c r="X9" s="2"/>
      <c r="Y9" s="1"/>
      <c r="Z9" s="1"/>
      <c r="AA9" s="1"/>
      <c r="AB9" s="1"/>
    </row>
    <row r="10" spans="1:28" ht="27.75" customHeight="1" x14ac:dyDescent="0.25">
      <c r="A10" s="278" t="s">
        <v>16</v>
      </c>
      <c r="B10" s="279"/>
      <c r="C10" s="17">
        <f>'[1]10월'!C10+'[1]10월'!D10</f>
        <v>145419258004.20999</v>
      </c>
      <c r="D10" s="18">
        <f>F19+H19+J19+N19+L19</f>
        <v>8666823191</v>
      </c>
      <c r="E10" s="19">
        <f>'[1]10월'!E10+'[1]11월'!K19</f>
        <v>5259312.83</v>
      </c>
      <c r="F10" s="20" t="s">
        <v>17</v>
      </c>
      <c r="G10" s="18">
        <f>'[1]10월'!G10+'[1]10월'!H10</f>
        <v>1850925</v>
      </c>
      <c r="H10" s="21">
        <f>H81</f>
        <v>221675</v>
      </c>
      <c r="I10" s="22" t="s">
        <v>18</v>
      </c>
      <c r="J10" s="23">
        <f>'[1]10월'!J10+'[1]10월'!K10</f>
        <v>55418843726</v>
      </c>
      <c r="K10" s="21">
        <v>1710096702</v>
      </c>
      <c r="L10" s="282" t="s">
        <v>19</v>
      </c>
      <c r="M10" s="283"/>
      <c r="N10" s="24"/>
      <c r="O10" s="7"/>
      <c r="P10" s="8"/>
      <c r="Q10" s="2"/>
      <c r="R10" s="1"/>
      <c r="S10" s="2"/>
      <c r="T10" s="2"/>
      <c r="U10" s="1"/>
      <c r="V10" s="1"/>
      <c r="W10" s="2"/>
      <c r="X10" s="2"/>
      <c r="Y10" s="1"/>
      <c r="Z10" s="1"/>
      <c r="AA10" s="1"/>
      <c r="AB10" s="1"/>
    </row>
    <row r="11" spans="1:28" ht="27.75" customHeight="1" thickBot="1" x14ac:dyDescent="0.3">
      <c r="A11" s="252" t="s">
        <v>20</v>
      </c>
      <c r="B11" s="253"/>
      <c r="C11" s="25">
        <f>C9-C10</f>
        <v>44446934732</v>
      </c>
      <c r="D11" s="25">
        <f>D9-D10</f>
        <v>631697015</v>
      </c>
      <c r="E11" s="26">
        <f>E9-E10</f>
        <v>0</v>
      </c>
      <c r="F11" s="27" t="s">
        <v>20</v>
      </c>
      <c r="G11" s="25">
        <f>G9-G10</f>
        <v>93750</v>
      </c>
      <c r="H11" s="26">
        <f>H9+G11-H10</f>
        <v>37275</v>
      </c>
      <c r="I11" s="28" t="s">
        <v>21</v>
      </c>
      <c r="J11" s="29">
        <f>J9-J10</f>
        <v>1843957189</v>
      </c>
      <c r="K11" s="26">
        <f>J11+K9-K10</f>
        <v>1413714254</v>
      </c>
      <c r="L11" s="254"/>
      <c r="M11" s="255"/>
      <c r="N11" s="30"/>
      <c r="O11" s="7"/>
      <c r="P11" s="8"/>
      <c r="Q11" s="2"/>
      <c r="R11" s="1"/>
      <c r="S11" s="2"/>
      <c r="T11" s="2"/>
      <c r="U11" s="1"/>
      <c r="V11" s="1"/>
      <c r="W11" s="2"/>
      <c r="X11" s="2"/>
      <c r="Y11" s="1"/>
      <c r="Z11" s="1"/>
      <c r="AA11" s="1"/>
      <c r="AB11" s="1"/>
    </row>
    <row r="12" spans="1:28" ht="17.25" customHeight="1" thickTop="1" thickBot="1" x14ac:dyDescent="0.3">
      <c r="A12" s="9"/>
      <c r="B12" s="9"/>
      <c r="C12" s="9"/>
      <c r="D12" s="10"/>
      <c r="E12" s="10"/>
      <c r="F12" s="9"/>
      <c r="G12" s="9"/>
      <c r="H12" s="9"/>
      <c r="I12" s="9"/>
      <c r="J12" s="9"/>
      <c r="K12" s="6"/>
      <c r="L12" s="6"/>
      <c r="M12" s="6"/>
      <c r="N12" s="6"/>
      <c r="O12" s="7"/>
      <c r="P12" s="8"/>
      <c r="Q12" s="2"/>
      <c r="R12" s="1"/>
      <c r="S12" s="2"/>
      <c r="T12" s="2"/>
      <c r="U12" s="1"/>
      <c r="V12" s="1"/>
      <c r="W12" s="2"/>
      <c r="X12" s="2"/>
      <c r="Y12" s="1"/>
      <c r="Z12" s="1"/>
      <c r="AA12" s="1"/>
      <c r="AB12" s="1"/>
    </row>
    <row r="13" spans="1:28" ht="27" customHeight="1" thickTop="1" x14ac:dyDescent="0.25">
      <c r="A13" s="256" t="s">
        <v>22</v>
      </c>
      <c r="B13" s="257"/>
      <c r="C13" s="257"/>
      <c r="D13" s="257"/>
      <c r="E13" s="257"/>
      <c r="F13" s="257"/>
      <c r="G13" s="257"/>
      <c r="H13" s="257"/>
      <c r="I13" s="257"/>
      <c r="J13" s="257"/>
      <c r="K13" s="257"/>
      <c r="L13" s="257"/>
      <c r="M13" s="258"/>
      <c r="N13" s="259"/>
      <c r="O13" s="7"/>
      <c r="P13" s="8"/>
      <c r="Q13" s="8"/>
      <c r="R13" s="1"/>
      <c r="S13" s="2"/>
      <c r="T13" s="2"/>
      <c r="U13" s="1"/>
      <c r="V13" s="1"/>
      <c r="W13" s="2"/>
      <c r="X13" s="2"/>
      <c r="Y13" s="1"/>
      <c r="Z13" s="1"/>
      <c r="AA13" s="1"/>
      <c r="AB13" s="1"/>
    </row>
    <row r="14" spans="1:28" ht="22.5" customHeight="1" x14ac:dyDescent="0.25">
      <c r="A14" s="260" t="s">
        <v>23</v>
      </c>
      <c r="B14" s="261"/>
      <c r="C14" s="262"/>
      <c r="D14" s="263" t="s">
        <v>24</v>
      </c>
      <c r="E14" s="261"/>
      <c r="F14" s="261"/>
      <c r="G14" s="261"/>
      <c r="H14" s="261"/>
      <c r="I14" s="261"/>
      <c r="J14" s="261"/>
      <c r="K14" s="261"/>
      <c r="L14" s="261"/>
      <c r="M14" s="264"/>
      <c r="N14" s="265"/>
      <c r="O14" s="7"/>
      <c r="P14" s="8"/>
      <c r="Q14" s="7"/>
      <c r="R14" s="1"/>
      <c r="S14" s="2"/>
      <c r="T14" s="2"/>
      <c r="U14" s="1"/>
      <c r="V14" s="1"/>
      <c r="W14" s="2"/>
      <c r="X14" s="2"/>
      <c r="Y14" s="1"/>
      <c r="Z14" s="1"/>
      <c r="AA14" s="1"/>
      <c r="AB14" s="1"/>
    </row>
    <row r="15" spans="1:28" ht="19.5" customHeight="1" x14ac:dyDescent="0.25">
      <c r="A15" s="266" t="s">
        <v>6</v>
      </c>
      <c r="B15" s="267"/>
      <c r="C15" s="270" t="s">
        <v>25</v>
      </c>
      <c r="D15" s="272" t="s">
        <v>6</v>
      </c>
      <c r="E15" s="267" t="s">
        <v>26</v>
      </c>
      <c r="F15" s="267"/>
      <c r="G15" s="11" t="s">
        <v>27</v>
      </c>
      <c r="H15" s="273" t="s">
        <v>28</v>
      </c>
      <c r="I15" s="274"/>
      <c r="J15" s="12" t="s">
        <v>29</v>
      </c>
      <c r="K15" s="243" t="s">
        <v>30</v>
      </c>
      <c r="L15" s="244"/>
      <c r="M15" s="245"/>
      <c r="N15" s="246" t="s">
        <v>31</v>
      </c>
      <c r="O15" s="7"/>
      <c r="P15" s="8"/>
      <c r="Q15" s="2"/>
      <c r="R15" s="31"/>
      <c r="S15" s="32"/>
      <c r="T15" s="2"/>
      <c r="U15" s="1"/>
      <c r="V15" s="1"/>
      <c r="W15" s="2"/>
      <c r="X15" s="2"/>
      <c r="Y15" s="1"/>
      <c r="Z15" s="1"/>
      <c r="AA15" s="1"/>
      <c r="AB15" s="1"/>
    </row>
    <row r="16" spans="1:28" ht="19.5" customHeight="1" x14ac:dyDescent="0.25">
      <c r="A16" s="268"/>
      <c r="B16" s="269"/>
      <c r="C16" s="271"/>
      <c r="D16" s="226"/>
      <c r="E16" s="33" t="s">
        <v>9</v>
      </c>
      <c r="F16" s="34" t="s">
        <v>8</v>
      </c>
      <c r="G16" s="34" t="s">
        <v>8</v>
      </c>
      <c r="H16" s="34" t="s">
        <v>9</v>
      </c>
      <c r="I16" s="33" t="s">
        <v>8</v>
      </c>
      <c r="J16" s="34" t="s">
        <v>8</v>
      </c>
      <c r="K16" s="34" t="s">
        <v>9</v>
      </c>
      <c r="L16" s="248" t="s">
        <v>8</v>
      </c>
      <c r="M16" s="249"/>
      <c r="N16" s="247"/>
      <c r="O16" s="7"/>
      <c r="P16" s="8"/>
      <c r="Q16" s="8" t="s">
        <v>32</v>
      </c>
      <c r="R16" s="35"/>
      <c r="S16" s="8"/>
      <c r="T16" s="8"/>
      <c r="U16" s="36"/>
      <c r="V16" s="1"/>
      <c r="W16" s="2"/>
      <c r="X16" s="2"/>
      <c r="Y16" s="1"/>
      <c r="Z16" s="1"/>
      <c r="AA16" s="1"/>
      <c r="AB16" s="1"/>
    </row>
    <row r="17" spans="1:33" ht="25.5" customHeight="1" x14ac:dyDescent="0.25">
      <c r="A17" s="250" t="s">
        <v>33</v>
      </c>
      <c r="B17" s="251"/>
      <c r="C17" s="37">
        <f>SUM(F17:F18)+SUM(H17:H18)+SUM(J17:J18)+SUM(L17:M18)+SUM(N17:N18)-C19-C18</f>
        <v>6848055338</v>
      </c>
      <c r="D17" s="38" t="s">
        <v>34</v>
      </c>
      <c r="E17" s="33">
        <f>'[1]08월'!E20</f>
        <v>0</v>
      </c>
      <c r="F17" s="33">
        <f>'[1]10월'!F20</f>
        <v>77526802</v>
      </c>
      <c r="G17" s="33">
        <f>'[1]10월'!G20</f>
        <v>672291</v>
      </c>
      <c r="H17" s="39">
        <f>'[1]10월'!H20</f>
        <v>0</v>
      </c>
      <c r="I17" s="40">
        <f>'[1]10월'!I20</f>
        <v>2866274555</v>
      </c>
      <c r="J17" s="33">
        <f>'[1]10월'!J20</f>
        <v>38872255</v>
      </c>
      <c r="K17" s="39">
        <f>'[1]08월'!K20</f>
        <v>0</v>
      </c>
      <c r="L17" s="225">
        <f>'[1]10월'!L20:M20</f>
        <v>224527699</v>
      </c>
      <c r="M17" s="226"/>
      <c r="N17" s="41">
        <f>'[1]10월'!N20</f>
        <v>36450000</v>
      </c>
      <c r="O17" s="42"/>
      <c r="P17" s="8"/>
      <c r="Q17" s="8"/>
      <c r="R17" s="35"/>
      <c r="S17" s="8"/>
      <c r="T17" s="8"/>
      <c r="U17" s="36"/>
      <c r="V17" s="1"/>
      <c r="W17" s="2"/>
      <c r="X17" s="2"/>
      <c r="Y17" s="1"/>
      <c r="Z17" s="1"/>
      <c r="AA17" s="1"/>
      <c r="AB17" s="1"/>
    </row>
    <row r="18" spans="1:33" ht="25.5" customHeight="1" x14ac:dyDescent="0.25">
      <c r="A18" s="223" t="s">
        <v>35</v>
      </c>
      <c r="B18" s="224"/>
      <c r="C18" s="37">
        <v>464868</v>
      </c>
      <c r="D18" s="38" t="s">
        <v>12</v>
      </c>
      <c r="E18" s="33">
        <v>0</v>
      </c>
      <c r="F18" s="33">
        <v>3379</v>
      </c>
      <c r="G18" s="33">
        <v>32</v>
      </c>
      <c r="H18" s="39">
        <v>0</v>
      </c>
      <c r="I18" s="40">
        <v>18170994058</v>
      </c>
      <c r="J18" s="33">
        <v>270007318</v>
      </c>
      <c r="K18" s="39">
        <v>342114.15</v>
      </c>
      <c r="L18" s="225">
        <v>8047557753</v>
      </c>
      <c r="M18" s="226"/>
      <c r="N18" s="41">
        <v>603575000</v>
      </c>
      <c r="O18" s="43"/>
      <c r="P18" s="8"/>
      <c r="Q18" s="8"/>
      <c r="R18" s="35"/>
      <c r="S18" s="8"/>
      <c r="T18" s="8"/>
      <c r="U18" s="36"/>
      <c r="V18" s="1"/>
      <c r="W18" s="2"/>
      <c r="X18" s="2"/>
      <c r="Y18" s="1"/>
      <c r="Z18" s="1"/>
      <c r="AA18" s="1"/>
      <c r="AB18" s="1"/>
    </row>
    <row r="19" spans="1:33" ht="25.5" customHeight="1" x14ac:dyDescent="0.25">
      <c r="A19" s="223" t="s">
        <v>36</v>
      </c>
      <c r="B19" s="224"/>
      <c r="C19" s="37">
        <v>2450000000</v>
      </c>
      <c r="D19" s="38" t="s">
        <v>16</v>
      </c>
      <c r="E19" s="33">
        <v>0</v>
      </c>
      <c r="F19" s="33">
        <v>21743185</v>
      </c>
      <c r="G19" s="33">
        <v>0</v>
      </c>
      <c r="H19" s="39">
        <v>0</v>
      </c>
      <c r="I19" s="40">
        <v>17135644187</v>
      </c>
      <c r="J19" s="33">
        <v>283793557</v>
      </c>
      <c r="K19" s="39">
        <v>342114.15</v>
      </c>
      <c r="L19" s="225">
        <v>7728895449</v>
      </c>
      <c r="M19" s="226"/>
      <c r="N19" s="41">
        <v>632391000</v>
      </c>
      <c r="O19" s="43"/>
      <c r="P19" s="8"/>
      <c r="Q19" s="8">
        <f>D32+E32</f>
        <v>6842547</v>
      </c>
      <c r="R19" s="36"/>
      <c r="S19" s="8"/>
      <c r="T19" s="8"/>
      <c r="U19" s="36"/>
      <c r="V19" s="1"/>
      <c r="W19" s="2"/>
      <c r="X19" s="2"/>
      <c r="Y19" s="1"/>
      <c r="Z19" s="1"/>
      <c r="AA19" s="1"/>
      <c r="AB19" s="1"/>
    </row>
    <row r="20" spans="1:33" ht="25.5" customHeight="1" thickBot="1" x14ac:dyDescent="0.3">
      <c r="A20" s="227" t="s">
        <v>37</v>
      </c>
      <c r="B20" s="228"/>
      <c r="C20" s="44">
        <f>SUM(C17:C19)</f>
        <v>9298520206</v>
      </c>
      <c r="D20" s="45" t="s">
        <v>38</v>
      </c>
      <c r="E20" s="46">
        <f>'[2]2월'!E20</f>
        <v>0</v>
      </c>
      <c r="F20" s="46">
        <f>F18+F17-F19</f>
        <v>55786996</v>
      </c>
      <c r="G20" s="46">
        <f>G17+G18-G19</f>
        <v>672323</v>
      </c>
      <c r="H20" s="47">
        <f>H17+H18-H19</f>
        <v>0</v>
      </c>
      <c r="I20" s="48">
        <f>I18+I17-I19</f>
        <v>3901624426</v>
      </c>
      <c r="J20" s="46">
        <f>J17+J18-J19</f>
        <v>25086016</v>
      </c>
      <c r="K20" s="47">
        <f>K18+K17-K19</f>
        <v>0</v>
      </c>
      <c r="L20" s="229">
        <f>L17+L18-L19</f>
        <v>543190003</v>
      </c>
      <c r="M20" s="230"/>
      <c r="N20" s="49">
        <f>N17+N18-N19</f>
        <v>7634000</v>
      </c>
      <c r="O20" s="7"/>
      <c r="P20" s="8"/>
      <c r="Q20" s="8">
        <f>F81-Q19-D47-E47</f>
        <v>12073639815</v>
      </c>
      <c r="R20" s="50"/>
      <c r="S20" s="8"/>
      <c r="T20" s="8"/>
      <c r="U20" s="36"/>
      <c r="V20" s="1"/>
      <c r="W20" s="2"/>
      <c r="X20" s="2"/>
      <c r="Y20" s="1"/>
      <c r="Z20" s="1"/>
      <c r="AA20" s="1"/>
      <c r="AB20" s="1"/>
    </row>
    <row r="21" spans="1:33" ht="26.25" hidden="1" customHeight="1" x14ac:dyDescent="0.25">
      <c r="A21" s="51"/>
      <c r="B21" s="52"/>
      <c r="C21" s="53"/>
      <c r="D21" s="53"/>
      <c r="E21" s="54"/>
      <c r="F21" s="55"/>
      <c r="G21" s="55"/>
      <c r="H21" s="55"/>
      <c r="I21" s="56"/>
      <c r="J21" s="55"/>
      <c r="K21" s="55"/>
      <c r="L21" s="55"/>
      <c r="M21" s="55"/>
      <c r="N21" s="57"/>
      <c r="O21" s="8"/>
      <c r="P21" s="8"/>
      <c r="Q21" s="8"/>
      <c r="R21" s="36"/>
      <c r="S21" s="8"/>
      <c r="T21" s="8"/>
      <c r="U21" s="36"/>
      <c r="V21" s="1"/>
      <c r="W21" s="2"/>
      <c r="X21" s="2"/>
      <c r="Y21" s="1"/>
      <c r="Z21" s="1"/>
      <c r="AA21" s="1"/>
      <c r="AB21" s="1"/>
    </row>
    <row r="22" spans="1:33" ht="17.25" customHeight="1" thickTop="1" thickBot="1" x14ac:dyDescent="0.3">
      <c r="A22" s="58"/>
      <c r="B22" s="59"/>
      <c r="C22" s="60"/>
      <c r="D22" s="60"/>
      <c r="E22" s="8"/>
      <c r="F22" s="61"/>
      <c r="G22" s="61"/>
      <c r="H22" s="61"/>
      <c r="I22" s="62"/>
      <c r="J22" s="61"/>
      <c r="K22" s="61"/>
      <c r="L22" s="61"/>
      <c r="M22" s="61"/>
      <c r="N22" s="63"/>
      <c r="O22" s="8"/>
      <c r="P22" s="8"/>
      <c r="Q22" s="8"/>
      <c r="R22" s="50"/>
      <c r="S22" s="8"/>
      <c r="T22" s="8"/>
      <c r="U22" s="36"/>
      <c r="V22" s="1"/>
      <c r="W22" s="2"/>
      <c r="X22" s="2"/>
      <c r="Y22" s="1"/>
      <c r="Z22" s="1"/>
      <c r="AA22" s="1"/>
      <c r="AB22" s="1"/>
    </row>
    <row r="23" spans="1:33" ht="21" customHeight="1" thickTop="1" x14ac:dyDescent="0.25">
      <c r="A23" s="231" t="s">
        <v>39</v>
      </c>
      <c r="B23" s="232"/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3"/>
      <c r="N23" s="234"/>
      <c r="O23" s="8"/>
      <c r="P23" s="8"/>
      <c r="Q23" s="8"/>
      <c r="R23" s="36"/>
      <c r="S23" s="8"/>
      <c r="T23" s="8"/>
      <c r="U23" s="36"/>
      <c r="V23" s="1"/>
      <c r="W23" s="2"/>
      <c r="X23" s="2"/>
      <c r="Y23" s="1"/>
      <c r="Z23" s="1"/>
      <c r="AA23" s="1"/>
      <c r="AB23" s="1"/>
    </row>
    <row r="24" spans="1:33" s="66" customFormat="1" ht="21" customHeight="1" x14ac:dyDescent="0.25">
      <c r="A24" s="235" t="s">
        <v>40</v>
      </c>
      <c r="B24" s="236"/>
      <c r="C24" s="236"/>
      <c r="D24" s="236"/>
      <c r="E24" s="236"/>
      <c r="F24" s="236" t="s">
        <v>41</v>
      </c>
      <c r="G24" s="237" t="s">
        <v>42</v>
      </c>
      <c r="H24" s="238"/>
      <c r="I24" s="238"/>
      <c r="J24" s="239"/>
      <c r="K24" s="240" t="s">
        <v>43</v>
      </c>
      <c r="L24" s="240"/>
      <c r="M24" s="240"/>
      <c r="N24" s="241"/>
      <c r="O24" s="8"/>
      <c r="P24" s="36"/>
      <c r="Q24" s="8"/>
      <c r="R24" s="221"/>
      <c r="S24" s="221"/>
      <c r="T24" s="221"/>
      <c r="U24" s="64"/>
      <c r="V24" s="221"/>
      <c r="W24" s="221"/>
      <c r="X24" s="221"/>
      <c r="Y24" s="221"/>
      <c r="Z24" s="221"/>
      <c r="AA24" s="221"/>
      <c r="AB24" s="221"/>
      <c r="AC24" s="222"/>
      <c r="AD24" s="222"/>
      <c r="AE24" s="222"/>
      <c r="AF24" s="222"/>
      <c r="AG24" s="65"/>
    </row>
    <row r="25" spans="1:33" ht="21" customHeight="1" x14ac:dyDescent="0.25">
      <c r="A25" s="242" t="s">
        <v>6</v>
      </c>
      <c r="B25" s="200"/>
      <c r="C25" s="200"/>
      <c r="D25" s="67" t="s">
        <v>44</v>
      </c>
      <c r="E25" s="67" t="s">
        <v>4</v>
      </c>
      <c r="F25" s="236"/>
      <c r="G25" s="68" t="s">
        <v>45</v>
      </c>
      <c r="H25" s="69" t="s">
        <v>46</v>
      </c>
      <c r="I25" s="69" t="s">
        <v>47</v>
      </c>
      <c r="J25" s="69" t="s">
        <v>48</v>
      </c>
      <c r="K25" s="70" t="s">
        <v>49</v>
      </c>
      <c r="L25" s="69" t="s">
        <v>46</v>
      </c>
      <c r="M25" s="71" t="s">
        <v>25</v>
      </c>
      <c r="N25" s="72" t="s">
        <v>50</v>
      </c>
      <c r="O25" s="73"/>
      <c r="P25" s="74"/>
      <c r="Q25" s="74"/>
      <c r="R25" s="73"/>
      <c r="S25" s="74"/>
      <c r="T25" s="74"/>
      <c r="U25" s="73"/>
      <c r="V25" s="73"/>
      <c r="W25" s="74"/>
      <c r="X25" s="74"/>
      <c r="Y25" s="73"/>
      <c r="Z25" s="73"/>
      <c r="AA25" s="73"/>
      <c r="AB25" s="221"/>
      <c r="AC25" s="75"/>
      <c r="AD25" s="75"/>
      <c r="AE25" s="75"/>
      <c r="AF25" s="75"/>
      <c r="AG25" s="75"/>
    </row>
    <row r="26" spans="1:33" ht="28.7" hidden="1" customHeight="1" x14ac:dyDescent="0.25">
      <c r="A26" s="208" t="s">
        <v>51</v>
      </c>
      <c r="B26" s="209"/>
      <c r="C26" s="76" t="s">
        <v>8</v>
      </c>
      <c r="D26" s="77">
        <f>'[3]11월'!D25+'[3]11월'!D60</f>
        <v>3218647489.909091</v>
      </c>
      <c r="E26" s="77">
        <f>'[3]9월'!E25+'[3]9월'!E61</f>
        <v>1238449202.4000001</v>
      </c>
      <c r="F26" s="78"/>
      <c r="G26" s="210" t="s">
        <v>52</v>
      </c>
      <c r="H26" s="79" t="e">
        <f>'[3]11월'!H25+'[3]11월'!H60</f>
        <v>#VALUE!</v>
      </c>
      <c r="I26" s="79">
        <f>'[3]11월'!I25+'[3]11월'!I60</f>
        <v>152800</v>
      </c>
      <c r="J26" s="80" t="e">
        <f>I26+H26</f>
        <v>#VALUE!</v>
      </c>
      <c r="K26" s="81" t="e">
        <f>'[3]8월'!K61+'[3]9월'!#REF!</f>
        <v>#REF!</v>
      </c>
      <c r="L26" s="82" t="e">
        <f>K26+J26</f>
        <v>#REF!</v>
      </c>
      <c r="M26" s="83"/>
      <c r="N26" s="84"/>
      <c r="O26" s="73"/>
      <c r="P26" s="74"/>
      <c r="Q26" s="74"/>
      <c r="R26" s="73"/>
      <c r="S26" s="74"/>
      <c r="T26" s="74"/>
      <c r="U26" s="73"/>
      <c r="V26" s="73"/>
      <c r="W26" s="74"/>
      <c r="X26" s="74"/>
      <c r="Y26" s="73"/>
      <c r="Z26" s="73"/>
      <c r="AA26" s="73"/>
      <c r="AB26" s="64"/>
      <c r="AC26" s="75"/>
      <c r="AD26" s="75"/>
      <c r="AE26" s="75"/>
      <c r="AF26" s="75"/>
      <c r="AG26" s="75"/>
    </row>
    <row r="27" spans="1:33" ht="28.7" hidden="1" customHeight="1" x14ac:dyDescent="0.25">
      <c r="A27" s="213" t="s">
        <v>53</v>
      </c>
      <c r="B27" s="214"/>
      <c r="C27" s="85" t="s">
        <v>8</v>
      </c>
      <c r="D27" s="86">
        <f>'[3]11월'!D26+'[3]11월'!D63</f>
        <v>0</v>
      </c>
      <c r="E27" s="86">
        <f>'[3]11월'!E26+'[3]11월'!E63</f>
        <v>0</v>
      </c>
      <c r="F27" s="87"/>
      <c r="G27" s="211"/>
      <c r="H27" s="217" t="e">
        <f>'[3]11월'!H26+'[3]11월'!H62</f>
        <v>#VALUE!</v>
      </c>
      <c r="I27" s="217">
        <f>'[3]11월'!I26+'[3]11월'!I62</f>
        <v>51000</v>
      </c>
      <c r="J27" s="219" t="e">
        <f>H27+I27</f>
        <v>#VALUE!</v>
      </c>
      <c r="K27" s="202">
        <v>0</v>
      </c>
      <c r="L27" s="204" t="e">
        <f>J27+K27</f>
        <v>#VALUE!</v>
      </c>
      <c r="M27" s="88"/>
      <c r="N27" s="89"/>
      <c r="O27" s="73"/>
      <c r="P27" s="74"/>
      <c r="Q27" s="74"/>
      <c r="R27" s="73"/>
      <c r="S27" s="74"/>
      <c r="T27" s="74"/>
      <c r="U27" s="73"/>
      <c r="V27" s="73"/>
      <c r="W27" s="74"/>
      <c r="X27" s="74"/>
      <c r="Y27" s="73"/>
      <c r="Z27" s="73"/>
      <c r="AA27" s="73"/>
      <c r="AB27" s="64"/>
      <c r="AC27" s="75"/>
      <c r="AD27" s="75"/>
      <c r="AE27" s="75"/>
      <c r="AF27" s="75"/>
      <c r="AG27" s="75"/>
    </row>
    <row r="28" spans="1:33" ht="15" hidden="1" customHeight="1" x14ac:dyDescent="0.25">
      <c r="A28" s="215"/>
      <c r="B28" s="216"/>
      <c r="C28" s="90" t="s">
        <v>9</v>
      </c>
      <c r="D28" s="91">
        <f>'[3]11월'!D27+'[3]11월'!F62-SUM('[3]11월'!D49:D54)</f>
        <v>683805.5</v>
      </c>
      <c r="E28" s="91">
        <v>0</v>
      </c>
      <c r="F28" s="92"/>
      <c r="G28" s="212"/>
      <c r="H28" s="218"/>
      <c r="I28" s="218"/>
      <c r="J28" s="220"/>
      <c r="K28" s="203"/>
      <c r="L28" s="205"/>
      <c r="M28" s="93"/>
      <c r="N28" s="94"/>
      <c r="O28" s="73"/>
      <c r="P28" s="74"/>
      <c r="Q28" s="74"/>
      <c r="R28" s="73"/>
      <c r="S28" s="74"/>
      <c r="T28" s="74"/>
      <c r="U28" s="73"/>
      <c r="V28" s="73"/>
      <c r="W28" s="74"/>
      <c r="X28" s="74"/>
      <c r="Y28" s="73"/>
      <c r="Z28" s="73"/>
      <c r="AA28" s="73"/>
      <c r="AB28" s="64"/>
      <c r="AC28" s="75"/>
      <c r="AD28" s="75"/>
      <c r="AE28" s="75"/>
      <c r="AF28" s="75"/>
      <c r="AG28" s="75"/>
    </row>
    <row r="29" spans="1:33" ht="23.1" customHeight="1" x14ac:dyDescent="0.25">
      <c r="A29" s="193" t="s">
        <v>54</v>
      </c>
      <c r="B29" s="206" t="s">
        <v>55</v>
      </c>
      <c r="C29" s="207"/>
      <c r="D29" s="95">
        <v>6220497</v>
      </c>
      <c r="E29" s="96">
        <f>ROUND(D29*0.1,0)</f>
        <v>622050</v>
      </c>
      <c r="F29" s="97"/>
      <c r="G29" s="98" t="s">
        <v>56</v>
      </c>
      <c r="H29" s="99">
        <v>7000</v>
      </c>
      <c r="I29" s="99">
        <f>30000*H29</f>
        <v>210000000</v>
      </c>
      <c r="J29" s="100" t="s">
        <v>57</v>
      </c>
      <c r="K29" s="101" t="s">
        <v>58</v>
      </c>
      <c r="L29" s="102">
        <v>15100</v>
      </c>
      <c r="M29" s="103">
        <v>61935</v>
      </c>
      <c r="N29" s="104" t="s">
        <v>59</v>
      </c>
      <c r="O29" s="74"/>
      <c r="P29" s="74"/>
      <c r="Q29" s="74"/>
      <c r="R29" s="73"/>
      <c r="S29" s="74"/>
      <c r="T29" s="74"/>
      <c r="U29" s="73"/>
      <c r="V29" s="73"/>
      <c r="W29" s="74"/>
      <c r="X29" s="74"/>
      <c r="Y29" s="73"/>
      <c r="Z29" s="73"/>
      <c r="AA29" s="73"/>
      <c r="AB29" s="64"/>
      <c r="AC29" s="75"/>
      <c r="AD29" s="75"/>
      <c r="AE29" s="75"/>
      <c r="AF29" s="75"/>
      <c r="AG29" s="75"/>
    </row>
    <row r="30" spans="1:33" ht="23.1" customHeight="1" x14ac:dyDescent="0.25">
      <c r="A30" s="183"/>
      <c r="B30" s="191"/>
      <c r="C30" s="192"/>
      <c r="D30" s="23"/>
      <c r="E30" s="96">
        <f>ROUND(D30*0.1,0)</f>
        <v>0</v>
      </c>
      <c r="F30" s="105"/>
      <c r="G30" s="98" t="s">
        <v>60</v>
      </c>
      <c r="H30" s="106">
        <v>50</v>
      </c>
      <c r="I30" s="106">
        <v>3575000</v>
      </c>
      <c r="J30" s="21" t="s">
        <v>57</v>
      </c>
      <c r="K30" s="101" t="s">
        <v>61</v>
      </c>
      <c r="L30" s="102">
        <v>10000</v>
      </c>
      <c r="M30" s="103">
        <v>36885</v>
      </c>
      <c r="N30" s="104" t="s">
        <v>59</v>
      </c>
      <c r="O30" s="107"/>
      <c r="P30" s="67"/>
      <c r="Q30" s="74"/>
      <c r="R30" s="73"/>
      <c r="S30" s="74"/>
      <c r="T30" s="74"/>
      <c r="U30" s="73"/>
      <c r="V30" s="73"/>
      <c r="W30" s="74"/>
      <c r="X30" s="74"/>
      <c r="Y30" s="73"/>
      <c r="Z30" s="73"/>
      <c r="AA30" s="73"/>
      <c r="AB30" s="64"/>
      <c r="AC30" s="75"/>
      <c r="AD30" s="75"/>
      <c r="AE30" s="75"/>
      <c r="AF30" s="75"/>
      <c r="AG30" s="75"/>
    </row>
    <row r="31" spans="1:33" ht="23.1" customHeight="1" x14ac:dyDescent="0.25">
      <c r="A31" s="183"/>
      <c r="B31" s="179"/>
      <c r="C31" s="180"/>
      <c r="D31" s="108"/>
      <c r="E31" s="96"/>
      <c r="F31" s="109"/>
      <c r="G31" s="98" t="s">
        <v>62</v>
      </c>
      <c r="H31" s="106">
        <v>2000</v>
      </c>
      <c r="I31" s="106">
        <v>54000000</v>
      </c>
      <c r="J31" s="21" t="s">
        <v>57</v>
      </c>
      <c r="K31" s="101" t="s">
        <v>63</v>
      </c>
      <c r="L31" s="102">
        <v>108375</v>
      </c>
      <c r="M31" s="110">
        <f>8439235745*1.1</f>
        <v>9283159319.5</v>
      </c>
      <c r="N31" s="104" t="s">
        <v>59</v>
      </c>
      <c r="O31" s="107"/>
      <c r="P31" s="67"/>
      <c r="Q31" s="74"/>
      <c r="R31" s="73"/>
      <c r="S31" s="74"/>
      <c r="T31" s="74"/>
      <c r="U31" s="73"/>
      <c r="V31" s="73"/>
      <c r="W31" s="74"/>
      <c r="X31" s="74"/>
      <c r="Y31" s="73"/>
      <c r="Z31" s="73"/>
      <c r="AA31" s="73"/>
      <c r="AB31" s="64"/>
      <c r="AC31" s="75"/>
      <c r="AD31" s="75"/>
      <c r="AE31" s="75"/>
      <c r="AF31" s="75"/>
      <c r="AG31" s="75"/>
    </row>
    <row r="32" spans="1:33" ht="23.1" customHeight="1" x14ac:dyDescent="0.25">
      <c r="A32" s="194"/>
      <c r="B32" s="181" t="s">
        <v>64</v>
      </c>
      <c r="C32" s="182"/>
      <c r="D32" s="111">
        <f>SUM(D29:D31)</f>
        <v>6220497</v>
      </c>
      <c r="E32" s="112">
        <f>SUM(E29:E31)</f>
        <v>622050</v>
      </c>
      <c r="F32" s="113"/>
      <c r="G32" s="98" t="s">
        <v>65</v>
      </c>
      <c r="H32" s="106">
        <v>50</v>
      </c>
      <c r="I32" s="106">
        <v>3025000</v>
      </c>
      <c r="J32" s="21" t="s">
        <v>57</v>
      </c>
      <c r="K32" s="101" t="s">
        <v>66</v>
      </c>
      <c r="L32" s="102">
        <v>1300</v>
      </c>
      <c r="M32" s="110">
        <f>40900000*1.1</f>
        <v>44990000</v>
      </c>
      <c r="N32" s="104" t="s">
        <v>67</v>
      </c>
      <c r="O32" s="107"/>
      <c r="P32" s="67"/>
      <c r="Q32" s="74"/>
      <c r="R32" s="73"/>
      <c r="S32" s="74"/>
      <c r="T32" s="74"/>
      <c r="U32" s="73"/>
      <c r="V32" s="73"/>
      <c r="W32" s="74"/>
      <c r="X32" s="74"/>
      <c r="Y32" s="73"/>
      <c r="Z32" s="73"/>
      <c r="AA32" s="73"/>
      <c r="AB32" s="64"/>
      <c r="AC32" s="75"/>
      <c r="AD32" s="75"/>
      <c r="AE32" s="75"/>
      <c r="AF32" s="75"/>
      <c r="AG32" s="75"/>
    </row>
    <row r="33" spans="1:33" s="119" customFormat="1" ht="23.1" customHeight="1" x14ac:dyDescent="0.25">
      <c r="A33" s="196" t="s">
        <v>68</v>
      </c>
      <c r="B33" s="185" t="s">
        <v>69</v>
      </c>
      <c r="C33" s="185"/>
      <c r="D33" s="95">
        <v>244147357</v>
      </c>
      <c r="E33" s="114"/>
      <c r="F33" s="115"/>
      <c r="G33" s="98" t="s">
        <v>70</v>
      </c>
      <c r="H33" s="106">
        <v>25</v>
      </c>
      <c r="I33" s="106">
        <v>639650</v>
      </c>
      <c r="J33" s="21" t="s">
        <v>57</v>
      </c>
      <c r="K33" s="116" t="s">
        <v>71</v>
      </c>
      <c r="L33" s="102">
        <v>100</v>
      </c>
      <c r="M33" s="110">
        <f>12500000*1.1</f>
        <v>13750000.000000002</v>
      </c>
      <c r="N33" s="104" t="s">
        <v>72</v>
      </c>
      <c r="O33" s="117"/>
      <c r="P33" s="118"/>
      <c r="R33" s="3"/>
      <c r="U33" s="3"/>
      <c r="V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s="119" customFormat="1" ht="23.1" customHeight="1" x14ac:dyDescent="0.25">
      <c r="A34" s="197"/>
      <c r="B34" s="192" t="s">
        <v>73</v>
      </c>
      <c r="C34" s="192"/>
      <c r="D34" s="23">
        <v>30128000</v>
      </c>
      <c r="E34" s="96"/>
      <c r="F34" s="105"/>
      <c r="G34" s="98" t="s">
        <v>74</v>
      </c>
      <c r="H34" s="106">
        <v>2200</v>
      </c>
      <c r="I34" s="106">
        <v>277358620</v>
      </c>
      <c r="J34" s="21" t="s">
        <v>75</v>
      </c>
      <c r="K34" s="116" t="s">
        <v>76</v>
      </c>
      <c r="L34" s="102">
        <v>75</v>
      </c>
      <c r="M34" s="110">
        <f>L34*97566*1.1</f>
        <v>8049195.0000000009</v>
      </c>
      <c r="N34" s="104" t="s">
        <v>77</v>
      </c>
      <c r="O34" s="199"/>
      <c r="P34" s="200"/>
      <c r="R34" s="3"/>
      <c r="U34" s="3"/>
      <c r="V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s="119" customFormat="1" ht="23.1" customHeight="1" x14ac:dyDescent="0.25">
      <c r="A35" s="197"/>
      <c r="B35" s="192" t="s">
        <v>78</v>
      </c>
      <c r="C35" s="192"/>
      <c r="D35" s="23"/>
      <c r="E35" s="96">
        <f>ROUND(D35*0.1,0)</f>
        <v>0</v>
      </c>
      <c r="F35" s="105"/>
      <c r="G35" s="98" t="s">
        <v>79</v>
      </c>
      <c r="H35" s="106">
        <v>8500</v>
      </c>
      <c r="I35" s="106">
        <v>631546850</v>
      </c>
      <c r="J35" s="21" t="s">
        <v>75</v>
      </c>
      <c r="K35" s="116" t="s">
        <v>80</v>
      </c>
      <c r="L35" s="102">
        <v>26250</v>
      </c>
      <c r="M35" s="120">
        <f>692125000*1.1</f>
        <v>761337500.00000012</v>
      </c>
      <c r="N35" s="104" t="s">
        <v>72</v>
      </c>
      <c r="O35" s="3"/>
      <c r="R35" s="3"/>
      <c r="U35" s="3"/>
      <c r="V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s="119" customFormat="1" ht="23.1" customHeight="1" x14ac:dyDescent="0.25">
      <c r="A36" s="197"/>
      <c r="B36" s="121" t="s">
        <v>81</v>
      </c>
      <c r="C36" s="122"/>
      <c r="D36" s="23">
        <v>138850000</v>
      </c>
      <c r="E36" s="96">
        <f>ROUND(D36*0.1,0)</f>
        <v>13885000</v>
      </c>
      <c r="F36" s="105"/>
      <c r="G36" s="98" t="s">
        <v>82</v>
      </c>
      <c r="H36" s="106">
        <v>4000</v>
      </c>
      <c r="I36" s="106">
        <v>589762800</v>
      </c>
      <c r="J36" s="21" t="s">
        <v>75</v>
      </c>
      <c r="K36" s="116" t="s">
        <v>83</v>
      </c>
      <c r="L36" s="102">
        <v>4000</v>
      </c>
      <c r="M36" s="120">
        <f>3.8*23230*L36*1.1</f>
        <v>388405600.00000006</v>
      </c>
      <c r="N36" s="104" t="s">
        <v>77</v>
      </c>
      <c r="O36" s="3"/>
      <c r="R36" s="3"/>
      <c r="U36" s="3"/>
      <c r="V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s="119" customFormat="1" ht="22.9" customHeight="1" x14ac:dyDescent="0.25">
      <c r="A37" s="197"/>
      <c r="B37" s="123" t="s">
        <v>84</v>
      </c>
      <c r="C37" s="123"/>
      <c r="D37" s="23">
        <v>3187834</v>
      </c>
      <c r="E37" s="96">
        <f>ROUND(D37*0.1,0)</f>
        <v>318783</v>
      </c>
      <c r="F37" s="105"/>
      <c r="G37" s="98" t="s">
        <v>85</v>
      </c>
      <c r="H37" s="106">
        <v>350</v>
      </c>
      <c r="I37" s="106">
        <v>37972000</v>
      </c>
      <c r="J37" s="21" t="s">
        <v>75</v>
      </c>
      <c r="K37" s="116"/>
      <c r="L37" s="102"/>
      <c r="M37" s="124"/>
      <c r="N37" s="104"/>
      <c r="O37" s="3"/>
      <c r="R37" s="3"/>
      <c r="U37" s="3"/>
      <c r="V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s="119" customFormat="1" ht="23.1" customHeight="1" x14ac:dyDescent="0.25">
      <c r="A38" s="197"/>
      <c r="B38" s="121" t="s">
        <v>86</v>
      </c>
      <c r="C38" s="122"/>
      <c r="D38" s="23">
        <v>5000000</v>
      </c>
      <c r="E38" s="96">
        <f>ROUND(D38*0.1,0)</f>
        <v>500000</v>
      </c>
      <c r="F38" s="105"/>
      <c r="G38" s="98" t="s">
        <v>87</v>
      </c>
      <c r="H38" s="106">
        <v>300</v>
      </c>
      <c r="I38" s="106">
        <v>31545700</v>
      </c>
      <c r="J38" s="21" t="s">
        <v>75</v>
      </c>
      <c r="K38" s="116"/>
      <c r="L38" s="125"/>
      <c r="M38" s="124"/>
      <c r="N38" s="104"/>
      <c r="O38" s="3"/>
      <c r="R38" s="3"/>
      <c r="U38" s="3"/>
      <c r="V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s="119" customFormat="1" ht="23.1" customHeight="1" x14ac:dyDescent="0.25">
      <c r="A39" s="197"/>
      <c r="B39" s="201" t="s">
        <v>88</v>
      </c>
      <c r="C39" s="180"/>
      <c r="D39" s="23">
        <v>6570000</v>
      </c>
      <c r="E39" s="96"/>
      <c r="F39" s="126"/>
      <c r="G39" s="98" t="s">
        <v>89</v>
      </c>
      <c r="H39" s="106">
        <v>300</v>
      </c>
      <c r="I39" s="106">
        <v>19948500</v>
      </c>
      <c r="J39" s="21" t="s">
        <v>75</v>
      </c>
      <c r="K39" s="116"/>
      <c r="L39" s="125"/>
      <c r="M39" s="124"/>
      <c r="N39" s="104"/>
      <c r="O39" s="3"/>
      <c r="R39" s="3"/>
      <c r="U39" s="3"/>
      <c r="V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s="119" customFormat="1" ht="23.1" customHeight="1" x14ac:dyDescent="0.25">
      <c r="A40" s="197"/>
      <c r="B40" s="201" t="s">
        <v>90</v>
      </c>
      <c r="C40" s="180"/>
      <c r="D40" s="23">
        <v>85139704</v>
      </c>
      <c r="E40" s="96">
        <v>7077644</v>
      </c>
      <c r="F40" s="105"/>
      <c r="G40" s="98" t="s">
        <v>91</v>
      </c>
      <c r="H40" s="106">
        <v>14775</v>
      </c>
      <c r="I40" s="106">
        <v>669815658</v>
      </c>
      <c r="J40" s="21" t="s">
        <v>92</v>
      </c>
      <c r="K40" s="116"/>
      <c r="L40" s="125"/>
      <c r="M40" s="124"/>
      <c r="N40" s="104"/>
      <c r="O40" s="3"/>
      <c r="R40" s="3"/>
      <c r="U40" s="3"/>
      <c r="V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23.1" customHeight="1" x14ac:dyDescent="0.25">
      <c r="A41" s="197"/>
      <c r="B41" s="201" t="s">
        <v>93</v>
      </c>
      <c r="C41" s="180"/>
      <c r="D41" s="23">
        <v>949235</v>
      </c>
      <c r="E41" s="96">
        <f>ROUND(D41*0.1,0)</f>
        <v>94924</v>
      </c>
      <c r="F41" s="105"/>
      <c r="G41" s="98" t="s">
        <v>94</v>
      </c>
      <c r="H41" s="106">
        <v>6325</v>
      </c>
      <c r="I41" s="106">
        <v>685157000</v>
      </c>
      <c r="J41" s="21" t="s">
        <v>92</v>
      </c>
      <c r="K41" s="127"/>
      <c r="L41" s="125"/>
      <c r="M41" s="124"/>
      <c r="N41" s="104"/>
    </row>
    <row r="42" spans="1:33" ht="23.1" customHeight="1" x14ac:dyDescent="0.25">
      <c r="A42" s="197"/>
      <c r="B42" s="201" t="s">
        <v>95</v>
      </c>
      <c r="C42" s="180"/>
      <c r="D42" s="23">
        <v>2382727</v>
      </c>
      <c r="E42" s="96">
        <f>ROUND(D42*0.1,0)</f>
        <v>238273</v>
      </c>
      <c r="F42" s="105"/>
      <c r="G42" s="98" t="s">
        <v>96</v>
      </c>
      <c r="H42" s="106">
        <v>21700</v>
      </c>
      <c r="I42" s="106">
        <v>1515745000</v>
      </c>
      <c r="J42" s="21" t="s">
        <v>92</v>
      </c>
      <c r="K42" s="127"/>
      <c r="L42" s="125"/>
      <c r="M42" s="124"/>
      <c r="N42" s="104"/>
    </row>
    <row r="43" spans="1:33" ht="23.1" customHeight="1" x14ac:dyDescent="0.25">
      <c r="A43" s="197"/>
      <c r="B43" s="201" t="s">
        <v>97</v>
      </c>
      <c r="C43" s="180"/>
      <c r="D43" s="23">
        <v>900000</v>
      </c>
      <c r="E43" s="96"/>
      <c r="F43" s="105"/>
      <c r="G43" s="98" t="s">
        <v>98</v>
      </c>
      <c r="H43" s="106">
        <v>5000</v>
      </c>
      <c r="I43" s="128">
        <v>746900000</v>
      </c>
      <c r="J43" s="21" t="s">
        <v>99</v>
      </c>
      <c r="K43" s="127"/>
      <c r="L43" s="125"/>
      <c r="M43" s="120"/>
      <c r="N43" s="104"/>
    </row>
    <row r="44" spans="1:33" ht="23.1" customHeight="1" x14ac:dyDescent="0.25">
      <c r="A44" s="198"/>
      <c r="B44" s="182" t="s">
        <v>64</v>
      </c>
      <c r="C44" s="182"/>
      <c r="D44" s="112">
        <f>SUBTOTAL(9,D33:D43)</f>
        <v>517254857</v>
      </c>
      <c r="E44" s="112">
        <f>SUBTOTAL(9,E33:E43)</f>
        <v>22114624</v>
      </c>
      <c r="F44" s="113"/>
      <c r="G44" s="98" t="s">
        <v>100</v>
      </c>
      <c r="H44" s="106">
        <v>1400</v>
      </c>
      <c r="I44" s="106">
        <v>82025130</v>
      </c>
      <c r="J44" s="21" t="s">
        <v>101</v>
      </c>
      <c r="K44" s="129"/>
      <c r="L44" s="125"/>
      <c r="M44" s="124"/>
      <c r="N44" s="104"/>
    </row>
    <row r="45" spans="1:33" ht="23.1" customHeight="1" x14ac:dyDescent="0.25">
      <c r="A45" s="193" t="s">
        <v>102</v>
      </c>
      <c r="B45" s="195" t="s">
        <v>103</v>
      </c>
      <c r="C45" s="185"/>
      <c r="D45" s="95"/>
      <c r="E45" s="114">
        <v>229055456</v>
      </c>
      <c r="F45" s="115"/>
      <c r="G45" s="98" t="s">
        <v>104</v>
      </c>
      <c r="H45" s="106">
        <v>8200</v>
      </c>
      <c r="I45" s="106">
        <v>817221680</v>
      </c>
      <c r="J45" s="21" t="s">
        <v>101</v>
      </c>
      <c r="K45" s="129"/>
      <c r="L45" s="125"/>
      <c r="M45" s="124"/>
      <c r="N45" s="104"/>
    </row>
    <row r="46" spans="1:33" ht="23.1" customHeight="1" x14ac:dyDescent="0.25">
      <c r="A46" s="183"/>
      <c r="B46" s="179" t="s">
        <v>105</v>
      </c>
      <c r="C46" s="180"/>
      <c r="D46" s="23">
        <v>30355014</v>
      </c>
      <c r="E46" s="96"/>
      <c r="F46" s="130"/>
      <c r="G46" s="98" t="s">
        <v>106</v>
      </c>
      <c r="H46" s="106">
        <v>2000</v>
      </c>
      <c r="I46" s="106">
        <v>204424000</v>
      </c>
      <c r="J46" s="21" t="s">
        <v>101</v>
      </c>
      <c r="K46" s="129"/>
      <c r="L46" s="125"/>
      <c r="M46" s="124"/>
      <c r="N46" s="104"/>
    </row>
    <row r="47" spans="1:33" ht="23.1" customHeight="1" x14ac:dyDescent="0.25">
      <c r="A47" s="183"/>
      <c r="B47" s="186" t="s">
        <v>107</v>
      </c>
      <c r="C47" s="187"/>
      <c r="D47" s="23">
        <v>24221373</v>
      </c>
      <c r="E47" s="96"/>
      <c r="F47" s="130"/>
      <c r="G47" s="98" t="s">
        <v>108</v>
      </c>
      <c r="H47" s="106">
        <v>975</v>
      </c>
      <c r="I47" s="106">
        <v>89768250</v>
      </c>
      <c r="J47" s="21" t="s">
        <v>101</v>
      </c>
      <c r="K47" s="129"/>
      <c r="L47" s="125"/>
      <c r="M47" s="124"/>
      <c r="N47" s="104"/>
    </row>
    <row r="48" spans="1:33" ht="23.1" customHeight="1" x14ac:dyDescent="0.25">
      <c r="A48" s="183"/>
      <c r="B48" s="186" t="s">
        <v>109</v>
      </c>
      <c r="C48" s="187"/>
      <c r="D48" s="23">
        <v>2179500</v>
      </c>
      <c r="E48" s="96">
        <f>ROUND(D48*0.1,0)</f>
        <v>217950</v>
      </c>
      <c r="F48" s="105"/>
      <c r="G48" s="98" t="s">
        <v>110</v>
      </c>
      <c r="H48" s="106">
        <v>4000</v>
      </c>
      <c r="I48" s="106">
        <v>301914800</v>
      </c>
      <c r="J48" s="21" t="s">
        <v>101</v>
      </c>
      <c r="K48" s="129"/>
      <c r="L48" s="125"/>
      <c r="M48" s="124"/>
      <c r="N48" s="104"/>
    </row>
    <row r="49" spans="1:14" ht="23.1" customHeight="1" x14ac:dyDescent="0.25">
      <c r="A49" s="183"/>
      <c r="B49" s="179" t="s">
        <v>111</v>
      </c>
      <c r="C49" s="180"/>
      <c r="D49" s="23">
        <v>20500185</v>
      </c>
      <c r="E49" s="96"/>
      <c r="F49" s="105"/>
      <c r="G49" s="98" t="s">
        <v>112</v>
      </c>
      <c r="H49" s="106">
        <v>1000</v>
      </c>
      <c r="I49" s="106">
        <v>97226800</v>
      </c>
      <c r="J49" s="21" t="s">
        <v>101</v>
      </c>
      <c r="K49" s="129"/>
      <c r="L49" s="125"/>
      <c r="M49" s="120"/>
      <c r="N49" s="131"/>
    </row>
    <row r="50" spans="1:14" ht="23.1" customHeight="1" x14ac:dyDescent="0.25">
      <c r="A50" s="183"/>
      <c r="B50" s="179" t="s">
        <v>113</v>
      </c>
      <c r="C50" s="180"/>
      <c r="D50" s="23">
        <f>5502000+2782000</f>
        <v>8284000</v>
      </c>
      <c r="E50" s="96">
        <f t="shared" ref="E50:E56" si="0">ROUND(D50*0.1,0)</f>
        <v>828400</v>
      </c>
      <c r="F50" s="105"/>
      <c r="G50" s="98" t="s">
        <v>114</v>
      </c>
      <c r="H50" s="106">
        <v>6225</v>
      </c>
      <c r="I50" s="128">
        <v>718627910</v>
      </c>
      <c r="J50" s="21" t="s">
        <v>101</v>
      </c>
      <c r="K50" s="129"/>
      <c r="L50" s="125"/>
      <c r="M50" s="132"/>
      <c r="N50" s="131"/>
    </row>
    <row r="51" spans="1:14" ht="23.1" customHeight="1" x14ac:dyDescent="0.25">
      <c r="A51" s="183"/>
      <c r="B51" s="179" t="s">
        <v>115</v>
      </c>
      <c r="C51" s="180"/>
      <c r="D51" s="23">
        <v>2850000</v>
      </c>
      <c r="E51" s="96">
        <f t="shared" si="0"/>
        <v>285000</v>
      </c>
      <c r="F51" s="105"/>
      <c r="G51" s="98" t="s">
        <v>116</v>
      </c>
      <c r="H51" s="106">
        <v>14025</v>
      </c>
      <c r="I51" s="128">
        <v>2043806820</v>
      </c>
      <c r="J51" s="21" t="s">
        <v>101</v>
      </c>
      <c r="K51" s="129"/>
      <c r="L51" s="125"/>
      <c r="M51" s="132"/>
      <c r="N51" s="131"/>
    </row>
    <row r="52" spans="1:14" ht="23.1" customHeight="1" x14ac:dyDescent="0.25">
      <c r="A52" s="183"/>
      <c r="B52" s="179" t="s">
        <v>117</v>
      </c>
      <c r="C52" s="180"/>
      <c r="D52" s="23">
        <v>1181818</v>
      </c>
      <c r="E52" s="96">
        <f t="shared" si="0"/>
        <v>118182</v>
      </c>
      <c r="F52" s="105"/>
      <c r="G52" s="98" t="s">
        <v>118</v>
      </c>
      <c r="H52" s="106">
        <v>20275</v>
      </c>
      <c r="I52" s="128">
        <v>557163998</v>
      </c>
      <c r="J52" s="21" t="s">
        <v>101</v>
      </c>
      <c r="K52" s="129"/>
      <c r="L52" s="125"/>
      <c r="M52" s="132"/>
      <c r="N52" s="131"/>
    </row>
    <row r="53" spans="1:14" ht="23.1" customHeight="1" x14ac:dyDescent="0.25">
      <c r="A53" s="183"/>
      <c r="B53" s="179" t="s">
        <v>119</v>
      </c>
      <c r="C53" s="180"/>
      <c r="D53" s="23">
        <v>55560000</v>
      </c>
      <c r="E53" s="96">
        <f t="shared" si="0"/>
        <v>5556000</v>
      </c>
      <c r="F53" s="105"/>
      <c r="G53" s="98" t="s">
        <v>120</v>
      </c>
      <c r="H53" s="106">
        <v>1350</v>
      </c>
      <c r="I53" s="128">
        <v>216169718</v>
      </c>
      <c r="J53" s="21" t="s">
        <v>101</v>
      </c>
      <c r="K53" s="129"/>
      <c r="L53" s="125"/>
      <c r="M53" s="132"/>
      <c r="N53" s="131"/>
    </row>
    <row r="54" spans="1:14" ht="23.1" customHeight="1" x14ac:dyDescent="0.25">
      <c r="A54" s="183"/>
      <c r="B54" s="191" t="s">
        <v>121</v>
      </c>
      <c r="C54" s="192"/>
      <c r="D54" s="23">
        <v>23150000</v>
      </c>
      <c r="E54" s="96">
        <f t="shared" si="0"/>
        <v>2315000</v>
      </c>
      <c r="F54" s="105"/>
      <c r="G54" s="98" t="s">
        <v>122</v>
      </c>
      <c r="H54" s="106">
        <v>5150</v>
      </c>
      <c r="I54" s="128">
        <v>347238750</v>
      </c>
      <c r="J54" s="21" t="s">
        <v>101</v>
      </c>
      <c r="K54" s="129"/>
      <c r="L54" s="125"/>
      <c r="M54" s="132"/>
      <c r="N54" s="131"/>
    </row>
    <row r="55" spans="1:14" ht="23.1" customHeight="1" x14ac:dyDescent="0.25">
      <c r="A55" s="183"/>
      <c r="B55" s="188" t="s">
        <v>123</v>
      </c>
      <c r="C55" s="189"/>
      <c r="D55" s="23">
        <v>8000000</v>
      </c>
      <c r="E55" s="96">
        <f t="shared" si="0"/>
        <v>800000</v>
      </c>
      <c r="F55" s="109"/>
      <c r="G55" s="98" t="s">
        <v>83</v>
      </c>
      <c r="H55" s="106">
        <v>80000</v>
      </c>
      <c r="I55" s="128">
        <v>6705941880</v>
      </c>
      <c r="J55" s="21" t="s">
        <v>101</v>
      </c>
      <c r="K55" s="129"/>
      <c r="L55" s="125"/>
      <c r="M55" s="132"/>
      <c r="N55" s="131"/>
    </row>
    <row r="56" spans="1:14" ht="23.1" customHeight="1" x14ac:dyDescent="0.25">
      <c r="A56" s="183"/>
      <c r="B56" s="188" t="s">
        <v>124</v>
      </c>
      <c r="C56" s="189"/>
      <c r="D56" s="23">
        <v>2990909</v>
      </c>
      <c r="E56" s="96">
        <f t="shared" si="0"/>
        <v>299091</v>
      </c>
      <c r="F56" s="109"/>
      <c r="G56" s="98" t="s">
        <v>125</v>
      </c>
      <c r="H56" s="106">
        <v>4000</v>
      </c>
      <c r="I56" s="128">
        <v>609694800</v>
      </c>
      <c r="J56" s="21" t="s">
        <v>101</v>
      </c>
      <c r="K56" s="129"/>
      <c r="L56" s="125"/>
      <c r="M56" s="132"/>
      <c r="N56" s="131"/>
    </row>
    <row r="57" spans="1:14" ht="23.1" customHeight="1" x14ac:dyDescent="0.25">
      <c r="A57" s="183"/>
      <c r="B57" s="188" t="s">
        <v>126</v>
      </c>
      <c r="C57" s="189"/>
      <c r="D57" s="23">
        <v>50000000</v>
      </c>
      <c r="E57" s="96"/>
      <c r="F57" s="109"/>
      <c r="G57" s="98" t="s">
        <v>127</v>
      </c>
      <c r="H57" s="106">
        <v>500</v>
      </c>
      <c r="I57" s="128">
        <v>56033450</v>
      </c>
      <c r="J57" s="21" t="s">
        <v>101</v>
      </c>
      <c r="K57" s="129"/>
      <c r="L57" s="125"/>
      <c r="M57" s="132"/>
      <c r="N57" s="131"/>
    </row>
    <row r="58" spans="1:14" ht="23.1" customHeight="1" x14ac:dyDescent="0.25">
      <c r="A58" s="183"/>
      <c r="B58" s="188" t="s">
        <v>128</v>
      </c>
      <c r="C58" s="189"/>
      <c r="D58" s="23">
        <v>18986383</v>
      </c>
      <c r="E58" s="96"/>
      <c r="F58" s="109"/>
      <c r="G58" s="98"/>
      <c r="H58" s="106"/>
      <c r="I58" s="128"/>
      <c r="J58" s="21"/>
      <c r="K58" s="129"/>
      <c r="L58" s="125"/>
      <c r="M58" s="132"/>
      <c r="N58" s="131"/>
    </row>
    <row r="59" spans="1:14" ht="23.1" customHeight="1" x14ac:dyDescent="0.25">
      <c r="A59" s="183"/>
      <c r="B59" s="188" t="s">
        <v>129</v>
      </c>
      <c r="C59" s="189"/>
      <c r="D59" s="23">
        <v>241578118</v>
      </c>
      <c r="E59" s="96">
        <v>2411066</v>
      </c>
      <c r="F59" s="109"/>
      <c r="G59" s="98"/>
      <c r="H59" s="106"/>
      <c r="I59" s="133"/>
      <c r="J59" s="21"/>
      <c r="K59" s="129"/>
      <c r="L59" s="125"/>
      <c r="M59" s="132"/>
      <c r="N59" s="131"/>
    </row>
    <row r="60" spans="1:14" ht="23.1" customHeight="1" x14ac:dyDescent="0.25">
      <c r="A60" s="183"/>
      <c r="B60" s="186" t="s">
        <v>130</v>
      </c>
      <c r="C60" s="187"/>
      <c r="D60" s="23">
        <v>14437512</v>
      </c>
      <c r="E60" s="96">
        <v>401767</v>
      </c>
      <c r="F60" s="109"/>
      <c r="G60" s="98"/>
      <c r="H60" s="106"/>
      <c r="I60" s="133"/>
      <c r="J60" s="21"/>
      <c r="K60" s="129"/>
      <c r="L60" s="125"/>
      <c r="M60" s="132"/>
      <c r="N60" s="131"/>
    </row>
    <row r="61" spans="1:14" ht="23.1" customHeight="1" x14ac:dyDescent="0.25">
      <c r="A61" s="183"/>
      <c r="B61" s="186" t="s">
        <v>131</v>
      </c>
      <c r="C61" s="187"/>
      <c r="D61" s="23">
        <v>270000</v>
      </c>
      <c r="E61" s="96"/>
      <c r="F61" s="109"/>
      <c r="G61" s="98"/>
      <c r="H61" s="106"/>
      <c r="I61" s="133"/>
      <c r="J61" s="21"/>
      <c r="K61" s="129"/>
      <c r="L61" s="125"/>
      <c r="M61" s="132"/>
      <c r="N61" s="131"/>
    </row>
    <row r="62" spans="1:14" ht="23.1" customHeight="1" x14ac:dyDescent="0.25">
      <c r="A62" s="183"/>
      <c r="B62" s="186" t="s">
        <v>132</v>
      </c>
      <c r="C62" s="187"/>
      <c r="D62" s="23">
        <v>8275000</v>
      </c>
      <c r="E62" s="96">
        <f>ROUND(D62*0.1,0)</f>
        <v>827500</v>
      </c>
      <c r="F62" s="109"/>
      <c r="G62" s="98"/>
      <c r="H62" s="106"/>
      <c r="I62" s="133"/>
      <c r="J62" s="21"/>
      <c r="K62" s="129"/>
      <c r="L62" s="125"/>
      <c r="M62" s="132"/>
      <c r="N62" s="131"/>
    </row>
    <row r="63" spans="1:14" ht="23.1" customHeight="1" x14ac:dyDescent="0.25">
      <c r="A63" s="183"/>
      <c r="B63" s="186" t="s">
        <v>133</v>
      </c>
      <c r="C63" s="187"/>
      <c r="D63" s="23">
        <v>751364</v>
      </c>
      <c r="E63" s="96">
        <f>ROUND(D63*0.1,0)</f>
        <v>75136</v>
      </c>
      <c r="F63" s="109"/>
      <c r="G63" s="98"/>
      <c r="H63" s="106"/>
      <c r="I63" s="133"/>
      <c r="J63" s="21"/>
      <c r="K63" s="129"/>
      <c r="L63" s="125"/>
      <c r="M63" s="132"/>
      <c r="N63" s="131"/>
    </row>
    <row r="64" spans="1:14" ht="23.1" customHeight="1" x14ac:dyDescent="0.25">
      <c r="A64" s="183"/>
      <c r="B64" s="186" t="s">
        <v>134</v>
      </c>
      <c r="C64" s="187"/>
      <c r="D64" s="23">
        <v>3154000</v>
      </c>
      <c r="E64" s="96"/>
      <c r="F64" s="109"/>
      <c r="G64" s="98"/>
      <c r="H64" s="106"/>
      <c r="I64" s="133"/>
      <c r="J64" s="21"/>
      <c r="K64" s="129"/>
      <c r="L64" s="125"/>
      <c r="M64" s="132"/>
      <c r="N64" s="131"/>
    </row>
    <row r="65" spans="1:33" ht="23.1" customHeight="1" x14ac:dyDescent="0.25">
      <c r="A65" s="183"/>
      <c r="B65" s="186" t="s">
        <v>135</v>
      </c>
      <c r="C65" s="187"/>
      <c r="D65" s="23">
        <v>537000</v>
      </c>
      <c r="E65" s="96">
        <f>ROUND(D65*0.1,0)</f>
        <v>53700</v>
      </c>
      <c r="F65" s="109"/>
      <c r="G65" s="98"/>
      <c r="H65" s="106"/>
      <c r="I65" s="133"/>
      <c r="J65" s="21"/>
      <c r="K65" s="129"/>
      <c r="L65" s="125"/>
      <c r="M65" s="132"/>
      <c r="N65" s="131"/>
    </row>
    <row r="66" spans="1:33" ht="23.1" customHeight="1" x14ac:dyDescent="0.25">
      <c r="A66" s="183"/>
      <c r="B66" s="186" t="s">
        <v>136</v>
      </c>
      <c r="C66" s="187"/>
      <c r="D66" s="23">
        <v>1050000</v>
      </c>
      <c r="E66" s="96"/>
      <c r="F66" s="109"/>
      <c r="G66" s="98"/>
      <c r="H66" s="106"/>
      <c r="I66" s="133"/>
      <c r="J66" s="21"/>
      <c r="K66" s="129"/>
      <c r="L66" s="125"/>
      <c r="M66" s="132"/>
      <c r="N66" s="131"/>
    </row>
    <row r="67" spans="1:33" ht="23.1" customHeight="1" x14ac:dyDescent="0.25">
      <c r="A67" s="183"/>
      <c r="B67" s="186" t="s">
        <v>137</v>
      </c>
      <c r="C67" s="187"/>
      <c r="D67" s="23">
        <v>2400000</v>
      </c>
      <c r="E67" s="96">
        <f>ROUND(D67*0.1,0)</f>
        <v>240000</v>
      </c>
      <c r="F67" s="109"/>
      <c r="G67" s="98"/>
      <c r="H67" s="106"/>
      <c r="I67" s="133"/>
      <c r="J67" s="21"/>
      <c r="K67" s="129"/>
      <c r="L67" s="125"/>
      <c r="M67" s="132"/>
      <c r="N67" s="131"/>
    </row>
    <row r="68" spans="1:33" ht="23.1" customHeight="1" x14ac:dyDescent="0.25">
      <c r="A68" s="183"/>
      <c r="B68" s="188" t="s">
        <v>138</v>
      </c>
      <c r="C68" s="189"/>
      <c r="D68" s="23">
        <v>500000</v>
      </c>
      <c r="E68" s="96">
        <f>ROUND(D68*0.1,0)</f>
        <v>50000</v>
      </c>
      <c r="F68" s="109"/>
      <c r="G68" s="98"/>
      <c r="H68" s="106"/>
      <c r="I68" s="133"/>
      <c r="J68" s="21"/>
      <c r="K68" s="129"/>
      <c r="L68" s="125"/>
      <c r="M68" s="132"/>
      <c r="N68" s="131"/>
    </row>
    <row r="69" spans="1:33" ht="23.1" customHeight="1" x14ac:dyDescent="0.25">
      <c r="A69" s="194"/>
      <c r="B69" s="181" t="s">
        <v>64</v>
      </c>
      <c r="C69" s="182"/>
      <c r="D69" s="111">
        <f>SUM(D45:D68)</f>
        <v>521212176</v>
      </c>
      <c r="E69" s="112">
        <f>SUM(E45:E68)</f>
        <v>243534248</v>
      </c>
      <c r="F69" s="113"/>
      <c r="G69" s="98"/>
      <c r="H69" s="134"/>
      <c r="I69" s="135"/>
      <c r="J69" s="96"/>
      <c r="K69" s="129"/>
      <c r="L69" s="125"/>
      <c r="M69" s="132"/>
      <c r="N69" s="131"/>
    </row>
    <row r="70" spans="1:33" ht="23.1" customHeight="1" x14ac:dyDescent="0.25">
      <c r="A70" s="190" t="s">
        <v>139</v>
      </c>
      <c r="B70" s="191" t="s">
        <v>140</v>
      </c>
      <c r="C70" s="192"/>
      <c r="D70" s="23">
        <v>3959600785</v>
      </c>
      <c r="E70" s="96">
        <f t="shared" ref="E70:E76" si="1">ROUND(D70*0.1,0)</f>
        <v>395960079</v>
      </c>
      <c r="F70" s="115"/>
      <c r="G70" s="98"/>
      <c r="H70" s="136"/>
      <c r="I70" s="18"/>
      <c r="J70" s="96"/>
      <c r="K70" s="129"/>
      <c r="L70" s="125"/>
      <c r="M70" s="132"/>
      <c r="N70" s="131"/>
    </row>
    <row r="71" spans="1:33" ht="23.1" customHeight="1" x14ac:dyDescent="0.25">
      <c r="A71" s="190"/>
      <c r="B71" s="179" t="s">
        <v>141</v>
      </c>
      <c r="C71" s="180"/>
      <c r="D71" s="108">
        <v>4438265051</v>
      </c>
      <c r="E71" s="96">
        <f t="shared" si="1"/>
        <v>443826505</v>
      </c>
      <c r="F71" s="137"/>
      <c r="G71" s="98"/>
      <c r="H71" s="136"/>
      <c r="I71" s="18"/>
      <c r="J71" s="96"/>
      <c r="K71" s="129"/>
      <c r="L71" s="125"/>
      <c r="M71" s="132"/>
      <c r="N71" s="131"/>
    </row>
    <row r="72" spans="1:33" ht="23.1" customHeight="1" x14ac:dyDescent="0.25">
      <c r="A72" s="190"/>
      <c r="B72" s="179" t="s">
        <v>80</v>
      </c>
      <c r="C72" s="180"/>
      <c r="D72" s="108">
        <v>692125000</v>
      </c>
      <c r="E72" s="96">
        <f t="shared" si="1"/>
        <v>69212500</v>
      </c>
      <c r="F72" s="137"/>
      <c r="G72" s="98"/>
      <c r="H72" s="136"/>
      <c r="I72" s="18"/>
      <c r="J72" s="96"/>
      <c r="K72" s="129"/>
      <c r="L72" s="125"/>
      <c r="M72" s="132"/>
      <c r="N72" s="131"/>
    </row>
    <row r="73" spans="1:33" ht="23.1" customHeight="1" x14ac:dyDescent="0.25">
      <c r="A73" s="190"/>
      <c r="B73" s="179" t="s">
        <v>142</v>
      </c>
      <c r="C73" s="180"/>
      <c r="D73" s="108">
        <v>672000000</v>
      </c>
      <c r="E73" s="96">
        <f t="shared" si="1"/>
        <v>67200000</v>
      </c>
      <c r="F73" s="137"/>
      <c r="G73" s="98"/>
      <c r="H73" s="136"/>
      <c r="I73" s="18"/>
      <c r="J73" s="96"/>
      <c r="K73" s="129"/>
      <c r="L73" s="125"/>
      <c r="M73" s="132"/>
      <c r="N73" s="131"/>
    </row>
    <row r="74" spans="1:33" ht="23.1" customHeight="1" x14ac:dyDescent="0.25">
      <c r="A74" s="190"/>
      <c r="B74" s="179" t="s">
        <v>143</v>
      </c>
      <c r="C74" s="180"/>
      <c r="D74" s="108">
        <v>12500000</v>
      </c>
      <c r="E74" s="138">
        <f t="shared" si="1"/>
        <v>1250000</v>
      </c>
      <c r="F74" s="137"/>
      <c r="G74" s="98"/>
      <c r="H74" s="136"/>
      <c r="I74" s="18"/>
      <c r="J74" s="96"/>
      <c r="K74" s="129"/>
      <c r="L74" s="125"/>
      <c r="M74" s="132"/>
      <c r="N74" s="131"/>
    </row>
    <row r="75" spans="1:33" ht="23.1" customHeight="1" x14ac:dyDescent="0.25">
      <c r="A75" s="190"/>
      <c r="B75" s="179" t="s">
        <v>144</v>
      </c>
      <c r="C75" s="180"/>
      <c r="D75" s="108">
        <v>7004875</v>
      </c>
      <c r="E75" s="138">
        <f t="shared" si="1"/>
        <v>700488</v>
      </c>
      <c r="F75" s="137"/>
      <c r="G75" s="98"/>
      <c r="H75" s="136"/>
      <c r="I75" s="18"/>
      <c r="J75" s="96"/>
      <c r="K75" s="129"/>
      <c r="L75" s="125"/>
      <c r="M75" s="132"/>
      <c r="N75" s="131"/>
    </row>
    <row r="76" spans="1:33" ht="23.1" customHeight="1" x14ac:dyDescent="0.25">
      <c r="A76" s="190"/>
      <c r="B76" s="179" t="s">
        <v>91</v>
      </c>
      <c r="C76" s="180"/>
      <c r="D76" s="108">
        <v>31000000</v>
      </c>
      <c r="E76" s="138">
        <f t="shared" si="1"/>
        <v>3100000</v>
      </c>
      <c r="F76" s="109"/>
      <c r="G76" s="98"/>
      <c r="H76" s="136"/>
      <c r="I76" s="18"/>
      <c r="J76" s="96"/>
      <c r="K76" s="129"/>
      <c r="L76" s="125"/>
      <c r="M76" s="132"/>
      <c r="N76" s="131"/>
    </row>
    <row r="77" spans="1:33" ht="23.1" customHeight="1" x14ac:dyDescent="0.25">
      <c r="A77" s="190"/>
      <c r="B77" s="181" t="s">
        <v>64</v>
      </c>
      <c r="C77" s="182"/>
      <c r="D77" s="111">
        <f>SUM(D70:D76)</f>
        <v>9812495711</v>
      </c>
      <c r="E77" s="112">
        <f>SUM(E70:E76)</f>
        <v>981249572</v>
      </c>
      <c r="F77" s="113"/>
      <c r="G77" s="98"/>
      <c r="H77" s="136"/>
      <c r="I77" s="18"/>
      <c r="J77" s="96"/>
      <c r="K77" s="129"/>
      <c r="L77" s="125"/>
      <c r="M77" s="132"/>
      <c r="N77" s="131"/>
    </row>
    <row r="78" spans="1:33" ht="23.1" customHeight="1" x14ac:dyDescent="0.25">
      <c r="A78" s="183" t="s">
        <v>145</v>
      </c>
      <c r="B78" s="184" t="s">
        <v>146</v>
      </c>
      <c r="C78" s="185"/>
      <c r="D78" s="139">
        <v>305313.5</v>
      </c>
      <c r="E78" s="114"/>
      <c r="F78" s="165"/>
      <c r="G78" s="98"/>
      <c r="H78" s="136"/>
      <c r="I78" s="18"/>
      <c r="J78" s="96"/>
      <c r="K78" s="129"/>
      <c r="L78" s="125"/>
      <c r="M78" s="132"/>
      <c r="N78" s="131"/>
    </row>
    <row r="79" spans="1:33" ht="23.1" customHeight="1" x14ac:dyDescent="0.25">
      <c r="A79" s="183"/>
      <c r="B79" s="168" t="s">
        <v>147</v>
      </c>
      <c r="C79" s="169"/>
      <c r="D79" s="140">
        <v>36800.65</v>
      </c>
      <c r="E79" s="141"/>
      <c r="F79" s="166"/>
      <c r="G79" s="98"/>
      <c r="H79" s="136"/>
      <c r="I79" s="18"/>
      <c r="J79" s="96"/>
      <c r="K79" s="129"/>
      <c r="L79" s="125"/>
      <c r="M79" s="132"/>
      <c r="N79" s="131"/>
    </row>
    <row r="80" spans="1:33" s="119" customFormat="1" ht="23.1" customHeight="1" x14ac:dyDescent="0.25">
      <c r="A80" s="183"/>
      <c r="B80" s="170"/>
      <c r="C80" s="171"/>
      <c r="D80" s="142"/>
      <c r="E80" s="96"/>
      <c r="F80" s="167"/>
      <c r="G80" s="98"/>
      <c r="H80" s="136"/>
      <c r="I80" s="18"/>
      <c r="J80" s="96"/>
      <c r="K80" s="129"/>
      <c r="L80" s="125"/>
      <c r="M80" s="132"/>
      <c r="N80" s="131"/>
      <c r="O80" s="3"/>
      <c r="R80" s="3"/>
      <c r="U80" s="3"/>
      <c r="V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s="119" customFormat="1" ht="27" customHeight="1" x14ac:dyDescent="0.25">
      <c r="A81" s="172" t="s">
        <v>148</v>
      </c>
      <c r="B81" s="173"/>
      <c r="C81" s="67" t="s">
        <v>8</v>
      </c>
      <c r="D81" s="143">
        <f>D32+D44+D69+D77</f>
        <v>10857183241</v>
      </c>
      <c r="E81" s="143">
        <f>E32+E44+E69+E77</f>
        <v>1247520494</v>
      </c>
      <c r="F81" s="143">
        <f>E81+D81</f>
        <v>12104703735</v>
      </c>
      <c r="G81" s="176" t="s">
        <v>149</v>
      </c>
      <c r="H81" s="157">
        <f>SUM(H29:H80)</f>
        <v>221675</v>
      </c>
      <c r="I81" s="155">
        <f>SUBTOTAL(9,I29:I58)</f>
        <v>18324249764</v>
      </c>
      <c r="J81" s="156"/>
      <c r="K81" s="157" t="s">
        <v>150</v>
      </c>
      <c r="L81" s="157">
        <f>SUM(L29:L80)</f>
        <v>165200</v>
      </c>
      <c r="M81" s="159">
        <f>SUM(M29:M30)</f>
        <v>98820</v>
      </c>
      <c r="N81" s="160"/>
      <c r="O81" s="3"/>
      <c r="R81" s="3"/>
      <c r="U81" s="3"/>
      <c r="V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s="119" customFormat="1" ht="27" customHeight="1" thickBot="1" x14ac:dyDescent="0.3">
      <c r="A82" s="174"/>
      <c r="B82" s="175"/>
      <c r="C82" s="144" t="s">
        <v>9</v>
      </c>
      <c r="D82" s="145">
        <f>SUM(D78:D80)</f>
        <v>342114.15</v>
      </c>
      <c r="E82" s="146">
        <v>0</v>
      </c>
      <c r="F82" s="145">
        <f>E82+D82</f>
        <v>342114.15</v>
      </c>
      <c r="G82" s="177"/>
      <c r="H82" s="178"/>
      <c r="I82" s="161">
        <f>SUM(I58:I69)</f>
        <v>0</v>
      </c>
      <c r="J82" s="162"/>
      <c r="K82" s="158"/>
      <c r="L82" s="158"/>
      <c r="M82" s="163">
        <f>SUM(M31:M43)</f>
        <v>10499691614.5</v>
      </c>
      <c r="N82" s="164"/>
      <c r="O82" s="3"/>
      <c r="R82" s="3"/>
      <c r="U82" s="3"/>
      <c r="V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24" customHeight="1" thickTop="1" x14ac:dyDescent="0.25">
      <c r="A83" s="147"/>
      <c r="B83" s="147"/>
      <c r="C83" s="74"/>
      <c r="F83" s="148"/>
      <c r="G83" s="149" t="s">
        <v>151</v>
      </c>
      <c r="H83" s="149">
        <v>23270</v>
      </c>
      <c r="I83" s="147"/>
      <c r="J83" s="150"/>
      <c r="K83" s="150"/>
      <c r="L83" s="150"/>
      <c r="M83" s="150"/>
    </row>
    <row r="84" spans="1:33" s="119" customFormat="1" ht="27.75" customHeight="1" x14ac:dyDescent="0.25">
      <c r="B84" s="3"/>
      <c r="C84" s="3"/>
      <c r="G84" s="151" t="s">
        <v>152</v>
      </c>
      <c r="H84" s="152">
        <f>I81+I82*H83</f>
        <v>18324249764</v>
      </c>
      <c r="I84" s="153"/>
      <c r="L84" s="153"/>
      <c r="M84" s="153"/>
      <c r="N84" s="75"/>
      <c r="O84" s="3"/>
      <c r="R84" s="3"/>
      <c r="U84" s="3"/>
      <c r="V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s="119" customFormat="1" ht="27.75" customHeight="1" x14ac:dyDescent="0.25">
      <c r="B85" s="3"/>
      <c r="C85" s="3"/>
      <c r="D85" s="119">
        <f>D82-K18</f>
        <v>0</v>
      </c>
      <c r="G85" s="3"/>
      <c r="H85" s="3"/>
      <c r="I85" s="153"/>
      <c r="L85" s="153"/>
      <c r="M85" s="153"/>
      <c r="N85" s="75"/>
      <c r="O85" s="3"/>
      <c r="R85" s="3"/>
      <c r="U85" s="3"/>
      <c r="V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s="119" customFormat="1" x14ac:dyDescent="0.25">
      <c r="B86" s="3"/>
      <c r="C86" s="3"/>
      <c r="G86" s="3"/>
      <c r="H86" s="154"/>
      <c r="I86" s="153"/>
      <c r="L86" s="153"/>
      <c r="M86" s="153"/>
      <c r="N86" s="75"/>
      <c r="O86" s="3"/>
      <c r="R86" s="3"/>
      <c r="U86" s="3"/>
      <c r="V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s="119" customFormat="1" x14ac:dyDescent="0.25">
      <c r="B87" s="3"/>
      <c r="C87" s="3"/>
      <c r="G87" s="3"/>
      <c r="H87" s="3"/>
      <c r="I87" s="153"/>
      <c r="L87" s="153"/>
      <c r="M87" s="153"/>
      <c r="N87" s="75"/>
      <c r="O87" s="3"/>
      <c r="R87" s="3"/>
      <c r="U87" s="3"/>
      <c r="V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s="119" customFormat="1" x14ac:dyDescent="0.25">
      <c r="B88" s="3"/>
      <c r="C88" s="3"/>
      <c r="G88" s="3"/>
      <c r="H88" s="3"/>
      <c r="I88" s="153"/>
      <c r="L88" s="153"/>
      <c r="M88" s="153"/>
      <c r="N88" s="75"/>
      <c r="O88" s="3"/>
      <c r="R88" s="3"/>
      <c r="U88" s="3"/>
      <c r="V88" s="3"/>
      <c r="Y88" s="3"/>
      <c r="Z88" s="3"/>
      <c r="AA88" s="3"/>
      <c r="AB88" s="3"/>
      <c r="AC88" s="3"/>
      <c r="AD88" s="3"/>
      <c r="AE88" s="3"/>
      <c r="AF88" s="3"/>
      <c r="AG88" s="3"/>
    </row>
  </sheetData>
  <mergeCells count="118">
    <mergeCell ref="A8:B8"/>
    <mergeCell ref="L8:M8"/>
    <mergeCell ref="A9:B9"/>
    <mergeCell ref="L9:M9"/>
    <mergeCell ref="A10:B10"/>
    <mergeCell ref="L10:M10"/>
    <mergeCell ref="A1:J4"/>
    <mergeCell ref="A6:N6"/>
    <mergeCell ref="A7:E7"/>
    <mergeCell ref="F7:H7"/>
    <mergeCell ref="I7:K7"/>
    <mergeCell ref="L7:N7"/>
    <mergeCell ref="K15:M15"/>
    <mergeCell ref="N15:N16"/>
    <mergeCell ref="L16:M16"/>
    <mergeCell ref="A17:B17"/>
    <mergeCell ref="L17:M17"/>
    <mergeCell ref="A18:B18"/>
    <mergeCell ref="L18:M18"/>
    <mergeCell ref="A11:B11"/>
    <mergeCell ref="L11:M11"/>
    <mergeCell ref="A13:N13"/>
    <mergeCell ref="A14:C14"/>
    <mergeCell ref="D14:N14"/>
    <mergeCell ref="A15:B16"/>
    <mergeCell ref="C15:C16"/>
    <mergeCell ref="D15:D16"/>
    <mergeCell ref="E15:F15"/>
    <mergeCell ref="H15:I15"/>
    <mergeCell ref="R24:T24"/>
    <mergeCell ref="V24:X24"/>
    <mergeCell ref="Y24:AA24"/>
    <mergeCell ref="AB24:AB25"/>
    <mergeCell ref="AC24:AD24"/>
    <mergeCell ref="AE24:AF24"/>
    <mergeCell ref="A19:B19"/>
    <mergeCell ref="L19:M19"/>
    <mergeCell ref="A20:B20"/>
    <mergeCell ref="L20:M20"/>
    <mergeCell ref="A23:N23"/>
    <mergeCell ref="A24:E24"/>
    <mergeCell ref="F24:F25"/>
    <mergeCell ref="G24:J24"/>
    <mergeCell ref="K24:N24"/>
    <mergeCell ref="A25:C25"/>
    <mergeCell ref="A29:A32"/>
    <mergeCell ref="B29:C29"/>
    <mergeCell ref="B30:C30"/>
    <mergeCell ref="B31:C31"/>
    <mergeCell ref="B32:C32"/>
    <mergeCell ref="A26:B26"/>
    <mergeCell ref="G26:G28"/>
    <mergeCell ref="A27:B28"/>
    <mergeCell ref="H27:H28"/>
    <mergeCell ref="O34:P34"/>
    <mergeCell ref="B35:C35"/>
    <mergeCell ref="B39:C39"/>
    <mergeCell ref="B40:C40"/>
    <mergeCell ref="B41:C41"/>
    <mergeCell ref="B42:C42"/>
    <mergeCell ref="B43:C43"/>
    <mergeCell ref="K27:K28"/>
    <mergeCell ref="L27:L28"/>
    <mergeCell ref="I27:I28"/>
    <mergeCell ref="J27:J28"/>
    <mergeCell ref="B44:C44"/>
    <mergeCell ref="A45:A69"/>
    <mergeCell ref="B45:C45"/>
    <mergeCell ref="B46:C46"/>
    <mergeCell ref="B47:C47"/>
    <mergeCell ref="B48:C48"/>
    <mergeCell ref="B49:C49"/>
    <mergeCell ref="B50:C50"/>
    <mergeCell ref="B51:C51"/>
    <mergeCell ref="B52:C52"/>
    <mergeCell ref="A33:A44"/>
    <mergeCell ref="B33:C33"/>
    <mergeCell ref="B34:C34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74:C74"/>
    <mergeCell ref="B75:C75"/>
    <mergeCell ref="B76:C76"/>
    <mergeCell ref="B77:C77"/>
    <mergeCell ref="A78:A80"/>
    <mergeCell ref="B78:C78"/>
    <mergeCell ref="B65:C65"/>
    <mergeCell ref="B66:C66"/>
    <mergeCell ref="B67:C67"/>
    <mergeCell ref="B68:C68"/>
    <mergeCell ref="B69:C69"/>
    <mergeCell ref="A70:A77"/>
    <mergeCell ref="B70:C70"/>
    <mergeCell ref="B71:C71"/>
    <mergeCell ref="B72:C72"/>
    <mergeCell ref="B73:C73"/>
    <mergeCell ref="I81:J81"/>
    <mergeCell ref="K81:K82"/>
    <mergeCell ref="L81:L82"/>
    <mergeCell ref="M81:N81"/>
    <mergeCell ref="I82:J82"/>
    <mergeCell ref="M82:N82"/>
    <mergeCell ref="F78:F80"/>
    <mergeCell ref="B79:C79"/>
    <mergeCell ref="B80:C80"/>
    <mergeCell ref="A81:B82"/>
    <mergeCell ref="G81:G82"/>
    <mergeCell ref="H81:H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thenn</dc:creator>
  <cp:lastModifiedBy>thenn</cp:lastModifiedBy>
  <dcterms:created xsi:type="dcterms:W3CDTF">2021-01-04T03:58:55Z</dcterms:created>
  <dcterms:modified xsi:type="dcterms:W3CDTF">2021-01-08T02:52:33Z</dcterms:modified>
</cp:coreProperties>
</file>