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360" yWindow="45" windowWidth="15315" windowHeight="12075" activeTab="1"/>
  </bookViews>
  <sheets>
    <sheet name="AES Calculator" sheetId="1" r:id="rId1"/>
    <sheet name="MySQL Lookup Tables" sheetId="2" r:id="rId2"/>
  </sheets>
  <calcPr calcId="124519"/>
</workbook>
</file>

<file path=xl/calcChain.xml><?xml version="1.0" encoding="utf-8"?>
<calcChain xmlns="http://schemas.openxmlformats.org/spreadsheetml/2006/main">
  <c r="F21" i="1"/>
  <c r="F20"/>
  <c r="E15" l="1"/>
  <c r="E9"/>
  <c r="E10"/>
  <c r="E11"/>
  <c r="E12"/>
  <c r="E8"/>
  <c r="F15"/>
  <c r="F14"/>
  <c r="F9"/>
  <c r="F10"/>
  <c r="F11"/>
  <c r="F12"/>
  <c r="F8"/>
  <c r="E3"/>
  <c r="F5" s="1"/>
  <c r="C5"/>
  <c r="F18" l="1"/>
  <c r="F19" s="1"/>
  <c r="E16"/>
  <c r="F27" l="1"/>
</calcChain>
</file>

<file path=xl/sharedStrings.xml><?xml version="1.0" encoding="utf-8"?>
<sst xmlns="http://schemas.openxmlformats.org/spreadsheetml/2006/main" count="86" uniqueCount="71">
  <si>
    <t>AES Pricing</t>
  </si>
  <si>
    <t>Inputs</t>
  </si>
  <si>
    <t>Additional User Info</t>
  </si>
  <si>
    <t>Excel lookup</t>
  </si>
  <si>
    <t>Excel extra formula</t>
  </si>
  <si>
    <t>Price</t>
  </si>
  <si>
    <t>Notes</t>
  </si>
  <si>
    <t>Country</t>
  </si>
  <si>
    <t>Area (km2)</t>
  </si>
  <si>
    <t>AES Base Licensing</t>
  </si>
  <si>
    <t>Products</t>
  </si>
  <si>
    <t>Resolution</t>
  </si>
  <si>
    <t>Standard Price</t>
  </si>
  <si>
    <t>Premium Price</t>
  </si>
  <si>
    <t>Very High Precision DSM</t>
  </si>
  <si>
    <t>Precision DSM</t>
  </si>
  <si>
    <t>Mapping DSM</t>
  </si>
  <si>
    <t>Very High Precision DTM</t>
  </si>
  <si>
    <t>Precision DTM</t>
  </si>
  <si>
    <t>Mapping DTM</t>
  </si>
  <si>
    <t>2 m</t>
  </si>
  <si>
    <t>4 m</t>
  </si>
  <si>
    <t>8 m</t>
  </si>
  <si>
    <t>Product</t>
  </si>
  <si>
    <t>Optional Products</t>
  </si>
  <si>
    <t>Price per km2</t>
  </si>
  <si>
    <t>Hydro Enforced</t>
  </si>
  <si>
    <t>Road Flattening</t>
  </si>
  <si>
    <t>Shaded Relief</t>
  </si>
  <si>
    <t>Secure Processing</t>
  </si>
  <si>
    <t>Custom GCP's</t>
  </si>
  <si>
    <t>Contours</t>
  </si>
  <si>
    <t>Very High Precision</t>
  </si>
  <si>
    <t>Precision</t>
  </si>
  <si>
    <t>Mapping</t>
  </si>
  <si>
    <t>Licensing -- SHARED TABLE</t>
  </si>
  <si>
    <t>Users</t>
  </si>
  <si>
    <t>Uplift</t>
  </si>
  <si>
    <t>Base: Up to 5 users</t>
  </si>
  <si>
    <t>Group: 6 - 10 users</t>
  </si>
  <si>
    <t>Enterprise: 11-25 users</t>
  </si>
  <si>
    <t>Call for quote</t>
  </si>
  <si>
    <t>Enterprise Premium: 26+ users</t>
  </si>
  <si>
    <t>Minimum size</t>
  </si>
  <si>
    <t>Maximum size</t>
  </si>
  <si>
    <t>Name</t>
  </si>
  <si>
    <t>Size</t>
  </si>
  <si>
    <t>Licenses</t>
  </si>
  <si>
    <t>None</t>
  </si>
  <si>
    <t>Total:</t>
  </si>
  <si>
    <t>Premium?</t>
  </si>
  <si>
    <t>Promo Code</t>
  </si>
  <si>
    <t>(input)</t>
  </si>
  <si>
    <t>Educational</t>
  </si>
  <si>
    <t>Additional Delivery Options &amp; Terms</t>
  </si>
  <si>
    <t>Copy/Reprocess</t>
  </si>
  <si>
    <t>All these cells need additional logic for "whichever is less" -- I only added it for this one</t>
  </si>
  <si>
    <t>Duplicate Media (DVD)</t>
  </si>
  <si>
    <t>Hard Drive</t>
  </si>
  <si>
    <t>Subtotal:</t>
  </si>
  <si>
    <t>Additional Delivery Options</t>
  </si>
  <si>
    <t>SHARED TABLE</t>
  </si>
  <si>
    <t>Option</t>
  </si>
  <si>
    <t>Percent increase</t>
  </si>
  <si>
    <t>Dollar increase</t>
  </si>
  <si>
    <t>Whichever is</t>
  </si>
  <si>
    <t>less</t>
  </si>
  <si>
    <t>AES Allowed Order Sizes</t>
  </si>
  <si>
    <t>AES Optional Products</t>
  </si>
  <si>
    <t>AES Contours</t>
  </si>
  <si>
    <t>(shared dropdown -- sets premium bit)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</si>
</sst>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4" fillId="0" borderId="0" xfId="0" applyFont="1"/>
    <xf numFmtId="0" fontId="3" fillId="0" borderId="0" xfId="0" applyFont="1"/>
    <xf numFmtId="44" fontId="0" fillId="0" borderId="0" xfId="2" applyFont="1"/>
    <xf numFmtId="9" fontId="0" fillId="0" borderId="0" xfId="3" applyFont="1"/>
    <xf numFmtId="0" fontId="0" fillId="0" borderId="0" xfId="0" applyFont="1"/>
    <xf numFmtId="164" fontId="0" fillId="0" borderId="0" xfId="1" applyNumberFormat="1" applyFont="1"/>
    <xf numFmtId="0" fontId="2" fillId="0" borderId="0" xfId="0" applyFont="1"/>
    <xf numFmtId="44" fontId="0" fillId="0" borderId="0" xfId="0" applyNumberFormat="1"/>
    <xf numFmtId="0" fontId="3" fillId="2" borderId="0" xfId="0" applyFont="1" applyFill="1"/>
    <xf numFmtId="0" fontId="0" fillId="2" borderId="0" xfId="0" applyFill="1"/>
    <xf numFmtId="0" fontId="4" fillId="2" borderId="0" xfId="0" applyFont="1" applyFill="1"/>
    <xf numFmtId="44" fontId="0" fillId="2" borderId="0" xfId="2" applyFont="1" applyFill="1"/>
    <xf numFmtId="0" fontId="0" fillId="2" borderId="0" xfId="0" applyFont="1" applyFill="1"/>
    <xf numFmtId="9" fontId="0" fillId="2" borderId="0" xfId="3" applyFont="1" applyFill="1"/>
    <xf numFmtId="0" fontId="0" fillId="3" borderId="0" xfId="0" applyFill="1"/>
    <xf numFmtId="0" fontId="5" fillId="0" borderId="0" xfId="0" applyFont="1" applyFill="1"/>
    <xf numFmtId="0" fontId="2" fillId="0" borderId="0" xfId="0" applyFont="1" applyFill="1"/>
    <xf numFmtId="0" fontId="6" fillId="0" borderId="0" xfId="0" applyFont="1" applyFill="1"/>
    <xf numFmtId="9" fontId="2" fillId="0" borderId="0" xfId="3" applyFont="1" applyFill="1"/>
    <xf numFmtId="165" fontId="2" fillId="0" borderId="0" xfId="2" applyNumberFormat="1" applyFont="1" applyFill="1"/>
    <xf numFmtId="44" fontId="2" fillId="0" borderId="0" xfId="2" applyFont="1" applyFill="1"/>
    <xf numFmtId="44" fontId="0" fillId="3" borderId="0" xfId="2" applyFont="1" applyFill="1"/>
    <xf numFmtId="0" fontId="0" fillId="3" borderId="0" xfId="0" applyFont="1" applyFill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7"/>
  <sheetViews>
    <sheetView workbookViewId="0">
      <selection activeCell="A3" sqref="A3"/>
    </sheetView>
  </sheetViews>
  <sheetFormatPr defaultRowHeight="15"/>
  <cols>
    <col min="1" max="1" width="58.85546875" customWidth="1"/>
    <col min="2" max="2" width="26.28515625" bestFit="1" customWidth="1"/>
    <col min="3" max="3" width="31.42578125" bestFit="1" customWidth="1"/>
    <col min="4" max="4" width="12.28515625" bestFit="1" customWidth="1"/>
    <col min="5" max="5" width="18.5703125" bestFit="1" customWidth="1"/>
    <col min="6" max="6" width="13.140625" customWidth="1"/>
  </cols>
  <sheetData>
    <row r="1" spans="1:7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 s="2"/>
      <c r="B2" s="1"/>
      <c r="C2" s="5"/>
      <c r="D2" s="1"/>
      <c r="E2" s="1"/>
      <c r="F2" s="1"/>
      <c r="G2" s="1"/>
    </row>
    <row r="3" spans="1:7">
      <c r="A3" t="s">
        <v>23</v>
      </c>
      <c r="B3" s="1"/>
      <c r="C3" s="5"/>
      <c r="D3" s="5">
        <v>6</v>
      </c>
      <c r="E3" s="3">
        <f ca="1">IF(E4,OFFSET('MySQL Lookup Tables'!D2,'AES Calculator'!D3,0),OFFSET('MySQL Lookup Tables'!C2,'AES Calculator'!D3,0))</f>
        <v>25</v>
      </c>
      <c r="F3" s="1"/>
      <c r="G3" s="1"/>
    </row>
    <row r="4" spans="1:7">
      <c r="A4" s="23" t="s">
        <v>7</v>
      </c>
      <c r="B4" s="15" t="s">
        <v>70</v>
      </c>
      <c r="C4" s="15"/>
      <c r="D4" s="15" t="s">
        <v>50</v>
      </c>
      <c r="E4" s="15" t="b">
        <v>0</v>
      </c>
      <c r="F4" s="15"/>
    </row>
    <row r="5" spans="1:7">
      <c r="A5" t="s">
        <v>8</v>
      </c>
      <c r="B5">
        <v>100</v>
      </c>
      <c r="C5" s="7" t="str">
        <f>IF(OR(B5&gt;'MySQL Lookup Tables'!B13,B5&lt;'MySQL Lookup Tables'!B12),"This size is outside the allowed range","")</f>
        <v/>
      </c>
      <c r="F5" s="8">
        <f ca="1">B5*E3</f>
        <v>2500</v>
      </c>
    </row>
    <row r="6" spans="1:7">
      <c r="A6" s="5"/>
      <c r="C6" s="7"/>
      <c r="F6" s="8"/>
    </row>
    <row r="7" spans="1:7">
      <c r="A7" s="2" t="s">
        <v>24</v>
      </c>
      <c r="C7" s="7"/>
      <c r="F7" s="8"/>
    </row>
    <row r="8" spans="1:7">
      <c r="A8" t="s">
        <v>26</v>
      </c>
      <c r="D8" t="b">
        <v>1</v>
      </c>
      <c r="E8" t="b">
        <f>IF(AND(D8,'MySQL Lookup Tables'!C18),TRUE,FALSE)</f>
        <v>0</v>
      </c>
      <c r="F8" s="3">
        <f>IF(D8,'MySQL Lookup Tables'!B18,0)</f>
        <v>3</v>
      </c>
    </row>
    <row r="9" spans="1:7">
      <c r="A9" t="s">
        <v>27</v>
      </c>
      <c r="D9" t="b">
        <v>0</v>
      </c>
      <c r="E9" t="b">
        <f>IF(AND(D9,'MySQL Lookup Tables'!C19),TRUE,FALSE)</f>
        <v>0</v>
      </c>
      <c r="F9" s="3">
        <f>IF(D9,'MySQL Lookup Tables'!B19,0)</f>
        <v>0</v>
      </c>
    </row>
    <row r="10" spans="1:7">
      <c r="A10" t="s">
        <v>28</v>
      </c>
      <c r="D10" t="b">
        <v>0</v>
      </c>
      <c r="E10" t="b">
        <f>IF(AND(D10,'MySQL Lookup Tables'!C20),TRUE,FALSE)</f>
        <v>0</v>
      </c>
      <c r="F10" s="3">
        <f>IF(D10,'MySQL Lookup Tables'!B20,0)</f>
        <v>0</v>
      </c>
    </row>
    <row r="11" spans="1:7">
      <c r="A11" t="s">
        <v>29</v>
      </c>
      <c r="D11" t="b">
        <v>0</v>
      </c>
      <c r="E11" t="b">
        <f>IF(AND(D11,'MySQL Lookup Tables'!C21),TRUE,FALSE)</f>
        <v>0</v>
      </c>
      <c r="F11" s="3">
        <f>IF(D11,'MySQL Lookup Tables'!B21,0)</f>
        <v>0</v>
      </c>
    </row>
    <row r="12" spans="1:7">
      <c r="A12" t="s">
        <v>30</v>
      </c>
      <c r="D12" t="b">
        <v>0</v>
      </c>
      <c r="E12" t="b">
        <f>IF(AND(D12,'MySQL Lookup Tables'!C22),TRUE,FALSE)</f>
        <v>0</v>
      </c>
      <c r="F12" s="3">
        <f>IF(D12,'MySQL Lookup Tables'!B22,0)</f>
        <v>0</v>
      </c>
    </row>
    <row r="13" spans="1:7">
      <c r="F13" s="3"/>
    </row>
    <row r="14" spans="1:7">
      <c r="A14" t="s">
        <v>31</v>
      </c>
      <c r="D14">
        <v>3</v>
      </c>
      <c r="F14" s="3">
        <f ca="1">OFFSET('MySQL Lookup Tables'!B25,'AES Calculator'!D14,0)</f>
        <v>4</v>
      </c>
    </row>
    <row r="15" spans="1:7">
      <c r="A15" t="s">
        <v>47</v>
      </c>
      <c r="D15">
        <v>2</v>
      </c>
      <c r="E15" t="b">
        <f>IF(D15=4,TRUE,FALSE)</f>
        <v>0</v>
      </c>
      <c r="F15" s="4">
        <f ca="1">OFFSET('MySQL Lookup Tables'!B33,'AES Calculator'!D15,0)</f>
        <v>0.2</v>
      </c>
    </row>
    <row r="16" spans="1:7">
      <c r="E16" t="b">
        <f>IF(COUNTIF(E8:E15,TRUE),TRUE,FALSE)</f>
        <v>0</v>
      </c>
    </row>
    <row r="18" spans="1:7">
      <c r="A18" s="2" t="s">
        <v>54</v>
      </c>
      <c r="E18" s="3" t="s">
        <v>59</v>
      </c>
      <c r="F18" s="3">
        <f ca="1">(F5+SUM(F8:F14)*B5)*(1+F15)</f>
        <v>3840</v>
      </c>
    </row>
    <row r="19" spans="1:7">
      <c r="A19" t="s">
        <v>55</v>
      </c>
      <c r="D19" t="b">
        <v>1</v>
      </c>
      <c r="F19" s="3">
        <f ca="1">IF(D19,IF('AES Calculator'!F18*'MySQL Lookup Tables'!B43&lt;'MySQL Lookup Tables'!C43,'AES Calculator'!F18*'MySQL Lookup Tables'!B43,'MySQL Lookup Tables'!C43),0)</f>
        <v>500</v>
      </c>
      <c r="G19" t="s">
        <v>56</v>
      </c>
    </row>
    <row r="20" spans="1:7">
      <c r="A20" t="s">
        <v>57</v>
      </c>
      <c r="D20" t="b">
        <v>1</v>
      </c>
      <c r="F20" s="3">
        <f>IF(D20,'MySQL Lookup Tables'!C44,0)</f>
        <v>25</v>
      </c>
    </row>
    <row r="21" spans="1:7">
      <c r="A21" t="s">
        <v>58</v>
      </c>
      <c r="D21" t="b">
        <v>1</v>
      </c>
      <c r="F21" s="3">
        <f>IF(D21,'MySQL Lookup Tables'!C45,0)</f>
        <v>250</v>
      </c>
    </row>
    <row r="25" spans="1:7">
      <c r="A25" s="15" t="s">
        <v>51</v>
      </c>
      <c r="B25" s="15" t="s">
        <v>52</v>
      </c>
      <c r="C25" s="15"/>
      <c r="D25" s="15"/>
      <c r="E25" s="15"/>
      <c r="F25" s="22">
        <v>0</v>
      </c>
    </row>
    <row r="27" spans="1:7">
      <c r="E27" t="s">
        <v>49</v>
      </c>
      <c r="F27" s="8">
        <f ca="1">IF(E16,"Call for quote",SUM(F18:F21)-F25)</f>
        <v>4615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E45"/>
  <sheetViews>
    <sheetView tabSelected="1" workbookViewId="0">
      <selection activeCell="C3" sqref="C3:C8"/>
    </sheetView>
  </sheetViews>
  <sheetFormatPr defaultRowHeight="15"/>
  <cols>
    <col min="1" max="1" width="28.42578125" bestFit="1" customWidth="1"/>
    <col min="2" max="2" width="10.5703125" bestFit="1" customWidth="1"/>
  </cols>
  <sheetData>
    <row r="1" spans="1:5">
      <c r="A1" s="9" t="s">
        <v>9</v>
      </c>
      <c r="B1" s="10"/>
      <c r="C1" s="10"/>
      <c r="D1" s="10"/>
      <c r="E1" s="10"/>
    </row>
    <row r="2" spans="1:5">
      <c r="A2" s="11" t="s">
        <v>10</v>
      </c>
      <c r="B2" s="11" t="s">
        <v>11</v>
      </c>
      <c r="C2" s="11" t="s">
        <v>12</v>
      </c>
      <c r="D2" s="11" t="s">
        <v>13</v>
      </c>
      <c r="E2" s="11"/>
    </row>
    <row r="3" spans="1:5">
      <c r="A3" s="10" t="s">
        <v>14</v>
      </c>
      <c r="B3" s="10" t="s">
        <v>20</v>
      </c>
      <c r="C3" s="12">
        <v>55</v>
      </c>
      <c r="D3" s="12">
        <v>75</v>
      </c>
      <c r="E3" s="10"/>
    </row>
    <row r="4" spans="1:5">
      <c r="A4" s="10" t="s">
        <v>15</v>
      </c>
      <c r="B4" s="10" t="s">
        <v>21</v>
      </c>
      <c r="C4" s="12">
        <v>25</v>
      </c>
      <c r="D4" s="12">
        <v>45</v>
      </c>
      <c r="E4" s="10"/>
    </row>
    <row r="5" spans="1:5">
      <c r="A5" s="10" t="s">
        <v>16</v>
      </c>
      <c r="B5" s="10" t="s">
        <v>22</v>
      </c>
      <c r="C5" s="12">
        <v>15</v>
      </c>
      <c r="D5" s="12">
        <v>35</v>
      </c>
      <c r="E5" s="10"/>
    </row>
    <row r="6" spans="1:5">
      <c r="A6" s="10" t="s">
        <v>17</v>
      </c>
      <c r="B6" s="10" t="s">
        <v>20</v>
      </c>
      <c r="C6" s="12">
        <v>60</v>
      </c>
      <c r="D6" s="12">
        <v>80</v>
      </c>
      <c r="E6" s="10"/>
    </row>
    <row r="7" spans="1:5">
      <c r="A7" s="10" t="s">
        <v>18</v>
      </c>
      <c r="B7" s="10" t="s">
        <v>21</v>
      </c>
      <c r="C7" s="12">
        <v>35</v>
      </c>
      <c r="D7" s="12">
        <v>55</v>
      </c>
      <c r="E7" s="10"/>
    </row>
    <row r="8" spans="1:5">
      <c r="A8" s="10" t="s">
        <v>19</v>
      </c>
      <c r="B8" s="10" t="s">
        <v>22</v>
      </c>
      <c r="C8" s="12">
        <v>25</v>
      </c>
      <c r="D8" s="12">
        <v>45</v>
      </c>
      <c r="E8" s="10"/>
    </row>
    <row r="9" spans="1:5">
      <c r="C9" s="3"/>
      <c r="D9" s="3"/>
    </row>
    <row r="10" spans="1:5">
      <c r="A10" s="2" t="s">
        <v>67</v>
      </c>
      <c r="C10" s="3"/>
      <c r="D10" s="3"/>
    </row>
    <row r="11" spans="1:5">
      <c r="A11" s="1" t="s">
        <v>45</v>
      </c>
      <c r="B11" s="1" t="s">
        <v>46</v>
      </c>
      <c r="C11" s="3"/>
      <c r="D11" s="3"/>
    </row>
    <row r="12" spans="1:5">
      <c r="A12" t="s">
        <v>43</v>
      </c>
      <c r="B12" s="6">
        <v>100</v>
      </c>
      <c r="C12" s="3"/>
      <c r="D12" s="3"/>
    </row>
    <row r="13" spans="1:5">
      <c r="A13" t="s">
        <v>44</v>
      </c>
      <c r="B13" s="6">
        <v>10000</v>
      </c>
      <c r="C13" s="3"/>
      <c r="D13" s="3"/>
    </row>
    <row r="14" spans="1:5">
      <c r="C14" s="3"/>
      <c r="D14" s="3"/>
    </row>
    <row r="16" spans="1:5">
      <c r="A16" s="16" t="s">
        <v>68</v>
      </c>
      <c r="B16" s="17"/>
      <c r="C16" s="17"/>
      <c r="D16" s="17"/>
    </row>
    <row r="17" spans="1:4">
      <c r="A17" s="18" t="s">
        <v>23</v>
      </c>
      <c r="B17" s="18" t="s">
        <v>25</v>
      </c>
      <c r="C17" s="18" t="s">
        <v>41</v>
      </c>
      <c r="D17" s="18"/>
    </row>
    <row r="18" spans="1:4">
      <c r="A18" s="17" t="s">
        <v>26</v>
      </c>
      <c r="B18" s="21">
        <v>3</v>
      </c>
      <c r="C18" s="17" t="b">
        <v>0</v>
      </c>
      <c r="D18" s="17"/>
    </row>
    <row r="19" spans="1:4">
      <c r="A19" s="17" t="s">
        <v>27</v>
      </c>
      <c r="B19" s="21">
        <v>1</v>
      </c>
      <c r="C19" s="17" t="b">
        <v>0</v>
      </c>
      <c r="D19" s="17"/>
    </row>
    <row r="20" spans="1:4">
      <c r="A20" s="17" t="s">
        <v>28</v>
      </c>
      <c r="B20" s="21">
        <v>1</v>
      </c>
      <c r="C20" s="17" t="b">
        <v>0</v>
      </c>
      <c r="D20" s="17"/>
    </row>
    <row r="21" spans="1:4">
      <c r="A21" s="17" t="s">
        <v>29</v>
      </c>
      <c r="B21" s="21">
        <v>0</v>
      </c>
      <c r="C21" s="17" t="b">
        <v>1</v>
      </c>
      <c r="D21" s="17"/>
    </row>
    <row r="22" spans="1:4">
      <c r="A22" s="17" t="s">
        <v>30</v>
      </c>
      <c r="B22" s="21">
        <v>0</v>
      </c>
      <c r="C22" s="17" t="b">
        <v>1</v>
      </c>
      <c r="D22" s="17"/>
    </row>
    <row r="24" spans="1:4">
      <c r="A24" s="9" t="s">
        <v>69</v>
      </c>
      <c r="B24" s="10"/>
      <c r="C24" s="10"/>
    </row>
    <row r="25" spans="1:4">
      <c r="A25" s="11" t="s">
        <v>23</v>
      </c>
      <c r="B25" s="11" t="s">
        <v>25</v>
      </c>
      <c r="C25" s="10"/>
    </row>
    <row r="26" spans="1:4">
      <c r="A26" s="13" t="s">
        <v>48</v>
      </c>
      <c r="B26" s="13">
        <v>0</v>
      </c>
      <c r="C26" s="10"/>
    </row>
    <row r="27" spans="1:4">
      <c r="A27" s="10" t="s">
        <v>32</v>
      </c>
      <c r="B27" s="12">
        <v>6</v>
      </c>
      <c r="C27" s="10"/>
    </row>
    <row r="28" spans="1:4">
      <c r="A28" s="10" t="s">
        <v>33</v>
      </c>
      <c r="B28" s="12">
        <v>4</v>
      </c>
      <c r="C28" s="10"/>
    </row>
    <row r="29" spans="1:4">
      <c r="A29" s="10" t="s">
        <v>34</v>
      </c>
      <c r="B29" s="12">
        <v>2</v>
      </c>
      <c r="C29" s="10"/>
    </row>
    <row r="30" spans="1:4">
      <c r="A30" s="10"/>
      <c r="B30" s="12"/>
      <c r="C30" s="10"/>
    </row>
    <row r="31" spans="1:4">
      <c r="B31" s="3"/>
    </row>
    <row r="32" spans="1:4">
      <c r="A32" s="9" t="s">
        <v>35</v>
      </c>
      <c r="B32" s="10"/>
      <c r="C32" s="10"/>
      <c r="D32" s="10"/>
    </row>
    <row r="33" spans="1:4">
      <c r="A33" s="11" t="s">
        <v>36</v>
      </c>
      <c r="B33" s="11" t="s">
        <v>37</v>
      </c>
      <c r="C33" s="11" t="s">
        <v>41</v>
      </c>
      <c r="D33" s="10"/>
    </row>
    <row r="34" spans="1:4">
      <c r="A34" s="10" t="s">
        <v>38</v>
      </c>
      <c r="B34" s="14">
        <v>0</v>
      </c>
      <c r="C34" s="10"/>
      <c r="D34" s="10"/>
    </row>
    <row r="35" spans="1:4">
      <c r="A35" s="10" t="s">
        <v>39</v>
      </c>
      <c r="B35" s="14">
        <v>0.2</v>
      </c>
      <c r="C35" s="10"/>
      <c r="D35" s="10"/>
    </row>
    <row r="36" spans="1:4">
      <c r="A36" s="10" t="s">
        <v>40</v>
      </c>
      <c r="B36" s="14">
        <v>0.35</v>
      </c>
      <c r="C36" s="10"/>
      <c r="D36" s="10"/>
    </row>
    <row r="37" spans="1:4">
      <c r="A37" s="10" t="s">
        <v>42</v>
      </c>
      <c r="B37" s="14">
        <v>0</v>
      </c>
      <c r="C37" s="10" t="b">
        <v>1</v>
      </c>
      <c r="D37" s="10"/>
    </row>
    <row r="38" spans="1:4">
      <c r="A38" s="10" t="s">
        <v>53</v>
      </c>
      <c r="B38" s="14">
        <v>-0.3</v>
      </c>
      <c r="C38" s="10"/>
      <c r="D38" s="10"/>
    </row>
    <row r="41" spans="1:4">
      <c r="A41" s="16" t="s">
        <v>60</v>
      </c>
      <c r="B41" s="17" t="s">
        <v>61</v>
      </c>
      <c r="C41" s="17"/>
      <c r="D41" s="17"/>
    </row>
    <row r="42" spans="1:4">
      <c r="A42" s="18" t="s">
        <v>62</v>
      </c>
      <c r="B42" s="18" t="s">
        <v>63</v>
      </c>
      <c r="C42" s="18" t="s">
        <v>64</v>
      </c>
      <c r="D42" s="18" t="s">
        <v>65</v>
      </c>
    </row>
    <row r="43" spans="1:4">
      <c r="A43" s="17" t="s">
        <v>55</v>
      </c>
      <c r="B43" s="19">
        <v>0.5</v>
      </c>
      <c r="C43" s="20">
        <v>500</v>
      </c>
      <c r="D43" s="17" t="s">
        <v>66</v>
      </c>
    </row>
    <row r="44" spans="1:4">
      <c r="A44" s="17" t="s">
        <v>57</v>
      </c>
      <c r="B44" s="19"/>
      <c r="C44" s="20">
        <v>25</v>
      </c>
      <c r="D44" s="17"/>
    </row>
    <row r="45" spans="1:4">
      <c r="A45" s="17" t="s">
        <v>58</v>
      </c>
      <c r="B45" s="19"/>
      <c r="C45" s="20">
        <v>250</v>
      </c>
      <c r="D45" s="17"/>
    </row>
  </sheetData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AES Calculator</vt:lpstr>
      <vt:lpstr>MySQL Lookup Tables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Robertson</dc:creator>
  <cp:lastModifiedBy>von von</cp:lastModifiedBy>
  <dcterms:created xsi:type="dcterms:W3CDTF">2013-05-28T16:14:24Z</dcterms:created>
  <dcterms:modified xsi:type="dcterms:W3CDTF">2013-08-06T04:24:38Z</dcterms:modified>
</cp:coreProperties>
</file>