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"/>
    </mc:Choice>
  </mc:AlternateContent>
  <xr:revisionPtr revIDLastSave="0" documentId="13_ncr:1_{3141C4DA-BC6A-43C6-A03B-92138478AC1C}" xr6:coauthVersionLast="47" xr6:coauthVersionMax="47" xr10:uidLastSave="{00000000-0000-0000-0000-000000000000}"/>
  <bookViews>
    <workbookView xWindow="-110" yWindow="-110" windowWidth="19420" windowHeight="10560" xr2:uid="{65E42C1F-239E-4FE3-B591-DFF9912FB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7" i="1" l="1"/>
  <c r="M42" i="1"/>
  <c r="G34" i="1"/>
  <c r="G31" i="1"/>
  <c r="G30" i="1"/>
  <c r="M72" i="1" l="1"/>
  <c r="M71" i="1"/>
  <c r="M70" i="1"/>
  <c r="M69" i="1"/>
  <c r="M68" i="1"/>
  <c r="M46" i="1" l="1"/>
  <c r="M45" i="1"/>
  <c r="M44" i="1"/>
  <c r="M43" i="1"/>
  <c r="M41" i="1"/>
  <c r="O35" i="1"/>
  <c r="O34" i="1"/>
  <c r="O33" i="1"/>
  <c r="O32" i="1"/>
  <c r="O31" i="1"/>
  <c r="O30" i="1"/>
  <c r="N31" i="1"/>
  <c r="N30" i="1"/>
  <c r="M35" i="1"/>
  <c r="M34" i="1"/>
  <c r="M33" i="1"/>
  <c r="M32" i="1"/>
  <c r="M31" i="1"/>
  <c r="M30" i="1"/>
  <c r="M29" i="1"/>
  <c r="L35" i="1"/>
  <c r="N32" i="1"/>
  <c r="N33" i="1" s="1"/>
  <c r="N34" i="1" s="1"/>
  <c r="L19" i="1"/>
  <c r="M19" i="1" s="1"/>
  <c r="L18" i="1"/>
  <c r="M18" i="1" s="1"/>
  <c r="L17" i="1"/>
  <c r="M17" i="1" s="1"/>
  <c r="L16" i="1"/>
  <c r="L15" i="1"/>
  <c r="M15" i="1" s="1"/>
  <c r="L14" i="1"/>
  <c r="M14" i="1" s="1"/>
  <c r="K20" i="1"/>
  <c r="G14" i="1"/>
  <c r="B50" i="1"/>
  <c r="B49" i="1"/>
  <c r="B46" i="1"/>
  <c r="M16" i="1" l="1"/>
  <c r="M20" i="1" s="1"/>
  <c r="L22" i="1" s="1"/>
  <c r="N18" i="1" l="1"/>
  <c r="N14" i="1"/>
  <c r="N16" i="1"/>
  <c r="N19" i="1"/>
  <c r="N17" i="1"/>
  <c r="N15" i="1"/>
  <c r="N20" i="1" l="1"/>
  <c r="L23" i="1" s="1"/>
  <c r="L24" i="1" s="1"/>
  <c r="B45" i="1" l="1"/>
  <c r="B42" i="1"/>
  <c r="B41" i="1"/>
  <c r="B39" i="1"/>
  <c r="B38" i="1"/>
  <c r="B40" i="1"/>
  <c r="G13" i="1" l="1"/>
  <c r="G15" i="1" s="1"/>
  <c r="C27" i="1"/>
  <c r="C15" i="1"/>
  <c r="C26" i="1"/>
  <c r="C14" i="1"/>
  <c r="C25" i="1"/>
  <c r="C13" i="1"/>
  <c r="C36" i="1"/>
  <c r="C24" i="1"/>
  <c r="C35" i="1"/>
  <c r="C23" i="1"/>
  <c r="C34" i="1"/>
  <c r="C22" i="1"/>
  <c r="C33" i="1"/>
  <c r="C21" i="1"/>
  <c r="C32" i="1"/>
  <c r="C20" i="1"/>
  <c r="C31" i="1"/>
  <c r="C19" i="1"/>
  <c r="C30" i="1"/>
  <c r="C18" i="1"/>
  <c r="C29" i="1"/>
  <c r="C17" i="1"/>
  <c r="C28" i="1"/>
  <c r="C16" i="1"/>
</calcChain>
</file>

<file path=xl/sharedStrings.xml><?xml version="1.0" encoding="utf-8"?>
<sst xmlns="http://schemas.openxmlformats.org/spreadsheetml/2006/main" count="64" uniqueCount="55">
  <si>
    <t>No.</t>
  </si>
  <si>
    <t>Nilai</t>
  </si>
  <si>
    <t>Mean</t>
  </si>
  <si>
    <t>Min</t>
  </si>
  <si>
    <t>Max</t>
  </si>
  <si>
    <t>Var</t>
  </si>
  <si>
    <t>Std</t>
  </si>
  <si>
    <t>Letak k1</t>
  </si>
  <si>
    <t>Nilai K1</t>
  </si>
  <si>
    <t>Letak k3</t>
  </si>
  <si>
    <t>Nilai k3</t>
  </si>
  <si>
    <t>(xi-xrata)^2)</t>
  </si>
  <si>
    <t>xi</t>
  </si>
  <si>
    <t>R=</t>
  </si>
  <si>
    <t>k=</t>
  </si>
  <si>
    <t>p=</t>
  </si>
  <si>
    <t>Interval</t>
  </si>
  <si>
    <t>fi</t>
  </si>
  <si>
    <t>fixi</t>
  </si>
  <si>
    <t>fi(xi-xrata)^2</t>
  </si>
  <si>
    <t>Mean=</t>
  </si>
  <si>
    <t>Var=</t>
  </si>
  <si>
    <t>Std=</t>
  </si>
  <si>
    <t>%</t>
  </si>
  <si>
    <t>Fi</t>
  </si>
  <si>
    <t>61-65</t>
  </si>
  <si>
    <t>71-75</t>
  </si>
  <si>
    <t>76-80</t>
  </si>
  <si>
    <t>81-85</t>
  </si>
  <si>
    <t>86-90</t>
  </si>
  <si>
    <t>f1</t>
  </si>
  <si>
    <t>66-70</t>
  </si>
  <si>
    <t>Kurang dari 66</t>
  </si>
  <si>
    <t>Kurang dari 61</t>
  </si>
  <si>
    <t>Kurang dari 71</t>
  </si>
  <si>
    <t>Kurang dari 76</t>
  </si>
  <si>
    <t>Kurang dari 81</t>
  </si>
  <si>
    <t>kurang dari 86</t>
  </si>
  <si>
    <t>kurang dari 91</t>
  </si>
  <si>
    <t>61 atau Lebih</t>
  </si>
  <si>
    <t>66 atau lebih</t>
  </si>
  <si>
    <t>71 atau Lebih</t>
  </si>
  <si>
    <t>76 atau lebih</t>
  </si>
  <si>
    <t>81 atau lebih</t>
  </si>
  <si>
    <t>86 atau Lebih</t>
  </si>
  <si>
    <t>91 atau Lebih</t>
  </si>
  <si>
    <t>Bb=</t>
  </si>
  <si>
    <t>b1=</t>
  </si>
  <si>
    <t>b2=</t>
  </si>
  <si>
    <t>Mo=</t>
  </si>
  <si>
    <t>Fme=</t>
  </si>
  <si>
    <t>fme=</t>
  </si>
  <si>
    <t>Tugas 3 Statistika Pendidikan</t>
  </si>
  <si>
    <t>Nama : Asyrafil Huda</t>
  </si>
  <si>
    <t>NPM : 2010013231008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</si>
</sst>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14"/>
      <color theme="1"/>
      <name val="Tahoma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Sheet1!$J$40:$J$46</c:f>
              <c:strCache>
                <c:ptCount val="7"/>
                <c:pt idx="0">
                  <c:v>Kurang dari 61</c:v>
                </c:pt>
                <c:pt idx="1">
                  <c:v>Kurang dari 66</c:v>
                </c:pt>
                <c:pt idx="2">
                  <c:v>Kurang dari 71</c:v>
                </c:pt>
                <c:pt idx="3">
                  <c:v>Kurang dari 76</c:v>
                </c:pt>
                <c:pt idx="4">
                  <c:v>Kurang dari 81</c:v>
                </c:pt>
                <c:pt idx="5">
                  <c:v>kurang dari 86</c:v>
                </c:pt>
                <c:pt idx="6">
                  <c:v>kurang dari 91</c:v>
                </c:pt>
              </c:strCache>
            </c:strRef>
          </c:cat>
          <c:val>
            <c:numRef>
              <c:f>Sheet1!$L$40:$L$46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2-4E79-BE49-3A309EE463B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Sheet1!$J$40:$J$46</c:f>
              <c:strCache>
                <c:ptCount val="7"/>
                <c:pt idx="0">
                  <c:v>Kurang dari 61</c:v>
                </c:pt>
                <c:pt idx="1">
                  <c:v>Kurang dari 66</c:v>
                </c:pt>
                <c:pt idx="2">
                  <c:v>Kurang dari 71</c:v>
                </c:pt>
                <c:pt idx="3">
                  <c:v>Kurang dari 76</c:v>
                </c:pt>
                <c:pt idx="4">
                  <c:v>Kurang dari 81</c:v>
                </c:pt>
                <c:pt idx="5">
                  <c:v>kurang dari 86</c:v>
                </c:pt>
                <c:pt idx="6">
                  <c:v>kurang dari 91</c:v>
                </c:pt>
              </c:strCache>
            </c:strRef>
          </c:cat>
          <c:val>
            <c:numRef>
              <c:f>Sheet1!$M$40:$M$46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2-4E79-BE49-3A309EE4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93839"/>
        <c:axId val="1740593423"/>
      </c:lineChart>
      <c:catAx>
        <c:axId val="1740593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3423"/>
        <c:crosses val="autoZero"/>
        <c:auto val="1"/>
        <c:lblAlgn val="ctr"/>
        <c:lblOffset val="100"/>
        <c:noMultiLvlLbl val="0"/>
      </c:catAx>
      <c:valAx>
        <c:axId val="1740593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Sheet1!$J$66:$J$72</c:f>
              <c:strCache>
                <c:ptCount val="7"/>
                <c:pt idx="0">
                  <c:v>61 atau Lebih</c:v>
                </c:pt>
                <c:pt idx="1">
                  <c:v>66 atau lebih</c:v>
                </c:pt>
                <c:pt idx="2">
                  <c:v>71 atau Lebih</c:v>
                </c:pt>
                <c:pt idx="3">
                  <c:v>76 atau lebih</c:v>
                </c:pt>
                <c:pt idx="4">
                  <c:v>81 atau lebih</c:v>
                </c:pt>
                <c:pt idx="5">
                  <c:v>86 atau Lebih</c:v>
                </c:pt>
                <c:pt idx="6">
                  <c:v>91 atau Lebih</c:v>
                </c:pt>
              </c:strCache>
            </c:strRef>
          </c:cat>
          <c:val>
            <c:numRef>
              <c:f>Sheet1!$L$66:$L$72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470C-8FC5-E53991CA880E}"/>
            </c:ext>
          </c:extLst>
        </c:ser>
        <c:ser>
          <c:idx val="2"/>
          <c:order val="2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Sheet1!$J$66:$J$72</c:f>
              <c:strCache>
                <c:ptCount val="7"/>
                <c:pt idx="0">
                  <c:v>61 atau Lebih</c:v>
                </c:pt>
                <c:pt idx="1">
                  <c:v>66 atau lebih</c:v>
                </c:pt>
                <c:pt idx="2">
                  <c:v>71 atau Lebih</c:v>
                </c:pt>
                <c:pt idx="3">
                  <c:v>76 atau lebih</c:v>
                </c:pt>
                <c:pt idx="4">
                  <c:v>81 atau lebih</c:v>
                </c:pt>
                <c:pt idx="5">
                  <c:v>86 atau Lebih</c:v>
                </c:pt>
                <c:pt idx="6">
                  <c:v>91 atau Lebih</c:v>
                </c:pt>
              </c:strCache>
            </c:strRef>
          </c:cat>
          <c:val>
            <c:numRef>
              <c:f>Sheet1!$M$66:$M$72</c:f>
              <c:numCache>
                <c:formatCode>General</c:formatCode>
                <c:ptCount val="7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A-470C-8FC5-E53991CA88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7370239"/>
        <c:axId val="1897381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Sheet1!$J$66:$J$72</c15:sqref>
                        </c15:formulaRef>
                      </c:ext>
                    </c:extLst>
                    <c:strCache>
                      <c:ptCount val="7"/>
                      <c:pt idx="0">
                        <c:v>61 atau Lebih</c:v>
                      </c:pt>
                      <c:pt idx="1">
                        <c:v>66 atau lebih</c:v>
                      </c:pt>
                      <c:pt idx="2">
                        <c:v>71 atau Lebih</c:v>
                      </c:pt>
                      <c:pt idx="3">
                        <c:v>76 atau lebih</c:v>
                      </c:pt>
                      <c:pt idx="4">
                        <c:v>81 atau lebih</c:v>
                      </c:pt>
                      <c:pt idx="5">
                        <c:v>86 atau Lebih</c:v>
                      </c:pt>
                      <c:pt idx="6">
                        <c:v>91 atau Lebih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Sheet1!$K$66:$K$72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3A-470C-8FC5-E53991CA880E}"/>
                  </c:ext>
                </c:extLst>
              </c15:ser>
            </c15:filteredLineSeries>
          </c:ext>
        </c:extLst>
      </c:lineChart>
      <c:catAx>
        <c:axId val="1897370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81887"/>
        <c:crosses val="autoZero"/>
        <c:auto val="1"/>
        <c:lblAlgn val="ctr"/>
        <c:lblOffset val="100"/>
        <c:noMultiLvlLbl val="0"/>
      </c:catAx>
      <c:valAx>
        <c:axId val="1897381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47</xdr:row>
      <xdr:rowOff>9525</xdr:rowOff>
    </xdr:from>
    <xdr:to>
      <xdr:col>16</xdr:col>
      <xdr:colOff>301625</xdr:colOff>
      <xdr:row>61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71C66-EEB0-4DF2-9B13-E8B6420A3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74</xdr:row>
      <xdr:rowOff>22225</xdr:rowOff>
    </xdr:from>
    <xdr:to>
      <xdr:col>16</xdr:col>
      <xdr:colOff>307975</xdr:colOff>
      <xdr:row>89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6FB94-AA4F-4241-9FEE-83778FD16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B247-54AE-4751-897F-9B8040D508A2}">
  <dimension ref="A1:O72"/>
  <sheetViews>
    <sheetView tabSelected="1" topLeftCell="A38" workbookViewId="0">
      <selection activeCell="M67" sqref="M67"/>
    </sheetView>
  </sheetViews>
  <sheetFormatPr defaultRowHeight="14.5" x14ac:dyDescent="0.35"/>
  <cols>
    <col min="3" max="3" width="15.7265625" customWidth="1"/>
    <col min="9" max="9" width="11.81640625" bestFit="1" customWidth="1"/>
  </cols>
  <sheetData>
    <row r="1" spans="1:15" ht="33.5" x14ac:dyDescent="0.95">
      <c r="H1" s="5" t="s">
        <v>52</v>
      </c>
    </row>
    <row r="3" spans="1:15" ht="17.5" x14ac:dyDescent="0.35">
      <c r="H3" s="6" t="s">
        <v>53</v>
      </c>
    </row>
    <row r="5" spans="1:15" ht="17.5" x14ac:dyDescent="0.35">
      <c r="H5" s="7" t="s">
        <v>54</v>
      </c>
    </row>
    <row r="12" spans="1:15" x14ac:dyDescent="0.35">
      <c r="A12" s="1" t="s">
        <v>0</v>
      </c>
      <c r="B12" s="3" t="s">
        <v>12</v>
      </c>
      <c r="C12" s="2" t="s">
        <v>11</v>
      </c>
    </row>
    <row r="13" spans="1:15" x14ac:dyDescent="0.35">
      <c r="A13" s="2">
        <v>1</v>
      </c>
      <c r="B13" s="3">
        <v>88</v>
      </c>
      <c r="C13" s="4">
        <f t="shared" ref="C13:C36" si="0">(B13-$B$40)^2</f>
        <v>191.36111111111097</v>
      </c>
      <c r="F13" t="s">
        <v>13</v>
      </c>
      <c r="G13">
        <f>B39-B38</f>
        <v>29</v>
      </c>
      <c r="I13" s="8" t="s">
        <v>16</v>
      </c>
      <c r="J13" s="9"/>
      <c r="K13" s="2" t="s">
        <v>17</v>
      </c>
      <c r="L13" s="2" t="s">
        <v>12</v>
      </c>
      <c r="M13" s="2" t="s">
        <v>18</v>
      </c>
      <c r="N13" s="8" t="s">
        <v>19</v>
      </c>
      <c r="O13" s="9"/>
    </row>
    <row r="14" spans="1:15" x14ac:dyDescent="0.35">
      <c r="A14" s="2">
        <v>2</v>
      </c>
      <c r="B14" s="3">
        <v>81</v>
      </c>
      <c r="C14" s="4">
        <f t="shared" si="0"/>
        <v>46.694444444444379</v>
      </c>
      <c r="F14" t="s">
        <v>14</v>
      </c>
      <c r="G14">
        <f>1+3.3*LOG(24)</f>
        <v>5.5546970976482992</v>
      </c>
      <c r="I14" s="3">
        <v>61</v>
      </c>
      <c r="J14" s="3">
        <v>65</v>
      </c>
      <c r="K14" s="3">
        <v>5</v>
      </c>
      <c r="L14" s="3">
        <f t="shared" ref="L14:L19" si="1">(I14+J14)/2</f>
        <v>63</v>
      </c>
      <c r="M14" s="3">
        <f t="shared" ref="M14:M19" si="2">K14*L14</f>
        <v>315</v>
      </c>
      <c r="N14" s="8">
        <f t="shared" ref="N14:N19" si="3">K14*(L14-$L$22)^2</f>
        <v>632.8125</v>
      </c>
      <c r="O14" s="9"/>
    </row>
    <row r="15" spans="1:15" x14ac:dyDescent="0.35">
      <c r="A15" s="2">
        <v>3</v>
      </c>
      <c r="B15" s="3">
        <v>76</v>
      </c>
      <c r="C15" s="4">
        <f t="shared" si="0"/>
        <v>3.3611111111110938</v>
      </c>
      <c r="F15" t="s">
        <v>15</v>
      </c>
      <c r="G15">
        <f>G13/G14</f>
        <v>5.2208067317077962</v>
      </c>
      <c r="I15" s="3">
        <v>66</v>
      </c>
      <c r="J15" s="3">
        <v>70</v>
      </c>
      <c r="K15" s="3">
        <v>6</v>
      </c>
      <c r="L15" s="3">
        <f t="shared" si="1"/>
        <v>68</v>
      </c>
      <c r="M15" s="3">
        <f t="shared" si="2"/>
        <v>408</v>
      </c>
      <c r="N15" s="8">
        <f t="shared" si="3"/>
        <v>234.375</v>
      </c>
      <c r="O15" s="9"/>
    </row>
    <row r="16" spans="1:15" x14ac:dyDescent="0.35">
      <c r="A16" s="2">
        <v>4</v>
      </c>
      <c r="B16" s="3">
        <v>65</v>
      </c>
      <c r="C16" s="4">
        <f t="shared" si="0"/>
        <v>84.027777777777871</v>
      </c>
      <c r="G16">
        <v>5</v>
      </c>
      <c r="I16" s="3">
        <v>71</v>
      </c>
      <c r="J16" s="3">
        <v>75</v>
      </c>
      <c r="K16" s="3">
        <v>2</v>
      </c>
      <c r="L16" s="3">
        <f t="shared" si="1"/>
        <v>73</v>
      </c>
      <c r="M16" s="3">
        <f t="shared" si="2"/>
        <v>146</v>
      </c>
      <c r="N16" s="8">
        <f t="shared" si="3"/>
        <v>3.125</v>
      </c>
      <c r="O16" s="9"/>
    </row>
    <row r="17" spans="1:15" x14ac:dyDescent="0.35">
      <c r="A17" s="2">
        <v>5</v>
      </c>
      <c r="B17" s="3">
        <v>78</v>
      </c>
      <c r="C17" s="4">
        <f t="shared" si="0"/>
        <v>14.694444444444407</v>
      </c>
      <c r="I17" s="3">
        <v>76</v>
      </c>
      <c r="J17" s="3">
        <v>80</v>
      </c>
      <c r="K17" s="3">
        <v>4</v>
      </c>
      <c r="L17" s="3">
        <f t="shared" si="1"/>
        <v>78</v>
      </c>
      <c r="M17" s="3">
        <f t="shared" si="2"/>
        <v>312</v>
      </c>
      <c r="N17" s="8">
        <f t="shared" si="3"/>
        <v>56.25</v>
      </c>
      <c r="O17" s="9"/>
    </row>
    <row r="18" spans="1:15" x14ac:dyDescent="0.35">
      <c r="A18" s="2">
        <v>6</v>
      </c>
      <c r="B18" s="3">
        <v>70</v>
      </c>
      <c r="C18" s="4">
        <f t="shared" si="0"/>
        <v>17.36111111111115</v>
      </c>
      <c r="I18" s="3">
        <v>81</v>
      </c>
      <c r="J18" s="3">
        <v>85</v>
      </c>
      <c r="K18" s="3">
        <v>3</v>
      </c>
      <c r="L18" s="3">
        <f t="shared" si="1"/>
        <v>83</v>
      </c>
      <c r="M18" s="3">
        <f t="shared" si="2"/>
        <v>249</v>
      </c>
      <c r="N18" s="8">
        <f t="shared" si="3"/>
        <v>229.6875</v>
      </c>
      <c r="O18" s="9"/>
    </row>
    <row r="19" spans="1:15" x14ac:dyDescent="0.35">
      <c r="A19" s="2">
        <v>7</v>
      </c>
      <c r="B19" s="3">
        <v>63</v>
      </c>
      <c r="C19" s="4">
        <f t="shared" si="0"/>
        <v>124.69444444444456</v>
      </c>
      <c r="I19" s="3">
        <v>86</v>
      </c>
      <c r="J19" s="3">
        <v>90</v>
      </c>
      <c r="K19" s="3">
        <v>4</v>
      </c>
      <c r="L19" s="3">
        <f t="shared" si="1"/>
        <v>88</v>
      </c>
      <c r="M19" s="3">
        <f t="shared" si="2"/>
        <v>352</v>
      </c>
      <c r="N19" s="8">
        <f t="shared" si="3"/>
        <v>756.25</v>
      </c>
      <c r="O19" s="9"/>
    </row>
    <row r="20" spans="1:15" x14ac:dyDescent="0.35">
      <c r="A20" s="2">
        <v>8</v>
      </c>
      <c r="B20" s="3">
        <v>90</v>
      </c>
      <c r="C20" s="4">
        <f t="shared" si="0"/>
        <v>250.69444444444429</v>
      </c>
      <c r="I20" s="3"/>
      <c r="J20" s="3"/>
      <c r="K20" s="3">
        <f>SUM(K14:K19)</f>
        <v>24</v>
      </c>
      <c r="L20" s="3"/>
      <c r="M20" s="3">
        <f>SUM(M14:M19)</f>
        <v>1782</v>
      </c>
      <c r="N20" s="8">
        <f>SUM(N14:N19)</f>
        <v>1912.5</v>
      </c>
      <c r="O20" s="9"/>
    </row>
    <row r="21" spans="1:15" x14ac:dyDescent="0.35">
      <c r="A21" s="2">
        <v>9</v>
      </c>
      <c r="B21" s="3">
        <v>66</v>
      </c>
      <c r="C21" s="4">
        <f t="shared" si="0"/>
        <v>66.694444444444528</v>
      </c>
    </row>
    <row r="22" spans="1:15" x14ac:dyDescent="0.35">
      <c r="A22" s="2">
        <v>10</v>
      </c>
      <c r="B22" s="3">
        <v>72</v>
      </c>
      <c r="C22" s="4">
        <f t="shared" si="0"/>
        <v>4.6944444444444651</v>
      </c>
      <c r="K22" t="s">
        <v>20</v>
      </c>
      <c r="L22">
        <f>M20/K20</f>
        <v>74.25</v>
      </c>
    </row>
    <row r="23" spans="1:15" x14ac:dyDescent="0.35">
      <c r="A23" s="2">
        <v>11</v>
      </c>
      <c r="B23" s="3">
        <v>61</v>
      </c>
      <c r="C23" s="4">
        <f t="shared" si="0"/>
        <v>173.36111111111123</v>
      </c>
      <c r="K23" t="s">
        <v>21</v>
      </c>
      <c r="L23">
        <f>N20/39</f>
        <v>49.03846153846154</v>
      </c>
    </row>
    <row r="24" spans="1:15" x14ac:dyDescent="0.35">
      <c r="A24" s="2">
        <v>12</v>
      </c>
      <c r="B24" s="3">
        <v>68</v>
      </c>
      <c r="C24" s="4">
        <f t="shared" si="0"/>
        <v>38.027777777777835</v>
      </c>
      <c r="K24" t="s">
        <v>22</v>
      </c>
      <c r="L24">
        <f>SQRT(L23)</f>
        <v>7.0027467138588939</v>
      </c>
    </row>
    <row r="25" spans="1:15" x14ac:dyDescent="0.35">
      <c r="A25" s="2">
        <v>13</v>
      </c>
      <c r="B25" s="3">
        <v>70</v>
      </c>
      <c r="C25" s="4">
        <f t="shared" si="0"/>
        <v>17.36111111111115</v>
      </c>
    </row>
    <row r="26" spans="1:15" x14ac:dyDescent="0.35">
      <c r="A26" s="2">
        <v>14</v>
      </c>
      <c r="B26" s="3">
        <v>80</v>
      </c>
      <c r="C26" s="4">
        <f t="shared" si="0"/>
        <v>34.027777777777722</v>
      </c>
    </row>
    <row r="27" spans="1:15" x14ac:dyDescent="0.35">
      <c r="A27" s="2">
        <v>15</v>
      </c>
      <c r="B27" s="3">
        <v>88</v>
      </c>
      <c r="C27" s="4">
        <f t="shared" si="0"/>
        <v>191.36111111111097</v>
      </c>
    </row>
    <row r="28" spans="1:15" x14ac:dyDescent="0.35">
      <c r="A28" s="2">
        <v>16</v>
      </c>
      <c r="B28" s="3">
        <v>68</v>
      </c>
      <c r="C28" s="4">
        <f t="shared" si="0"/>
        <v>38.027777777777835</v>
      </c>
      <c r="F28" t="s">
        <v>46</v>
      </c>
      <c r="G28">
        <v>70.5</v>
      </c>
      <c r="J28" s="8" t="s">
        <v>16</v>
      </c>
      <c r="K28" s="9"/>
      <c r="L28" s="3" t="s">
        <v>17</v>
      </c>
      <c r="M28" s="3" t="s">
        <v>23</v>
      </c>
      <c r="N28" s="3" t="s">
        <v>24</v>
      </c>
    </row>
    <row r="29" spans="1:15" x14ac:dyDescent="0.35">
      <c r="A29" s="2">
        <v>17</v>
      </c>
      <c r="B29" s="3">
        <v>78</v>
      </c>
      <c r="C29" s="4">
        <f t="shared" si="0"/>
        <v>14.694444444444407</v>
      </c>
      <c r="F29" t="s">
        <v>15</v>
      </c>
      <c r="G29">
        <v>5</v>
      </c>
      <c r="J29" s="8" t="s">
        <v>25</v>
      </c>
      <c r="K29" s="9"/>
      <c r="L29" s="3">
        <v>5</v>
      </c>
      <c r="M29" s="3">
        <f>L29/L35*100</f>
        <v>20.833333333333336</v>
      </c>
      <c r="N29" s="3">
        <v>5</v>
      </c>
      <c r="O29">
        <v>24</v>
      </c>
    </row>
    <row r="30" spans="1:15" x14ac:dyDescent="0.35">
      <c r="A30" s="2">
        <v>18</v>
      </c>
      <c r="B30" s="3">
        <v>64</v>
      </c>
      <c r="C30" s="4">
        <f t="shared" si="0"/>
        <v>103.36111111111121</v>
      </c>
      <c r="F30" t="s">
        <v>47</v>
      </c>
      <c r="G30">
        <f>L16-L15</f>
        <v>5</v>
      </c>
      <c r="J30" s="8" t="s">
        <v>31</v>
      </c>
      <c r="K30" s="9"/>
      <c r="L30" s="3">
        <v>6</v>
      </c>
      <c r="M30" s="3">
        <f>L30/$L$35*100</f>
        <v>25</v>
      </c>
      <c r="N30" s="3">
        <f>N29+L30</f>
        <v>11</v>
      </c>
      <c r="O30">
        <f t="shared" ref="O30:O35" si="4">O29-L29</f>
        <v>19</v>
      </c>
    </row>
    <row r="31" spans="1:15" x14ac:dyDescent="0.35">
      <c r="A31" s="2">
        <v>19</v>
      </c>
      <c r="B31" s="3">
        <v>84</v>
      </c>
      <c r="C31" s="4">
        <f t="shared" si="0"/>
        <v>96.694444444444358</v>
      </c>
      <c r="F31" t="s">
        <v>48</v>
      </c>
      <c r="G31">
        <f>L16-L17</f>
        <v>-5</v>
      </c>
      <c r="J31" s="8" t="s">
        <v>26</v>
      </c>
      <c r="K31" s="9"/>
      <c r="L31" s="3">
        <v>2</v>
      </c>
      <c r="M31" s="3">
        <f>L31/$L$35*100</f>
        <v>8.3333333333333321</v>
      </c>
      <c r="N31" s="4">
        <f>N30+L31</f>
        <v>13</v>
      </c>
      <c r="O31">
        <f t="shared" si="4"/>
        <v>13</v>
      </c>
    </row>
    <row r="32" spans="1:15" x14ac:dyDescent="0.35">
      <c r="A32" s="2">
        <v>20</v>
      </c>
      <c r="B32" s="3">
        <v>77</v>
      </c>
      <c r="C32" s="4">
        <f t="shared" si="0"/>
        <v>8.0277777777777501</v>
      </c>
      <c r="F32" t="s">
        <v>49</v>
      </c>
      <c r="J32" s="8" t="s">
        <v>27</v>
      </c>
      <c r="K32" s="9"/>
      <c r="L32" s="4">
        <v>4</v>
      </c>
      <c r="M32" s="3">
        <f>L32/$L$35*100</f>
        <v>16.666666666666664</v>
      </c>
      <c r="N32" s="3">
        <f t="shared" ref="N32:N34" si="5">N31+L32</f>
        <v>17</v>
      </c>
      <c r="O32">
        <f t="shared" si="4"/>
        <v>11</v>
      </c>
    </row>
    <row r="33" spans="1:15" x14ac:dyDescent="0.35">
      <c r="A33" s="2">
        <v>21</v>
      </c>
      <c r="B33" s="3">
        <v>74</v>
      </c>
      <c r="C33" s="4">
        <f t="shared" si="0"/>
        <v>2.7777777777779358E-2</v>
      </c>
      <c r="J33" s="8" t="s">
        <v>28</v>
      </c>
      <c r="K33" s="9"/>
      <c r="L33" s="3">
        <v>3</v>
      </c>
      <c r="M33" s="3">
        <f>L33/$L$35*100</f>
        <v>12.5</v>
      </c>
      <c r="N33" s="3">
        <f t="shared" si="5"/>
        <v>20</v>
      </c>
      <c r="O33">
        <f t="shared" si="4"/>
        <v>7</v>
      </c>
    </row>
    <row r="34" spans="1:15" x14ac:dyDescent="0.35">
      <c r="A34" s="2">
        <v>22</v>
      </c>
      <c r="B34" s="3">
        <v>88</v>
      </c>
      <c r="C34" s="4">
        <f t="shared" si="0"/>
        <v>191.36111111111097</v>
      </c>
      <c r="F34" t="s">
        <v>46</v>
      </c>
      <c r="G34">
        <f>70-0.5</f>
        <v>69.5</v>
      </c>
      <c r="J34" s="8" t="s">
        <v>29</v>
      </c>
      <c r="K34" s="9"/>
      <c r="L34" s="3">
        <v>4</v>
      </c>
      <c r="M34" s="3">
        <f>L34/$L$35*100</f>
        <v>16.666666666666664</v>
      </c>
      <c r="N34" s="3">
        <f t="shared" si="5"/>
        <v>24</v>
      </c>
      <c r="O34">
        <f t="shared" si="4"/>
        <v>4</v>
      </c>
    </row>
    <row r="35" spans="1:15" x14ac:dyDescent="0.35">
      <c r="A35" s="2">
        <v>23</v>
      </c>
      <c r="B35" s="3">
        <v>70</v>
      </c>
      <c r="C35" s="4">
        <f t="shared" si="0"/>
        <v>17.36111111111115</v>
      </c>
      <c r="F35" t="s">
        <v>50</v>
      </c>
      <c r="G35">
        <v>13</v>
      </c>
      <c r="J35" s="8"/>
      <c r="K35" s="9"/>
      <c r="L35" s="3">
        <f>SUM(L29:L34)</f>
        <v>24</v>
      </c>
      <c r="M35" s="3">
        <f>SUM(M29:M34)</f>
        <v>100</v>
      </c>
      <c r="N35" s="3"/>
      <c r="O35">
        <f t="shared" si="4"/>
        <v>0</v>
      </c>
    </row>
    <row r="36" spans="1:15" x14ac:dyDescent="0.35">
      <c r="A36" s="2">
        <v>24</v>
      </c>
      <c r="B36" s="3">
        <v>61</v>
      </c>
      <c r="C36" s="4">
        <f t="shared" si="0"/>
        <v>173.36111111111123</v>
      </c>
      <c r="F36" t="s">
        <v>51</v>
      </c>
      <c r="G36">
        <v>4</v>
      </c>
    </row>
    <row r="38" spans="1:15" x14ac:dyDescent="0.35">
      <c r="A38" t="s">
        <v>3</v>
      </c>
      <c r="B38">
        <f>MIN(B13:B36)</f>
        <v>61</v>
      </c>
    </row>
    <row r="39" spans="1:15" x14ac:dyDescent="0.35">
      <c r="A39" t="s">
        <v>4</v>
      </c>
      <c r="B39">
        <f>MAX(B13:B36)</f>
        <v>90</v>
      </c>
      <c r="J39" s="8" t="s">
        <v>1</v>
      </c>
      <c r="K39" s="9"/>
      <c r="L39" s="3" t="s">
        <v>30</v>
      </c>
      <c r="M39" s="3" t="s">
        <v>17</v>
      </c>
    </row>
    <row r="40" spans="1:15" x14ac:dyDescent="0.35">
      <c r="A40" t="s">
        <v>2</v>
      </c>
      <c r="B40">
        <f>AVERAGE(B13:B36)</f>
        <v>74.166666666666671</v>
      </c>
      <c r="J40" s="3" t="s">
        <v>33</v>
      </c>
      <c r="K40" s="3"/>
      <c r="L40" s="3">
        <v>5</v>
      </c>
      <c r="M40" s="3">
        <v>0</v>
      </c>
    </row>
    <row r="41" spans="1:15" x14ac:dyDescent="0.35">
      <c r="A41" t="s">
        <v>5</v>
      </c>
      <c r="B41">
        <f>VAR(B13:B36)</f>
        <v>82.666666666667084</v>
      </c>
      <c r="J41" s="3" t="s">
        <v>32</v>
      </c>
      <c r="K41" s="3"/>
      <c r="L41" s="3">
        <v>6</v>
      </c>
      <c r="M41" s="3">
        <f t="shared" ref="M41:M46" si="6">M40+L40</f>
        <v>5</v>
      </c>
    </row>
    <row r="42" spans="1:15" x14ac:dyDescent="0.35">
      <c r="A42" t="s">
        <v>6</v>
      </c>
      <c r="B42">
        <f>STDEV(B13:B36)</f>
        <v>9.0921211313239265</v>
      </c>
      <c r="J42" s="3" t="s">
        <v>34</v>
      </c>
      <c r="K42" s="3"/>
      <c r="L42" s="3">
        <v>2</v>
      </c>
      <c r="M42" s="3">
        <f>M41+L41</f>
        <v>11</v>
      </c>
    </row>
    <row r="43" spans="1:15" x14ac:dyDescent="0.35">
      <c r="J43" s="3" t="s">
        <v>35</v>
      </c>
      <c r="K43" s="3"/>
      <c r="L43" s="3">
        <v>4</v>
      </c>
      <c r="M43" s="3">
        <f t="shared" si="6"/>
        <v>13</v>
      </c>
    </row>
    <row r="44" spans="1:15" x14ac:dyDescent="0.35">
      <c r="J44" s="3" t="s">
        <v>36</v>
      </c>
      <c r="K44" s="3"/>
      <c r="L44" s="3">
        <v>3</v>
      </c>
      <c r="M44" s="3">
        <f t="shared" si="6"/>
        <v>17</v>
      </c>
    </row>
    <row r="45" spans="1:15" x14ac:dyDescent="0.35">
      <c r="A45" t="s">
        <v>7</v>
      </c>
      <c r="B45">
        <f>1/4*(24+1)</f>
        <v>6.25</v>
      </c>
      <c r="J45" s="3" t="s">
        <v>37</v>
      </c>
      <c r="K45" s="3"/>
      <c r="L45" s="3">
        <v>4</v>
      </c>
      <c r="M45" s="3">
        <f t="shared" si="6"/>
        <v>20</v>
      </c>
    </row>
    <row r="46" spans="1:15" x14ac:dyDescent="0.35">
      <c r="A46" t="s">
        <v>8</v>
      </c>
      <c r="B46">
        <f>B18+0.25*(B19-B17)</f>
        <v>66.25</v>
      </c>
      <c r="J46" s="3" t="s">
        <v>38</v>
      </c>
      <c r="K46" s="3"/>
      <c r="L46" s="3">
        <v>0</v>
      </c>
      <c r="M46" s="3">
        <f t="shared" si="6"/>
        <v>24</v>
      </c>
    </row>
    <row r="49" spans="1:2" x14ac:dyDescent="0.35">
      <c r="A49" t="s">
        <v>9</v>
      </c>
      <c r="B49">
        <f>3/4*(24+1)</f>
        <v>18.75</v>
      </c>
    </row>
    <row r="50" spans="1:2" x14ac:dyDescent="0.35">
      <c r="A50" t="s">
        <v>10</v>
      </c>
      <c r="B50">
        <f>B18+0.75*(B19-B17)</f>
        <v>58.75</v>
      </c>
    </row>
    <row r="65" spans="10:13" x14ac:dyDescent="0.35">
      <c r="J65" s="8" t="s">
        <v>1</v>
      </c>
      <c r="K65" s="9"/>
      <c r="L65" s="3" t="s">
        <v>30</v>
      </c>
      <c r="M65" s="3" t="s">
        <v>17</v>
      </c>
    </row>
    <row r="66" spans="10:13" x14ac:dyDescent="0.35">
      <c r="J66" s="8" t="s">
        <v>39</v>
      </c>
      <c r="K66" s="9"/>
      <c r="L66" s="3">
        <v>5</v>
      </c>
      <c r="M66" s="3">
        <v>24</v>
      </c>
    </row>
    <row r="67" spans="10:13" x14ac:dyDescent="0.35">
      <c r="J67" s="8" t="s">
        <v>40</v>
      </c>
      <c r="K67" s="9"/>
      <c r="L67" s="3">
        <v>6</v>
      </c>
      <c r="M67" s="3">
        <f>M66-L66</f>
        <v>19</v>
      </c>
    </row>
    <row r="68" spans="10:13" x14ac:dyDescent="0.35">
      <c r="J68" s="8" t="s">
        <v>41</v>
      </c>
      <c r="K68" s="9"/>
      <c r="L68" s="3">
        <v>2</v>
      </c>
      <c r="M68" s="3">
        <f t="shared" ref="M67:M72" si="7">M67-L67</f>
        <v>13</v>
      </c>
    </row>
    <row r="69" spans="10:13" x14ac:dyDescent="0.35">
      <c r="J69" s="8" t="s">
        <v>42</v>
      </c>
      <c r="K69" s="9"/>
      <c r="L69" s="3">
        <v>4</v>
      </c>
      <c r="M69" s="3">
        <f t="shared" si="7"/>
        <v>11</v>
      </c>
    </row>
    <row r="70" spans="10:13" x14ac:dyDescent="0.35">
      <c r="J70" s="8" t="s">
        <v>43</v>
      </c>
      <c r="K70" s="9"/>
      <c r="L70" s="3">
        <v>3</v>
      </c>
      <c r="M70" s="3">
        <f t="shared" si="7"/>
        <v>7</v>
      </c>
    </row>
    <row r="71" spans="10:13" x14ac:dyDescent="0.35">
      <c r="J71" s="8" t="s">
        <v>44</v>
      </c>
      <c r="K71" s="9"/>
      <c r="L71" s="3">
        <v>4</v>
      </c>
      <c r="M71" s="3">
        <f t="shared" si="7"/>
        <v>4</v>
      </c>
    </row>
    <row r="72" spans="10:13" x14ac:dyDescent="0.35">
      <c r="J72" s="8" t="s">
        <v>45</v>
      </c>
      <c r="K72" s="9"/>
      <c r="L72" s="3">
        <v>0</v>
      </c>
      <c r="M72" s="3">
        <f t="shared" si="7"/>
        <v>0</v>
      </c>
    </row>
  </sheetData>
  <mergeCells count="26">
    <mergeCell ref="I13:J13"/>
    <mergeCell ref="N13:O13"/>
    <mergeCell ref="N14:O14"/>
    <mergeCell ref="N15:O15"/>
    <mergeCell ref="N16:O16"/>
    <mergeCell ref="N17:O17"/>
    <mergeCell ref="N18:O18"/>
    <mergeCell ref="N19:O19"/>
    <mergeCell ref="N20:O20"/>
    <mergeCell ref="J39:K39"/>
    <mergeCell ref="J32:K32"/>
    <mergeCell ref="J33:K33"/>
    <mergeCell ref="J34:K34"/>
    <mergeCell ref="J35:K35"/>
    <mergeCell ref="J28:K28"/>
    <mergeCell ref="J29:K29"/>
    <mergeCell ref="J30:K30"/>
    <mergeCell ref="J31:K31"/>
    <mergeCell ref="J70:K70"/>
    <mergeCell ref="J71:K71"/>
    <mergeCell ref="J72:K72"/>
    <mergeCell ref="J65:K65"/>
    <mergeCell ref="J66:K66"/>
    <mergeCell ref="J67:K67"/>
    <mergeCell ref="J68:K68"/>
    <mergeCell ref="J69:K6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M415UA</dc:creator>
  <cp:lastModifiedBy>M415UA</cp:lastModifiedBy>
  <dcterms:created xsi:type="dcterms:W3CDTF">2021-10-07T17:30:06Z</dcterms:created>
  <dcterms:modified xsi:type="dcterms:W3CDTF">2021-11-15T02:26:10Z</dcterms:modified>
</cp:coreProperties>
</file>