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ompare\"/>
    </mc:Choice>
  </mc:AlternateContent>
  <xr:revisionPtr revIDLastSave="0" documentId="13_ncr:1_{3A5753D1-5A3B-41E9-BDB1-D43EDB6ED921}" xr6:coauthVersionLast="47" xr6:coauthVersionMax="47" xr10:uidLastSave="{00000000-0000-0000-0000-000000000000}"/>
  <bookViews>
    <workbookView xWindow="5835" yWindow="4740" windowWidth="28800" windowHeight="15555" tabRatio="754" activeTab="13" xr2:uid="{00000000-000D-0000-FFFF-FFFF00000000}"/>
  </bookViews>
  <sheets>
    <sheet name="Summary" sheetId="9" r:id="rId1"/>
    <sheet name="M1 IC" sheetId="109" r:id="rId2"/>
    <sheet name="M1 IC (2)" sheetId="110" r:id="rId3"/>
    <sheet name="M1 IC (3)" sheetId="111" r:id="rId4"/>
    <sheet name="M1 Wafer" sheetId="114" r:id="rId5"/>
    <sheet name="M1 Wafer (2)" sheetId="135" r:id="rId6"/>
    <sheet name="MCT" sheetId="115" r:id="rId7"/>
    <sheet name="MCT (2)" sheetId="128" r:id="rId8"/>
    <sheet name="MCT (3)" sheetId="127" r:id="rId9"/>
    <sheet name="MCT (4)" sheetId="131" r:id="rId10"/>
    <sheet name="MCT (5)" sheetId="121" r:id="rId11"/>
    <sheet name="M2 IC" sheetId="125" r:id="rId12"/>
    <sheet name="M2 Wafer" sheetId="126" r:id="rId13"/>
    <sheet name="Non ic&amp;die" sheetId="130" r:id="rId14"/>
    <sheet name="Computation" sheetId="16" state="hidden" r:id="rId15"/>
  </sheets>
  <definedNames>
    <definedName name="_xlnm._FilterDatabase" localSheetId="11" hidden="1">'M2 IC'!$L$64:$M$64</definedName>
    <definedName name="_xlnm.Print_Area" localSheetId="11">'M2 IC'!$A$1:$X$66</definedName>
    <definedName name="_xlnm.Print_Area" localSheetId="6">MCT!$A$2:$G$100</definedName>
    <definedName name="_xlnm.Print_Area" localSheetId="7">'MCT (2)'!$A$2:$G$100</definedName>
    <definedName name="_xlnm.Print_Area" localSheetId="8">'MCT (3)'!$A$2:$G$100</definedName>
    <definedName name="_xlnm.Print_Area" localSheetId="9">'MCT (4)'!$A$2:$G$100</definedName>
    <definedName name="_xlnm.Print_Area" localSheetId="13">'Non ic&amp;die'!$A$2:$B$127</definedName>
    <definedName name="_xlnm.Print_Area" localSheetId="0">Summary!$A$1:$J$54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125" l="1"/>
  <c r="U31" i="125"/>
  <c r="B127" i="130" l="1"/>
  <c r="D12" i="135"/>
  <c r="K47" i="114"/>
  <c r="N23" i="135" l="1"/>
  <c r="G48" i="121"/>
  <c r="G47" i="121"/>
  <c r="G46" i="121"/>
  <c r="G45" i="121"/>
  <c r="G44" i="121"/>
  <c r="G91" i="131"/>
  <c r="G92" i="131"/>
  <c r="G93" i="131"/>
  <c r="G94" i="131"/>
  <c r="G92" i="127"/>
  <c r="G93" i="127"/>
  <c r="G94" i="127"/>
  <c r="G93" i="128"/>
  <c r="G94" i="128"/>
  <c r="G94" i="115"/>
  <c r="D12" i="111"/>
  <c r="K50" i="110"/>
  <c r="K49" i="110"/>
  <c r="D12" i="110"/>
  <c r="K51" i="109"/>
  <c r="K50" i="109"/>
  <c r="H52" i="109"/>
  <c r="V15" i="126" l="1"/>
  <c r="U15" i="126"/>
  <c r="D15" i="126"/>
  <c r="E15" i="126"/>
  <c r="E15" i="125"/>
  <c r="U30" i="125"/>
  <c r="V30" i="125"/>
  <c r="L64" i="125"/>
  <c r="M64" i="125"/>
  <c r="N24" i="135"/>
  <c r="N25" i="135"/>
  <c r="N26" i="135"/>
  <c r="N27" i="135"/>
  <c r="N28" i="135"/>
  <c r="N29" i="135"/>
  <c r="N30" i="135"/>
  <c r="N31" i="135"/>
  <c r="N32" i="135"/>
  <c r="N33" i="135"/>
  <c r="N34" i="135"/>
  <c r="N35" i="135"/>
  <c r="N36" i="135"/>
  <c r="N37" i="135"/>
  <c r="N48" i="114"/>
  <c r="J48" i="135"/>
  <c r="H48" i="135"/>
  <c r="N47" i="135"/>
  <c r="N46" i="135"/>
  <c r="N45" i="135"/>
  <c r="N44" i="135"/>
  <c r="N43" i="135"/>
  <c r="N42" i="135"/>
  <c r="N41" i="135"/>
  <c r="N40" i="135"/>
  <c r="N39" i="135"/>
  <c r="N38" i="135"/>
  <c r="B7" i="135"/>
  <c r="F17" i="9" l="1"/>
  <c r="H64" i="125"/>
  <c r="A2" i="130" l="1"/>
  <c r="E95" i="115"/>
  <c r="J48" i="114"/>
  <c r="J49" i="135" s="1"/>
  <c r="H48" i="114"/>
  <c r="H49" i="135" s="1"/>
  <c r="B4" i="130" l="1"/>
  <c r="E95" i="121"/>
  <c r="G15" i="121"/>
  <c r="G16" i="121"/>
  <c r="G17" i="121"/>
  <c r="G18" i="121"/>
  <c r="G19" i="121"/>
  <c r="G20" i="121"/>
  <c r="G21" i="121"/>
  <c r="G22" i="121"/>
  <c r="G23" i="121"/>
  <c r="G24" i="121"/>
  <c r="G25" i="121"/>
  <c r="G26" i="121"/>
  <c r="G27" i="121"/>
  <c r="G28" i="121"/>
  <c r="G29" i="121"/>
  <c r="G30" i="121"/>
  <c r="G31" i="121"/>
  <c r="G32" i="121"/>
  <c r="G33" i="121"/>
  <c r="G34" i="121"/>
  <c r="G35" i="121"/>
  <c r="G36" i="121"/>
  <c r="G37" i="121"/>
  <c r="G38" i="121"/>
  <c r="G39" i="121"/>
  <c r="G40" i="121"/>
  <c r="G41" i="121"/>
  <c r="G42" i="121"/>
  <c r="G43" i="121"/>
  <c r="G49" i="121"/>
  <c r="G50" i="121"/>
  <c r="G51" i="121"/>
  <c r="G52" i="121"/>
  <c r="G53" i="121"/>
  <c r="G54" i="121"/>
  <c r="G55" i="121"/>
  <c r="G56" i="121"/>
  <c r="G57" i="121"/>
  <c r="G58" i="121"/>
  <c r="G59" i="121"/>
  <c r="G60" i="121"/>
  <c r="G61" i="121"/>
  <c r="G62" i="121"/>
  <c r="G63" i="121"/>
  <c r="G64" i="121"/>
  <c r="G65" i="121"/>
  <c r="G66" i="121"/>
  <c r="G67" i="121"/>
  <c r="G68" i="121"/>
  <c r="G69" i="121"/>
  <c r="G70" i="121"/>
  <c r="G71" i="121"/>
  <c r="G72" i="121"/>
  <c r="G73" i="121"/>
  <c r="G74" i="121"/>
  <c r="G75" i="121"/>
  <c r="G76" i="121"/>
  <c r="G77" i="121"/>
  <c r="G78" i="121"/>
  <c r="G79" i="121"/>
  <c r="G80" i="121"/>
  <c r="G81" i="121"/>
  <c r="G82" i="121"/>
  <c r="G83" i="121"/>
  <c r="G84" i="121"/>
  <c r="G85" i="121"/>
  <c r="G86" i="121"/>
  <c r="G87" i="121"/>
  <c r="G88" i="121"/>
  <c r="G89" i="121"/>
  <c r="G90" i="121"/>
  <c r="F95" i="131"/>
  <c r="E95" i="131"/>
  <c r="D95" i="131"/>
  <c r="C95" i="131"/>
  <c r="G90" i="131"/>
  <c r="G89" i="131"/>
  <c r="G88" i="131"/>
  <c r="G87" i="131"/>
  <c r="G86" i="131"/>
  <c r="G85" i="131"/>
  <c r="G84" i="131"/>
  <c r="G83" i="131"/>
  <c r="G82" i="131"/>
  <c r="G81" i="131"/>
  <c r="G80" i="131"/>
  <c r="G79" i="131"/>
  <c r="G78" i="131"/>
  <c r="G77" i="131"/>
  <c r="G76" i="131"/>
  <c r="G75" i="131"/>
  <c r="G74" i="131"/>
  <c r="G73" i="131"/>
  <c r="G72" i="131"/>
  <c r="G71" i="131"/>
  <c r="G70" i="131"/>
  <c r="G69" i="131"/>
  <c r="G68" i="131"/>
  <c r="G67" i="131"/>
  <c r="G66" i="131"/>
  <c r="G65" i="131"/>
  <c r="G64" i="131"/>
  <c r="G63" i="131"/>
  <c r="G62" i="131"/>
  <c r="G61" i="131"/>
  <c r="G60" i="131"/>
  <c r="G59" i="131"/>
  <c r="G58" i="131"/>
  <c r="G57" i="131"/>
  <c r="G56" i="131"/>
  <c r="G55" i="131"/>
  <c r="G54" i="131"/>
  <c r="G53" i="131"/>
  <c r="G52" i="131"/>
  <c r="G51" i="131"/>
  <c r="G50" i="131"/>
  <c r="G49" i="131"/>
  <c r="G48" i="131"/>
  <c r="G47" i="131"/>
  <c r="G46" i="131"/>
  <c r="G45" i="131"/>
  <c r="G44" i="131"/>
  <c r="G43" i="131"/>
  <c r="G42" i="131"/>
  <c r="G41" i="131"/>
  <c r="G40" i="131"/>
  <c r="G39" i="131"/>
  <c r="G38" i="131"/>
  <c r="G37" i="131"/>
  <c r="G36" i="131"/>
  <c r="G35" i="131"/>
  <c r="G34" i="131"/>
  <c r="G33" i="131"/>
  <c r="G32" i="131"/>
  <c r="G31" i="131"/>
  <c r="G30" i="131"/>
  <c r="G29" i="131"/>
  <c r="G28" i="131"/>
  <c r="G27" i="131"/>
  <c r="G26" i="131"/>
  <c r="G25" i="131"/>
  <c r="G24" i="131"/>
  <c r="G23" i="131"/>
  <c r="G22" i="131"/>
  <c r="G21" i="131"/>
  <c r="G20" i="131"/>
  <c r="G19" i="131"/>
  <c r="G18" i="131"/>
  <c r="G17" i="131"/>
  <c r="G16" i="131"/>
  <c r="G15" i="131"/>
  <c r="B7" i="131"/>
  <c r="B7" i="115"/>
  <c r="H52" i="111"/>
  <c r="J52" i="111"/>
  <c r="G22" i="9"/>
  <c r="G95" i="121" l="1"/>
  <c r="G95" i="131"/>
  <c r="J52" i="109"/>
  <c r="G64" i="125"/>
  <c r="L52" i="111" s="1"/>
  <c r="G16" i="115" l="1"/>
  <c r="G17" i="115"/>
  <c r="G15" i="128"/>
  <c r="G16" i="128"/>
  <c r="G15" i="127"/>
  <c r="D95" i="115"/>
  <c r="C95" i="115"/>
  <c r="V15" i="125" l="1"/>
  <c r="V16" i="125" s="1"/>
  <c r="V17" i="125" s="1"/>
  <c r="V18" i="125" s="1"/>
  <c r="V19" i="125" s="1"/>
  <c r="V20" i="125" s="1"/>
  <c r="V21" i="125" s="1"/>
  <c r="V22" i="125" s="1"/>
  <c r="V23" i="125" s="1"/>
  <c r="V24" i="125" s="1"/>
  <c r="V25" i="125" s="1"/>
  <c r="V26" i="125" s="1"/>
  <c r="V27" i="125" s="1"/>
  <c r="V28" i="125" s="1"/>
  <c r="V29" i="125" s="1"/>
  <c r="G96" i="125"/>
  <c r="F95" i="121" l="1"/>
  <c r="D95" i="121"/>
  <c r="C95" i="121"/>
  <c r="G16" i="127"/>
  <c r="G17" i="127"/>
  <c r="G18" i="127"/>
  <c r="G19" i="127"/>
  <c r="G20" i="127"/>
  <c r="G21" i="127"/>
  <c r="G22" i="127"/>
  <c r="G23" i="127"/>
  <c r="G24" i="127"/>
  <c r="G25" i="127"/>
  <c r="G26" i="127"/>
  <c r="G27" i="127"/>
  <c r="G28" i="127"/>
  <c r="G29" i="127"/>
  <c r="G30" i="127"/>
  <c r="G31" i="127"/>
  <c r="G32" i="127"/>
  <c r="G33" i="127"/>
  <c r="G34" i="127"/>
  <c r="G35" i="127"/>
  <c r="G36" i="127"/>
  <c r="G37" i="127"/>
  <c r="G38" i="127"/>
  <c r="G39" i="127"/>
  <c r="G40" i="127"/>
  <c r="G41" i="127"/>
  <c r="G42" i="127"/>
  <c r="G43" i="127"/>
  <c r="G44" i="127"/>
  <c r="G45" i="127"/>
  <c r="G46" i="127"/>
  <c r="G47" i="127"/>
  <c r="G48" i="127"/>
  <c r="G49" i="127"/>
  <c r="G50" i="127"/>
  <c r="G51" i="127"/>
  <c r="G52" i="127"/>
  <c r="G53" i="127"/>
  <c r="G54" i="127"/>
  <c r="G55" i="127"/>
  <c r="G56" i="127"/>
  <c r="G57" i="127"/>
  <c r="G58" i="127"/>
  <c r="G59" i="127"/>
  <c r="G60" i="127"/>
  <c r="G61" i="127"/>
  <c r="G62" i="127"/>
  <c r="G63" i="127"/>
  <c r="G64" i="127"/>
  <c r="G65" i="127"/>
  <c r="G66" i="127"/>
  <c r="G67" i="127"/>
  <c r="G68" i="127"/>
  <c r="G69" i="127"/>
  <c r="G70" i="127"/>
  <c r="G71" i="127"/>
  <c r="G72" i="127"/>
  <c r="G73" i="127"/>
  <c r="G74" i="127"/>
  <c r="G75" i="127"/>
  <c r="G76" i="127"/>
  <c r="G77" i="127"/>
  <c r="G78" i="127"/>
  <c r="G79" i="127"/>
  <c r="G80" i="127"/>
  <c r="G81" i="127"/>
  <c r="G82" i="127"/>
  <c r="G83" i="127"/>
  <c r="G84" i="127"/>
  <c r="G85" i="127"/>
  <c r="G86" i="127"/>
  <c r="G87" i="127"/>
  <c r="G88" i="127"/>
  <c r="G89" i="127"/>
  <c r="G90" i="127"/>
  <c r="G91" i="127"/>
  <c r="G17" i="128"/>
  <c r="G18" i="128"/>
  <c r="G19" i="128"/>
  <c r="G20" i="128"/>
  <c r="G21" i="128"/>
  <c r="G22" i="128"/>
  <c r="G23" i="128"/>
  <c r="G24" i="128"/>
  <c r="G25" i="128"/>
  <c r="G26" i="128"/>
  <c r="G27" i="128"/>
  <c r="G28" i="128"/>
  <c r="G29" i="128"/>
  <c r="G30" i="128"/>
  <c r="G31" i="128"/>
  <c r="G32" i="128"/>
  <c r="G33" i="128"/>
  <c r="G34" i="128"/>
  <c r="G35" i="128"/>
  <c r="G36" i="128"/>
  <c r="G37" i="128"/>
  <c r="G38" i="128"/>
  <c r="G39" i="128"/>
  <c r="G40" i="128"/>
  <c r="G41" i="128"/>
  <c r="G42" i="128"/>
  <c r="G43" i="128"/>
  <c r="G44" i="128"/>
  <c r="G45" i="128"/>
  <c r="G46" i="128"/>
  <c r="G47" i="128"/>
  <c r="G48" i="128"/>
  <c r="G49" i="128"/>
  <c r="G50" i="128"/>
  <c r="G51" i="128"/>
  <c r="G52" i="128"/>
  <c r="G53" i="128"/>
  <c r="G54" i="128"/>
  <c r="G55" i="128"/>
  <c r="G56" i="128"/>
  <c r="G57" i="128"/>
  <c r="G58" i="128"/>
  <c r="G59" i="128"/>
  <c r="G60" i="128"/>
  <c r="G61" i="128"/>
  <c r="G62" i="128"/>
  <c r="G63" i="128"/>
  <c r="G64" i="128"/>
  <c r="G65" i="128"/>
  <c r="G66" i="128"/>
  <c r="G67" i="128"/>
  <c r="G68" i="128"/>
  <c r="G69" i="128"/>
  <c r="G70" i="128"/>
  <c r="G71" i="128"/>
  <c r="G72" i="128"/>
  <c r="G73" i="128"/>
  <c r="G74" i="128"/>
  <c r="G75" i="128"/>
  <c r="G76" i="128"/>
  <c r="G77" i="128"/>
  <c r="G78" i="128"/>
  <c r="G79" i="128"/>
  <c r="G80" i="128"/>
  <c r="G81" i="128"/>
  <c r="G82" i="128"/>
  <c r="G83" i="128"/>
  <c r="G84" i="128"/>
  <c r="G85" i="128"/>
  <c r="G86" i="128"/>
  <c r="G87" i="128"/>
  <c r="G88" i="128"/>
  <c r="G89" i="128"/>
  <c r="G90" i="128"/>
  <c r="G91" i="128"/>
  <c r="G92" i="128"/>
  <c r="G18" i="115"/>
  <c r="G19" i="115"/>
  <c r="G20" i="115"/>
  <c r="G21" i="115"/>
  <c r="G22" i="115"/>
  <c r="G23" i="115"/>
  <c r="G24" i="115"/>
  <c r="G25" i="115"/>
  <c r="G26" i="115"/>
  <c r="G27" i="115"/>
  <c r="G28" i="115"/>
  <c r="G29" i="115"/>
  <c r="G30" i="115"/>
  <c r="G31" i="115"/>
  <c r="G32" i="115"/>
  <c r="G33" i="115"/>
  <c r="G34" i="115"/>
  <c r="G35" i="115"/>
  <c r="G36" i="115"/>
  <c r="G37" i="115"/>
  <c r="G38" i="115"/>
  <c r="G39" i="115"/>
  <c r="G40" i="115"/>
  <c r="G41" i="115"/>
  <c r="G42" i="115"/>
  <c r="G43" i="115"/>
  <c r="G44" i="115"/>
  <c r="G45" i="115"/>
  <c r="G46" i="115"/>
  <c r="G47" i="115"/>
  <c r="G48" i="115"/>
  <c r="G49" i="115"/>
  <c r="G50" i="115"/>
  <c r="G51" i="115"/>
  <c r="G52" i="115"/>
  <c r="G53" i="115"/>
  <c r="G54" i="115"/>
  <c r="G55" i="115"/>
  <c r="G56" i="115"/>
  <c r="G57" i="115"/>
  <c r="G58" i="115"/>
  <c r="G59" i="115"/>
  <c r="G60" i="115"/>
  <c r="G61" i="115"/>
  <c r="G62" i="115"/>
  <c r="G63" i="115"/>
  <c r="G64" i="115"/>
  <c r="G65" i="115"/>
  <c r="G66" i="115"/>
  <c r="G67" i="115"/>
  <c r="G68" i="115"/>
  <c r="G69" i="115"/>
  <c r="G70" i="115"/>
  <c r="G71" i="115"/>
  <c r="G72" i="115"/>
  <c r="G73" i="115"/>
  <c r="G74" i="115"/>
  <c r="G75" i="115"/>
  <c r="G76" i="115"/>
  <c r="G77" i="115"/>
  <c r="G78" i="115"/>
  <c r="G79" i="115"/>
  <c r="G80" i="115"/>
  <c r="G81" i="115"/>
  <c r="G82" i="115"/>
  <c r="G83" i="115"/>
  <c r="G84" i="115"/>
  <c r="G85" i="115"/>
  <c r="G86" i="115"/>
  <c r="G87" i="115"/>
  <c r="G88" i="115"/>
  <c r="G89" i="115"/>
  <c r="G90" i="115"/>
  <c r="G91" i="115"/>
  <c r="G92" i="115"/>
  <c r="G93" i="115"/>
  <c r="G15" i="115"/>
  <c r="F95" i="128"/>
  <c r="E95" i="128"/>
  <c r="D95" i="128"/>
  <c r="D96" i="121" s="1"/>
  <c r="C95" i="128"/>
  <c r="B7" i="128"/>
  <c r="F95" i="127"/>
  <c r="E95" i="127"/>
  <c r="D95" i="127"/>
  <c r="C95" i="127"/>
  <c r="B7" i="127"/>
  <c r="B7" i="126"/>
  <c r="B7" i="125"/>
  <c r="B7" i="121"/>
  <c r="B7" i="114"/>
  <c r="B7" i="111"/>
  <c r="B7" i="110"/>
  <c r="E96" i="121" l="1"/>
  <c r="C96" i="121"/>
  <c r="F34" i="9" s="1"/>
  <c r="G95" i="127"/>
  <c r="G95" i="115"/>
  <c r="G95" i="128"/>
  <c r="M55" i="126"/>
  <c r="F40" i="9" s="1"/>
  <c r="L55" i="126"/>
  <c r="H55" i="126"/>
  <c r="G55" i="126"/>
  <c r="L48" i="135" s="1"/>
  <c r="D15" i="125"/>
  <c r="G96" i="121" l="1"/>
  <c r="F35" i="9" s="1"/>
  <c r="U15" i="125"/>
  <c r="U16" i="125" s="1"/>
  <c r="U17" i="125" s="1"/>
  <c r="U18" i="125" s="1"/>
  <c r="U19" i="125" s="1"/>
  <c r="U20" i="125" s="1"/>
  <c r="U21" i="125" s="1"/>
  <c r="U22" i="125" s="1"/>
  <c r="U23" i="125" s="1"/>
  <c r="U24" i="125" s="1"/>
  <c r="U25" i="125" s="1"/>
  <c r="U26" i="125" s="1"/>
  <c r="U27" i="125" s="1"/>
  <c r="U28" i="125" s="1"/>
  <c r="U29" i="125" s="1"/>
  <c r="G97" i="135"/>
  <c r="F38" i="9"/>
  <c r="F42" i="9" s="1"/>
  <c r="G38" i="9" s="1"/>
  <c r="K12" i="114"/>
  <c r="K12" i="109"/>
  <c r="K13" i="114" l="1"/>
  <c r="N13" i="114" s="1"/>
  <c r="N12" i="114"/>
  <c r="F95" i="115"/>
  <c r="F96" i="121" s="1"/>
  <c r="J52" i="110"/>
  <c r="H52" i="110"/>
  <c r="N12" i="109"/>
  <c r="K14" i="114" l="1"/>
  <c r="K15" i="114" s="1"/>
  <c r="K16" i="114" s="1"/>
  <c r="K17" i="114" s="1"/>
  <c r="K18" i="114" s="1"/>
  <c r="K19" i="114" s="1"/>
  <c r="K20" i="114" s="1"/>
  <c r="K21" i="114" s="1"/>
  <c r="K22" i="114" s="1"/>
  <c r="K23" i="114" s="1"/>
  <c r="K24" i="114" s="1"/>
  <c r="K25" i="114" s="1"/>
  <c r="K26" i="114" s="1"/>
  <c r="K27" i="114" s="1"/>
  <c r="K28" i="114" s="1"/>
  <c r="K29" i="114" s="1"/>
  <c r="K30" i="114" s="1"/>
  <c r="K31" i="114" s="1"/>
  <c r="K32" i="114" s="1"/>
  <c r="K33" i="114" s="1"/>
  <c r="H53" i="111"/>
  <c r="J53" i="111"/>
  <c r="F33" i="9" s="1"/>
  <c r="K13" i="109"/>
  <c r="K34" i="114" l="1"/>
  <c r="N33" i="114"/>
  <c r="G96" i="114"/>
  <c r="K14" i="109"/>
  <c r="N13" i="109"/>
  <c r="K35" i="114" l="1"/>
  <c r="N34" i="114"/>
  <c r="N14" i="114"/>
  <c r="K15" i="109"/>
  <c r="N14" i="109"/>
  <c r="K3" i="16"/>
  <c r="K36" i="114" l="1"/>
  <c r="N35" i="114"/>
  <c r="N15" i="114"/>
  <c r="K16" i="109"/>
  <c r="N15" i="109"/>
  <c r="G40" i="9"/>
  <c r="N36" i="114" l="1"/>
  <c r="K37" i="114"/>
  <c r="N16" i="114"/>
  <c r="K17" i="109"/>
  <c r="N16" i="109"/>
  <c r="J3" i="16"/>
  <c r="N37" i="114" l="1"/>
  <c r="K38" i="114"/>
  <c r="N17" i="114"/>
  <c r="K18" i="109"/>
  <c r="N17" i="109"/>
  <c r="E4" i="16"/>
  <c r="K39" i="114" l="1"/>
  <c r="N38" i="114"/>
  <c r="N18" i="114"/>
  <c r="K19" i="109"/>
  <c r="N18" i="109"/>
  <c r="H4" i="16"/>
  <c r="C4" i="16" s="1"/>
  <c r="K40" i="114" l="1"/>
  <c r="N39" i="114"/>
  <c r="N19" i="114"/>
  <c r="N19" i="109"/>
  <c r="K20" i="109"/>
  <c r="G4" i="16"/>
  <c r="I4" i="16" s="1"/>
  <c r="D4" i="16" s="1"/>
  <c r="K41" i="114" l="1"/>
  <c r="N40" i="114"/>
  <c r="N20" i="114"/>
  <c r="N20" i="109"/>
  <c r="K21" i="109"/>
  <c r="K42" i="114" l="1"/>
  <c r="N41" i="114"/>
  <c r="N21" i="114"/>
  <c r="K22" i="109"/>
  <c r="N21" i="109"/>
  <c r="G39" i="9"/>
  <c r="K43" i="114" l="1"/>
  <c r="N42" i="114"/>
  <c r="N22" i="114"/>
  <c r="K23" i="109"/>
  <c r="N22" i="109"/>
  <c r="G41" i="9"/>
  <c r="G42" i="9" s="1"/>
  <c r="K44" i="114" l="1"/>
  <c r="N43" i="114"/>
  <c r="N23" i="114"/>
  <c r="K24" i="109"/>
  <c r="N23" i="109"/>
  <c r="G3" i="16"/>
  <c r="I3" i="16" s="1"/>
  <c r="E3" i="16"/>
  <c r="H3" i="16" s="1"/>
  <c r="K45" i="114" l="1"/>
  <c r="N44" i="114"/>
  <c r="N24" i="114"/>
  <c r="N24" i="109"/>
  <c r="K25" i="109"/>
  <c r="K46" i="114" l="1"/>
  <c r="N46" i="114" s="1"/>
  <c r="N45" i="114"/>
  <c r="N25" i="114"/>
  <c r="K26" i="109"/>
  <c r="N25" i="109"/>
  <c r="N26" i="114" l="1"/>
  <c r="K27" i="109"/>
  <c r="N26" i="109"/>
  <c r="N27" i="114" l="1"/>
  <c r="N27" i="109"/>
  <c r="K28" i="109"/>
  <c r="N28" i="114" l="1"/>
  <c r="N28" i="109"/>
  <c r="K29" i="109"/>
  <c r="N29" i="114" l="1"/>
  <c r="K30" i="109"/>
  <c r="N29" i="109"/>
  <c r="N30" i="114" l="1"/>
  <c r="K31" i="109"/>
  <c r="N30" i="109"/>
  <c r="N32" i="114" l="1"/>
  <c r="N31" i="114"/>
  <c r="K32" i="109"/>
  <c r="N31" i="109"/>
  <c r="K33" i="109" l="1"/>
  <c r="N32" i="109"/>
  <c r="K34" i="109" l="1"/>
  <c r="N33" i="109"/>
  <c r="K35" i="109" l="1"/>
  <c r="N34" i="109"/>
  <c r="N35" i="109" l="1"/>
  <c r="K36" i="109"/>
  <c r="N36" i="109" l="1"/>
  <c r="K37" i="109"/>
  <c r="K38" i="109" l="1"/>
  <c r="N37" i="109"/>
  <c r="K39" i="109" l="1"/>
  <c r="N38" i="109"/>
  <c r="K40" i="109" l="1"/>
  <c r="N39" i="109"/>
  <c r="N40" i="109" l="1"/>
  <c r="K41" i="109"/>
  <c r="K42" i="109" l="1"/>
  <c r="N41" i="109"/>
  <c r="K43" i="109" l="1"/>
  <c r="N42" i="109"/>
  <c r="K44" i="109" l="1"/>
  <c r="N43" i="109"/>
  <c r="N44" i="109" l="1"/>
  <c r="K45" i="109"/>
  <c r="K46" i="109" l="1"/>
  <c r="N45" i="109"/>
  <c r="K47" i="109" l="1"/>
  <c r="N46" i="109"/>
  <c r="N47" i="109" l="1"/>
  <c r="K48" i="109"/>
  <c r="N48" i="109" l="1"/>
  <c r="K49" i="109"/>
  <c r="N50" i="109" s="1"/>
  <c r="N49" i="109" l="1"/>
  <c r="N51" i="109"/>
  <c r="K12" i="110"/>
  <c r="N12" i="110" s="1"/>
  <c r="K13" i="110" l="1"/>
  <c r="K14" i="110" l="1"/>
  <c r="N13" i="110"/>
  <c r="K15" i="110" l="1"/>
  <c r="N14" i="110"/>
  <c r="K16" i="110" l="1"/>
  <c r="N15" i="110"/>
  <c r="N16" i="110" l="1"/>
  <c r="K17" i="110"/>
  <c r="N17" i="110" l="1"/>
  <c r="K18" i="110"/>
  <c r="K19" i="110" l="1"/>
  <c r="N18" i="110"/>
  <c r="K20" i="110" l="1"/>
  <c r="N19" i="110"/>
  <c r="N20" i="110" l="1"/>
  <c r="K21" i="110"/>
  <c r="N21" i="110" l="1"/>
  <c r="K22" i="110"/>
  <c r="N22" i="110" l="1"/>
  <c r="K23" i="110"/>
  <c r="K24" i="110" l="1"/>
  <c r="N23" i="110"/>
  <c r="K25" i="110" l="1"/>
  <c r="N24" i="110"/>
  <c r="N25" i="110" l="1"/>
  <c r="K26" i="110"/>
  <c r="K27" i="110" l="1"/>
  <c r="N26" i="110"/>
  <c r="K28" i="110" l="1"/>
  <c r="N27" i="110"/>
  <c r="N28" i="110" l="1"/>
  <c r="K29" i="110"/>
  <c r="K30" i="110" l="1"/>
  <c r="N29" i="110"/>
  <c r="N30" i="110" l="1"/>
  <c r="K31" i="110"/>
  <c r="N31" i="110" l="1"/>
  <c r="K32" i="110"/>
  <c r="N32" i="110" l="1"/>
  <c r="K33" i="110"/>
  <c r="N33" i="110" l="1"/>
  <c r="K34" i="110"/>
  <c r="K35" i="110" l="1"/>
  <c r="N34" i="110"/>
  <c r="K36" i="110" l="1"/>
  <c r="N35" i="110"/>
  <c r="K37" i="110" l="1"/>
  <c r="N36" i="110"/>
  <c r="K38" i="110" l="1"/>
  <c r="N37" i="110"/>
  <c r="N38" i="110" l="1"/>
  <c r="K39" i="110"/>
  <c r="K40" i="110" l="1"/>
  <c r="N39" i="110"/>
  <c r="N40" i="110" l="1"/>
  <c r="K41" i="110"/>
  <c r="N41" i="110" l="1"/>
  <c r="K42" i="110"/>
  <c r="K43" i="110" l="1"/>
  <c r="N42" i="110"/>
  <c r="N43" i="110" l="1"/>
  <c r="K44" i="110"/>
  <c r="K45" i="110" l="1"/>
  <c r="N44" i="110"/>
  <c r="K46" i="110" l="1"/>
  <c r="N45" i="110"/>
  <c r="N46" i="110" l="1"/>
  <c r="K47" i="110"/>
  <c r="N47" i="110" l="1"/>
  <c r="K48" i="110"/>
  <c r="N49" i="110" l="1"/>
  <c r="N48" i="110"/>
  <c r="K51" i="110" l="1"/>
  <c r="N50" i="110"/>
  <c r="K12" i="111" l="1"/>
  <c r="N51" i="110"/>
  <c r="N12" i="111" l="1"/>
  <c r="K13" i="111"/>
  <c r="N13" i="111" l="1"/>
  <c r="K14" i="111"/>
  <c r="N14" i="111" l="1"/>
  <c r="K15" i="111"/>
  <c r="N15" i="111" l="1"/>
  <c r="K16" i="111"/>
  <c r="N16" i="111" l="1"/>
  <c r="K17" i="111"/>
  <c r="K18" i="111" l="1"/>
  <c r="N17" i="111"/>
  <c r="N18" i="111" l="1"/>
  <c r="K19" i="111"/>
  <c r="N19" i="111" s="1"/>
  <c r="N52" i="111" s="1"/>
  <c r="N47" i="114" l="1"/>
  <c r="K12" i="135"/>
  <c r="N12" i="135" s="1"/>
  <c r="K13" i="135" l="1"/>
  <c r="K14" i="135" l="1"/>
  <c r="N13" i="135"/>
  <c r="K15" i="135" l="1"/>
  <c r="N14" i="135"/>
  <c r="N15" i="135" l="1"/>
  <c r="K16" i="135"/>
  <c r="N16" i="135" l="1"/>
  <c r="K17" i="135"/>
  <c r="N17" i="135" l="1"/>
  <c r="K18" i="135"/>
  <c r="N18" i="135" l="1"/>
  <c r="K19" i="135"/>
  <c r="N19" i="135" l="1"/>
  <c r="K20" i="135"/>
  <c r="K21" i="135" l="1"/>
  <c r="N20" i="135"/>
  <c r="N21" i="135" l="1"/>
  <c r="K22" i="135"/>
  <c r="N22" i="135" s="1"/>
  <c r="N48" i="135" s="1"/>
</calcChain>
</file>

<file path=xl/sharedStrings.xml><?xml version="1.0" encoding="utf-8"?>
<sst xmlns="http://schemas.openxmlformats.org/spreadsheetml/2006/main" count="1126" uniqueCount="581">
  <si>
    <t>Rujukan Kami:</t>
  </si>
  <si>
    <t>Tarikh:</t>
  </si>
  <si>
    <t>Pengarah Kastam Negeri Pulau Pinang</t>
  </si>
  <si>
    <t xml:space="preserve">Jabatan Kastam Diraja Malaysia </t>
  </si>
  <si>
    <t>Cawangan Gudang Pengilangan Berlesen</t>
  </si>
  <si>
    <t>Zon Perindustrian Bebas Fasa II</t>
  </si>
  <si>
    <t>Bukit Gedong, Bayan Lepas, 11900 Pulau Pinang</t>
  </si>
  <si>
    <t>(u/p:Encik Che Zulkifli )</t>
  </si>
  <si>
    <t>Tuan,</t>
  </si>
  <si>
    <t xml:space="preserve">PENYATA BULANAN LAMPIRAN M1 DAN M2 BAGI BULAN   </t>
  </si>
  <si>
    <t>Saya adalah merujuk kepada perkara di atas.</t>
  </si>
  <si>
    <t>2. Sebagai mematuhi Syarat bil.8 kepada syarat-syarat pelesenan GPB, bersama-sama</t>
  </si>
  <si>
    <t xml:space="preserve">    ini dimajukan penyata bulanan Lampiran M1 dan M2 untuk bulan </t>
  </si>
  <si>
    <t>3. Kedudukan eskport berbanding jualan tempatan barang siap kami ialah:-</t>
  </si>
  <si>
    <t xml:space="preserve">  Kuota yang diluluskan melalui lesen pengilangan (ICA 1975) dan/atau lesen GPB:-</t>
  </si>
  <si>
    <t>I)   Kuota Eksport :</t>
  </si>
  <si>
    <t>II)  Kuota jualan tempatan :</t>
  </si>
  <si>
    <t xml:space="preserve">  Tempoh Lesen GPB:</t>
  </si>
  <si>
    <t>Dua Tahun</t>
  </si>
  <si>
    <t>(01.11.2023 - 31.10.2025)</t>
  </si>
  <si>
    <t>Jumlah Pembelian/Pengimportan :</t>
  </si>
  <si>
    <t>I)   Nilai Bahan Mentah/Komponen :</t>
  </si>
  <si>
    <t>RM</t>
  </si>
  <si>
    <t>II)  Nilai Mesin/Peralatan/alat Ganti :</t>
  </si>
  <si>
    <t>III)  Jumlah Cukai Terkorban :</t>
  </si>
  <si>
    <t xml:space="preserve">   Jumlah Jualan Bulanan (pengeluaran)</t>
  </si>
  <si>
    <t>I)    Nilai dan peratusan eksport terus</t>
  </si>
  <si>
    <t>II)   Nilai dan peratusan jualan ke GPB</t>
  </si>
  <si>
    <t>III)   Nilai dan peratusan jualan ke FIZ</t>
  </si>
  <si>
    <t>JUMLAH JUALAN</t>
  </si>
  <si>
    <t>Sekian Terima Kasih</t>
  </si>
  <si>
    <t>Yang benar,</t>
  </si>
  <si>
    <t>PER: 14.1</t>
  </si>
  <si>
    <t>PTK NO 27</t>
  </si>
  <si>
    <r>
      <t xml:space="preserve">Nama Syarikat: </t>
    </r>
    <r>
      <rPr>
        <b/>
        <u/>
        <sz val="10"/>
        <rFont val="Arial"/>
        <family val="2"/>
      </rPr>
      <t>Intel Microelectronics (M) Sdn. Bhd.</t>
    </r>
  </si>
  <si>
    <r>
      <t xml:space="preserve">No. Lesen: </t>
    </r>
    <r>
      <rPr>
        <b/>
        <u/>
        <sz val="10"/>
        <rFont val="Arial"/>
        <family val="2"/>
      </rPr>
      <t>P79 G6 2016 00000006</t>
    </r>
  </si>
  <si>
    <t xml:space="preserve">Bulan: </t>
  </si>
  <si>
    <t>Tariff</t>
  </si>
  <si>
    <t>Jumlah</t>
  </si>
  <si>
    <t>No Borang</t>
  </si>
  <si>
    <t>Kuantiti</t>
  </si>
  <si>
    <t>Kod</t>
  </si>
  <si>
    <t>stok</t>
  </si>
  <si>
    <t>Saya memperakui bahawa segala maklumat-maklumat yang diberi di atas adalah betul dan benar.</t>
  </si>
  <si>
    <t>IC Wafer</t>
  </si>
  <si>
    <t>LAMPIRAN M2</t>
  </si>
  <si>
    <t>PENYATA BULANAN PERGERAKAN BAHAN-BAHAN KELUARAN SIAP</t>
  </si>
  <si>
    <t>Eksport (100%)</t>
  </si>
  <si>
    <t>Barang Siap Rosak</t>
  </si>
  <si>
    <t>Jumlah Baki</t>
  </si>
  <si>
    <t>Keluar Negara</t>
  </si>
  <si>
    <t>GPB/ FIZ/ IPC/ RDC/ B165</t>
  </si>
  <si>
    <t>Nama</t>
  </si>
  <si>
    <t>Nilai (RM)</t>
  </si>
  <si>
    <t>Duti</t>
  </si>
  <si>
    <t>Cukai</t>
  </si>
  <si>
    <t>No sijil</t>
  </si>
  <si>
    <t>Barang</t>
  </si>
  <si>
    <t>keluaran</t>
  </si>
  <si>
    <t>barang</t>
  </si>
  <si>
    <t>Kastam</t>
  </si>
  <si>
    <t>Kelulusan</t>
  </si>
  <si>
    <t>Siap</t>
  </si>
  <si>
    <t>barang siap</t>
  </si>
  <si>
    <t>semasa</t>
  </si>
  <si>
    <t>siap</t>
  </si>
  <si>
    <t>Pemusnahan</t>
  </si>
  <si>
    <t>IC units</t>
  </si>
  <si>
    <t xml:space="preserve"> </t>
  </si>
  <si>
    <t>Bal on Hand Current month</t>
  </si>
  <si>
    <t>Current Month M1 transaction</t>
  </si>
  <si>
    <t>Total M1 Current + previous month</t>
  </si>
  <si>
    <t>Total M2 current month</t>
  </si>
  <si>
    <t>Qty</t>
  </si>
  <si>
    <t>Value</t>
  </si>
  <si>
    <t>IC UNITS</t>
  </si>
  <si>
    <t>IC WAFERS</t>
  </si>
  <si>
    <t>Previous month bal</t>
  </si>
  <si>
    <t>M1 stock and value</t>
  </si>
  <si>
    <t>SCRAP</t>
  </si>
  <si>
    <t>IC</t>
  </si>
  <si>
    <t>WAFER</t>
  </si>
  <si>
    <t>IV)  Nilai dan peratusan jualan tempatan</t>
  </si>
  <si>
    <t>LAMPIRAN M1</t>
  </si>
  <si>
    <t>PENYATA BULANAN PEGERAKAN BAHAN-BAHAN MENTAH/KOMPONEN</t>
  </si>
  <si>
    <t>Bil</t>
  </si>
  <si>
    <t xml:space="preserve">Jenis </t>
  </si>
  <si>
    <t>Date</t>
  </si>
  <si>
    <t>Invoice</t>
  </si>
  <si>
    <t>Nilai</t>
  </si>
  <si>
    <t>Sisa/</t>
  </si>
  <si>
    <t>Bahan</t>
  </si>
  <si>
    <t>Kastam/ Invois</t>
  </si>
  <si>
    <t>Import</t>
  </si>
  <si>
    <t>Belian</t>
  </si>
  <si>
    <t>(CIF)</t>
  </si>
  <si>
    <t>Bahan mentah</t>
  </si>
  <si>
    <t>Rosak/</t>
  </si>
  <si>
    <t>Mentah</t>
  </si>
  <si>
    <t>pemulaan</t>
  </si>
  <si>
    <t>Tempatan</t>
  </si>
  <si>
    <t>yang digunakan</t>
  </si>
  <si>
    <t>Scrap</t>
  </si>
  <si>
    <t>Penutup</t>
  </si>
  <si>
    <t>IC Units</t>
  </si>
  <si>
    <t>MAKLUMAT CUKAI TERKORBAN</t>
  </si>
  <si>
    <t xml:space="preserve">NAMA SYARIKAT : </t>
  </si>
  <si>
    <t>Intel Microelectronics (M) Sdn. Bhd.</t>
  </si>
  <si>
    <t>Bulan:</t>
  </si>
  <si>
    <t>NILAI BARANGAN</t>
  </si>
  <si>
    <t>PENGECUALIAN</t>
  </si>
  <si>
    <t>IMPOT (CIF)</t>
  </si>
  <si>
    <t>DUTI IMPOT</t>
  </si>
  <si>
    <t>CUKAI JUALAN</t>
  </si>
  <si>
    <t>DUTI EKSAIS</t>
  </si>
  <si>
    <t>JUMLAH CUKAI TERKORBAN</t>
  </si>
  <si>
    <t>(1)</t>
  </si>
  <si>
    <t>(2)</t>
  </si>
  <si>
    <t>(3)</t>
  </si>
  <si>
    <t>(4)</t>
  </si>
  <si>
    <t>(5) = (2) + (3) + (4)</t>
  </si>
  <si>
    <t>(RM)</t>
  </si>
  <si>
    <t>PERALATAN / MESIN</t>
  </si>
  <si>
    <t xml:space="preserve">KELENGKAPAN </t>
  </si>
  <si>
    <t>Jumlah:</t>
  </si>
  <si>
    <t>Jumlah Besar</t>
  </si>
  <si>
    <t>JUMLAH BESAR</t>
  </si>
  <si>
    <t xml:space="preserve">Muhammad Faisal bin Mohd Fadzil </t>
  </si>
  <si>
    <t>920318-02-5219</t>
  </si>
  <si>
    <t>Logistics Control &amp; Regulatory Affairs Manager</t>
  </si>
  <si>
    <t>P24D04015836</t>
  </si>
  <si>
    <t>SSD - NO ENCRYPTION - W/O ENCLOSURE</t>
  </si>
  <si>
    <t>ADD-IN CARD, OTHER, FOR COMPUTER, NO ENC</t>
  </si>
  <si>
    <t>MOTHERBOARD W/O CPU - NO ENCRYPTION</t>
  </si>
  <si>
    <t>WIRELESS CARD</t>
  </si>
  <si>
    <t>ELECTRONICS COMPONENT - WIRELESS CARD</t>
  </si>
  <si>
    <t>ADD-IN CARD</t>
  </si>
  <si>
    <t>DESKTOP W/CPU, NO OPTICAL DRIVE</t>
  </si>
  <si>
    <t>LCD MONITOR FOR COMPUTER</t>
  </si>
  <si>
    <t>TA,NEX,CRB,BMGX2,NX2,PCIE HHHL</t>
  </si>
  <si>
    <t>ASSY,FAN,MVS75,EXTERNAL FAN MODULE</t>
  </si>
  <si>
    <t>DESKTOP W/ CPU OPTICAL DRIVE</t>
  </si>
  <si>
    <t>MICROPROCESSOR / 2000-288-124 MICROPROCESSOR / SOC / CONTROLLER IC / / IN 12/31/9999 IN N/A IN NLR</t>
  </si>
  <si>
    <t>MICROPROCESSOR / 64 BIT MICROPROCESSOR 64 BIT MPU 8072205499700 2.200G 45MB FCL&amp;GT; / / IN 12/31/9999 IN N/A IN NLR</t>
  </si>
  <si>
    <t>MICROPROCESSOR / 2000-288-109 MICROPROCESSOR/SOC/CONTR IC (MULTICHIP) / / IN 12/31/9999 IN N/A IN NLR</t>
  </si>
  <si>
    <t>SSD</t>
  </si>
  <si>
    <t>434PXE4VA / MICROPROCESSOR IC (MULTICHIP) / / IN 12/31/9999 IN N/A IN NLR</t>
  </si>
  <si>
    <t>N67839-001 N67839-001 SUB ASSEMBLY WITH PUSHER PART FOR AUTOMATION THERMAL TOOL</t>
  </si>
  <si>
    <t>GRAPHICS CARD</t>
  </si>
  <si>
    <t>SM46 CHICKADEE RIDGE MUDV PCBA</t>
  </si>
  <si>
    <t>MOTHERBOARD</t>
  </si>
  <si>
    <t>POWER SUPPLY FOR COMPUTER MORE THAN</t>
  </si>
  <si>
    <t>ADD IN CARD - ADD IN CARD, OTHER,</t>
  </si>
  <si>
    <t>DC POWER SUPPLY</t>
  </si>
  <si>
    <t>ADD-IN CARD,OTHER FOR COMPUTER</t>
  </si>
  <si>
    <t>P24D04006970</t>
  </si>
  <si>
    <t>P24D04015704</t>
  </si>
  <si>
    <t>P24D04016973</t>
  </si>
  <si>
    <t>P24D04017991</t>
  </si>
  <si>
    <t>P24D04017177</t>
  </si>
  <si>
    <t>P24D04022920</t>
  </si>
  <si>
    <t>P24D05000079</t>
  </si>
  <si>
    <t>P24D04026657</t>
  </si>
  <si>
    <t>P24D05000085</t>
  </si>
  <si>
    <t>P24D04024193</t>
  </si>
  <si>
    <t>P24D04026732</t>
  </si>
  <si>
    <t>P24D05000084</t>
  </si>
  <si>
    <t>28 JUNE 2025</t>
  </si>
  <si>
    <t>P24104059833</t>
  </si>
  <si>
    <t>P24104059829</t>
  </si>
  <si>
    <t>P24104059839</t>
  </si>
  <si>
    <t>P24105002124</t>
  </si>
  <si>
    <t>P24105002122</t>
  </si>
  <si>
    <t>P24D04026331</t>
  </si>
  <si>
    <t>P24105002963</t>
  </si>
  <si>
    <t>P24D05002450</t>
  </si>
  <si>
    <t>P24105007923</t>
  </si>
  <si>
    <t>P24105009252</t>
  </si>
  <si>
    <t>P24D05003732</t>
  </si>
  <si>
    <t>P24D05007290</t>
  </si>
  <si>
    <t>P24D05008630</t>
  </si>
  <si>
    <t>P24D05008654</t>
  </si>
  <si>
    <t>P24105028957</t>
  </si>
  <si>
    <t>P24105026513</t>
  </si>
  <si>
    <t>P24105048166</t>
  </si>
  <si>
    <t>P24105044406</t>
  </si>
  <si>
    <t>P24D05019617</t>
  </si>
  <si>
    <t>P24D05019575</t>
  </si>
  <si>
    <t>P24105048165</t>
  </si>
  <si>
    <t>P24D05021016</t>
  </si>
  <si>
    <t>P24105059725</t>
  </si>
  <si>
    <t>P24D05028215</t>
  </si>
  <si>
    <t>P24105026590</t>
  </si>
  <si>
    <t>P24105041759</t>
  </si>
  <si>
    <t>P24105039197</t>
  </si>
  <si>
    <t>P24105059382</t>
  </si>
  <si>
    <t>P24105023031</t>
  </si>
  <si>
    <t>P24105023107</t>
  </si>
  <si>
    <t>P24105033935</t>
  </si>
  <si>
    <t>P24105023593</t>
  </si>
  <si>
    <t>P24105023022</t>
  </si>
  <si>
    <t>P24105023109</t>
  </si>
  <si>
    <t>P24105011366</t>
  </si>
  <si>
    <t>P24105023063</t>
  </si>
  <si>
    <t>P24105038758</t>
  </si>
  <si>
    <t>P24105023649</t>
  </si>
  <si>
    <t>P24105001244</t>
  </si>
  <si>
    <t>P24105001254</t>
  </si>
  <si>
    <t>P16105001979</t>
  </si>
  <si>
    <t>P16105000601</t>
  </si>
  <si>
    <t>P16105002095</t>
  </si>
  <si>
    <t>P16105000353</t>
  </si>
  <si>
    <t>P16105002360</t>
  </si>
  <si>
    <t>P16105001218</t>
  </si>
  <si>
    <t>P16105002503</t>
  </si>
  <si>
    <t>P16105000982</t>
  </si>
  <si>
    <t>P16105002456</t>
  </si>
  <si>
    <t>P16105001834</t>
  </si>
  <si>
    <t>P16105002299</t>
  </si>
  <si>
    <t>P16105001110</t>
  </si>
  <si>
    <t>P16105000943</t>
  </si>
  <si>
    <t>P16105001311</t>
  </si>
  <si>
    <t>P16105002244</t>
  </si>
  <si>
    <t>P16105000474</t>
  </si>
  <si>
    <t>P16105000891</t>
  </si>
  <si>
    <t>P16105002422</t>
  </si>
  <si>
    <t>P16105001550</t>
  </si>
  <si>
    <t>P16105000252</t>
  </si>
  <si>
    <t>P16105000162</t>
  </si>
  <si>
    <t>P16105001710</t>
  </si>
  <si>
    <t>P16105001167</t>
  </si>
  <si>
    <t>P16105000233</t>
  </si>
  <si>
    <t>P12105007609</t>
  </si>
  <si>
    <t>P12105006382</t>
  </si>
  <si>
    <t>P12105006945</t>
  </si>
  <si>
    <t>P12105007613</t>
  </si>
  <si>
    <t>P12105000008</t>
  </si>
  <si>
    <t>P12105003081</t>
  </si>
  <si>
    <t>P12105006426</t>
  </si>
  <si>
    <t>JUMLAH</t>
  </si>
  <si>
    <t>P24D04026750</t>
  </si>
  <si>
    <t>P24105003512</t>
  </si>
  <si>
    <t>P24105003500</t>
  </si>
  <si>
    <t>P24D05003132</t>
  </si>
  <si>
    <t>P24105003491</t>
  </si>
  <si>
    <t>P24105003495</t>
  </si>
  <si>
    <t>P24D05003966</t>
  </si>
  <si>
    <t>P24105014170</t>
  </si>
  <si>
    <t>P24D05006083</t>
  </si>
  <si>
    <t>P24D05007432</t>
  </si>
  <si>
    <t>P24105021761</t>
  </si>
  <si>
    <t>P24D05007563</t>
  </si>
  <si>
    <t>P24105023753</t>
  </si>
  <si>
    <t>P24D05010399</t>
  </si>
  <si>
    <t>P24105032457</t>
  </si>
  <si>
    <t>P24D05012528</t>
  </si>
  <si>
    <t>P24D05012596</t>
  </si>
  <si>
    <t>P24D05012538</t>
  </si>
  <si>
    <t>P24105032428</t>
  </si>
  <si>
    <t>P24105032419</t>
  </si>
  <si>
    <t>P24105032386</t>
  </si>
  <si>
    <t>P24105032407</t>
  </si>
  <si>
    <t>P24105032398</t>
  </si>
  <si>
    <t>P24105032394</t>
  </si>
  <si>
    <t>P24105032389</t>
  </si>
  <si>
    <t>P24D05014274</t>
  </si>
  <si>
    <t>P24105039768</t>
  </si>
  <si>
    <t>P24105039193</t>
  </si>
  <si>
    <t>P24105039212</t>
  </si>
  <si>
    <t>P24105039211</t>
  </si>
  <si>
    <t>P24105044982</t>
  </si>
  <si>
    <t>P24D05017330</t>
  </si>
  <si>
    <t>P24105047945</t>
  </si>
  <si>
    <t>P24D05019899</t>
  </si>
  <si>
    <t>P24105060417</t>
  </si>
  <si>
    <t>P24105059727</t>
  </si>
  <si>
    <t>P24105063051</t>
  </si>
  <si>
    <t>P24105063037</t>
  </si>
  <si>
    <t>P24105063033</t>
  </si>
  <si>
    <t>P24D05026397</t>
  </si>
  <si>
    <t>P24D05026407</t>
  </si>
  <si>
    <t>P24105063041</t>
  </si>
  <si>
    <t>P24105063030</t>
  </si>
  <si>
    <t>P24105020979</t>
  </si>
  <si>
    <t>P24105008834</t>
  </si>
  <si>
    <t>P12105006482</t>
  </si>
  <si>
    <t>PCBA: TA,ADD-IN CARD,WCL,TCSS 801 - USBC ANX-RDR+PPC AI</t>
  </si>
  <si>
    <t>AARDVARK I2C/SPI HOST ADAPTER</t>
  </si>
  <si>
    <t>MEMORY IC</t>
  </si>
  <si>
    <t>MOTHERBOARD CRB</t>
  </si>
  <si>
    <t>M.2 TO MCIO 2X2 MCIO SB PBA,</t>
  </si>
  <si>
    <t>M.2 TO MCIO 4X1 MCIO SB,PBA</t>
  </si>
  <si>
    <t>M.2 TO MCIO 1X2 2X1 MCIO SB,PBA</t>
  </si>
  <si>
    <t>LCD MONITOR FOR COMPUTER BOM52 FHD TED NON PSR DISPLAY PANEL</t>
  </si>
  <si>
    <t>CABLE - DATA 60PIN EDP CABLE</t>
  </si>
  <si>
    <t>MOTHERBOARD W/O CPU - NO ENCRYPTION MGM BOARD</t>
  </si>
  <si>
    <t>ELECTRONIC BOARDS</t>
  </si>
  <si>
    <t>ADAPTER SMA-F / SMA- SF-SMRP50+</t>
  </si>
  <si>
    <t>FLEX BL CA SM/SM 24" FL086-24SM+</t>
  </si>
  <si>
    <t>FXD SS ATTEN / SMA / VAT-20A+</t>
  </si>
  <si>
    <t>NXZT AB-RC200-B1 - CABLE</t>
  </si>
  <si>
    <t>GRANITE REAPIDS-D ACT 2.0 EOS TESTER GNR-D XCC+/HCC ACT 2.0</t>
  </si>
  <si>
    <t>ESP32-S3 MODULE 90?</t>
  </si>
  <si>
    <t>ESP32-S3 MODULE 45?</t>
  </si>
  <si>
    <t>AA, GRANITE RAPIDS WS,EV CRB FAB1 BUIL GRN WS EV CRB RDIMM OPENCHASSIS X02C NSW</t>
  </si>
  <si>
    <t>N67838-001 N67838-001 PUSHER PART FOR BENCHTOP THERMAL TOOL</t>
  </si>
  <si>
    <t>HARNESS,9FT,BENCH</t>
  </si>
  <si>
    <t>N67836-001 N67836-001 PUSHER PART FOR 1XTDP</t>
  </si>
  <si>
    <t>AMPLIFIER-ALT-5038</t>
  </si>
  <si>
    <t>MOTHERBOAD</t>
  </si>
  <si>
    <t>POWER</t>
  </si>
  <si>
    <t>PRINTED CIRCUIT BOARD</t>
  </si>
  <si>
    <t>DIFFERENTIAL PROBE: 1.5 GHZ, 1X/10X, +/-8.5V, TEKVPI</t>
  </si>
  <si>
    <t>RESISTOR</t>
  </si>
  <si>
    <t>PB, M.2 KEY M LOOPBACK,</t>
  </si>
  <si>
    <t>LOW POWER VR TEST TOOL KIT</t>
  </si>
  <si>
    <t>CONNBD,UFS M2 PRB AOB,GEAR5,FAB1, FV SI</t>
  </si>
  <si>
    <t>SOCKET, UFS, 9X13,</t>
  </si>
  <si>
    <t>TA,ADD-IN CARD,BMG,X2_B35-CLAMSHELL_CAR&gt; TA#: N53880-108 BATTLEMAGE-X2, FRD-B35 CLAMSHEEL, AOB, A0, DT6- CLAMSHEEL 320EU PRQ NEW FUSE</t>
  </si>
  <si>
    <t>TA,ADD-IN CARD,BMG,X2_B35-CLAMSHELL_CAR&gt; TA#: N53880-108 BATTLEMAGE-X2, FRD-B33 CLAMSHEEL, AOBM A0, DT6- CLAMSHELL 320EU PRQ NEW FUSE</t>
  </si>
  <si>
    <t>TA,ADD-IN CARD,BMG,X2_B35-CLAMSHELL 320EU PRQ NEW FUSE</t>
  </si>
  <si>
    <t>CONNBD,UFS M2 PRB AOB,GEAR4,FAB1, FV SI</t>
  </si>
  <si>
    <t>SOCKET, UFS, 11X13,</t>
  </si>
  <si>
    <t>N50197-001 NVPS RETENTION HEATSINK,12V FAN: CFM-2507CF-1140-313/5V/2WIRES</t>
  </si>
  <si>
    <t>N72043-001 NVPS RETENTION HEATSINK,5V FAN: CFM-2507CF-0140-313/5V/2WIRES</t>
  </si>
  <si>
    <t>TA, ADD-IN CARD,BMG,IBC C32 SKT, PO TA, ADD-IN CARD,BMG,SVC-C01 SKT,PPO</t>
  </si>
  <si>
    <t>SKT,RETENTION,ISC,SVC/IBC,C32 SKT,RETENTION,ISC,SVC/IBC,BMG-G31</t>
  </si>
  <si>
    <t>HEATSINK,VR,IBC,6P,C32, HEATSINK,VR,IBC,6P,BMG-G31</t>
  </si>
  <si>
    <t>NUC L6 RNUC12WSHI70Z00 UCFF 2500</t>
  </si>
  <si>
    <t>WILDCAT LAKE, LP5X, RVP, PRE PRQ W/ACCESSORIES</t>
  </si>
  <si>
    <t>PACKING TAPE</t>
  </si>
  <si>
    <t>MEMORY BOARD, DIMM, SIMM</t>
  </si>
  <si>
    <t>BADGE SCANNER/BAR CODE READER</t>
  </si>
  <si>
    <t>POWER SUPPLY 150-500W USED IN COMPUTER</t>
  </si>
  <si>
    <t>USB FLASH DRIVE NO ENCRYPTION</t>
  </si>
  <si>
    <t>FLASH PROGRAMMER</t>
  </si>
  <si>
    <t>MULTIMETER W/O RECORDING ABILITY</t>
  </si>
  <si>
    <t>POWER ADAPTER FOR LAPTOP</t>
  </si>
  <si>
    <t>HEADSET</t>
  </si>
  <si>
    <t>PBA,X4 EDGEFINGER TO M.2 1X2, 2X1</t>
  </si>
  <si>
    <t>EDGEFINGER_X4 TO,STRADDLEMOUNT_X16 RISER</t>
  </si>
  <si>
    <t>PCIEX4 EDGEFINGER TO,MCIO_ROOT_1X2LR 2X</t>
  </si>
  <si>
    <t>PBA,X4 EDGEFINGER TO M.2 2X2</t>
  </si>
  <si>
    <t>RPB TO CB TC SIDEBACK,HEADER TO MCIO AD</t>
  </si>
  <si>
    <t>PBA, PCIE EDGEFINGER,X16 TO 4XM.2 GEN5</t>
  </si>
  <si>
    <t>PBA,X4 EDGEFINGER TO M.2 4X1</t>
  </si>
  <si>
    <t>PCIEX16 CEM,TO MCIO_END_4X4 WM SB</t>
  </si>
  <si>
    <t>PCIEX16 EDGEFINGER,TO MCIO_END_4X4 WM</t>
  </si>
  <si>
    <t>EDGEFINGER_X4 TO M.2 KEY M,</t>
  </si>
  <si>
    <t>PCIEX4 EDGEFINGER,TO MCIO ROOT 2X2LR W</t>
  </si>
  <si>
    <t>PCIEX4 EDGEFINGER,TO MCIO_ROOT_2X2 WM</t>
  </si>
  <si>
    <t>EDGEFINGER_X8,TO STRADDLEMOUNT_X16 RISER</t>
  </si>
  <si>
    <t>TA,ADD-IN CARD,BMG,IBC C32 SD, PO GRAPHICS CARDS</t>
  </si>
  <si>
    <t>FITTING,PARKER,UQD2,INSERT,SAE4, 1/4 B UQD FITTING BLUE</t>
  </si>
  <si>
    <t>FITTING,PARKER,UQD2,INSERT,SAE4, 1/4 B UQD FITTING</t>
  </si>
  <si>
    <t>COMMERCIAL PC W/CPU W/O RESTRICTED SW B860 ATX DESKTOP</t>
  </si>
  <si>
    <t>TA,PROCBD,BNC,RP,VOL,GNR HW,</t>
  </si>
  <si>
    <t>SW DEVKIT BOARD</t>
  </si>
  <si>
    <t>PCBA: TA,ADD-IN CARD,WCL,TCSS 203 - USBC TI-PD RTMR AIC</t>
  </si>
  <si>
    <t>Pcle Network Card</t>
  </si>
  <si>
    <t>SYSTEM SOURCEMETER DUAL CHANNEL, 40V</t>
  </si>
  <si>
    <t>MIOE-GMSL SAMPLE</t>
  </si>
  <si>
    <t>USB 3.0 HDMI KVM SWITCH PART #</t>
  </si>
  <si>
    <t>AA,HDMT HX3 APDPS CAL1.0 FAB A HDMT APDPS CALIBRATION CARD</t>
  </si>
  <si>
    <t>AA,HDMT HX3 APDPS CAL1.0 FAB A</t>
  </si>
  <si>
    <t>TA,ADD-IN CARD,BMG,SVC-C01 SKT</t>
  </si>
  <si>
    <t>COMMERCIAL PC W/CPU W/O RESTRICTED SW CPU OSV Z890 ATX DESKTOP PLATFORM</t>
  </si>
  <si>
    <t>TA,ADD-IN CARD,BMG,SVC-C01 SKT TA ADD-IN CARD BMG SVC-C01 SKT</t>
  </si>
  <si>
    <t>NB-WARLOCK N15 MLK2 RPL</t>
  </si>
  <si>
    <t>PCBA: TA,ADD-IN CARD,WCL,TCSS 800 - USBC TI-RDR+PPC AIC</t>
  </si>
  <si>
    <t>COMMERCIAL SSD - W/O ENCLOSURE 1TB NVME SSD</t>
  </si>
  <si>
    <t>DDR4 RDIMM,MOD,REG,4GBX72,1.2V,2933MBPS&gt; 32GB DDR4 RDIMM</t>
  </si>
  <si>
    <t>PCBA: TA,ADD-IN CARD,WCL,TCSS 702 - USBC GBR RETIMER AI</t>
  </si>
  <si>
    <t>MFG PN: X.FLP-ML51.J-PA(F)-ST DESC: HIROSE RF ADAPTERS - BETWEEN SERIES</t>
  </si>
  <si>
    <t>MFG PN: HRMP-ML51LP-DTR178-350RS DESC: HIROSE RF ADAPTERS - BETWEEN SERIES</t>
  </si>
  <si>
    <t>WIRELESS CARD - WHALE PEAK2 - 70EA</t>
  </si>
  <si>
    <t>GLOTRENDS 300MM PCIE 3.0 X1 RISER CABLE JM-B0CKY2ZYP2</t>
  </si>
  <si>
    <t>FEE1 - 15EA</t>
  </si>
  <si>
    <t>DP 2-PORT USB 3.0 PCIE JMJU-P20612-S1</t>
  </si>
  <si>
    <t>DESKTOP W/O CPU W/RESTRICTED SOFTWARE</t>
  </si>
  <si>
    <t>TA,ADD-IN CARD,PTL-P RVP,TCSS 103-USBC</t>
  </si>
  <si>
    <t>TEST ADAPTER KIT, 640-0169-000, DP-TPA-A</t>
  </si>
  <si>
    <t>TEST ADAPTER KIT, 640-1105-000, ENH-DP-TPA-P</t>
  </si>
  <si>
    <t>PCBA</t>
  </si>
  <si>
    <t>ADAPTER</t>
  </si>
  <si>
    <t>TA,NEX,CRB,BMGX2,NX2,PCIE HHHL BMG BOARD</t>
  </si>
  <si>
    <t>ASSY,FAN,MVS75,EXTERNAL FAN MODULE BMG FAN FOR HHHL</t>
  </si>
  <si>
    <t>AA,ADD-IN CARD,ARL-P,TI994BH SPR AIC</t>
  </si>
  <si>
    <t>AA,CRB,ARL-P DDR5SODIMM RVP,PNP SKU</t>
  </si>
  <si>
    <t>AA,ADD-IN CARD,ARL-P,TI994BH EPR PDAIC</t>
  </si>
  <si>
    <t>AA,CRB,ARL_P_LP5X_T4_RVP,MEM SKT PNP</t>
  </si>
  <si>
    <t>POWER SUPPLY FOR CAP EQUIP MORETHAN 500W</t>
  </si>
  <si>
    <t>COMMERCIAL MOTHERBOARD W/CPU</t>
  </si>
  <si>
    <t>ASSY,FAN,MVS75,EXTERNAL FAN MODULE BMG BLOWER</t>
  </si>
  <si>
    <t>ASSY,FAN,MVS75,EXTERNAL FAN MODULE BMG BLOWER FAN</t>
  </si>
  <si>
    <t>PLUGABLE DP TO HDMI ACTIVE ADAPTER</t>
  </si>
  <si>
    <t>STARTECH HDMI TO DP ACTIVE ADAPTER</t>
  </si>
  <si>
    <t>PLUGABLE DP TO HDMI PASSIVE ADAPTER</t>
  </si>
  <si>
    <t>TA, PROCBD, BNC, RP, VOL, GNR HW</t>
  </si>
  <si>
    <t>INTEL INTARGET</t>
  </si>
  <si>
    <t>ISC TEST SOCKETS</t>
  </si>
  <si>
    <t>HEATSINK</t>
  </si>
  <si>
    <t>HEAST SINK PLASTIC PUSHER</t>
  </si>
  <si>
    <t>BUTTON HEAD HEX DRIVE SCREW (PO NUM</t>
  </si>
  <si>
    <t>KINGSTON DATA TRAVELER USB 512GB FL</t>
  </si>
  <si>
    <t>PCBA TA,CRB,WCL LP5X RVP,MD, T3 RVP</t>
  </si>
  <si>
    <t>R95-00888B0500000 888 BGA-0.5P SOCK</t>
  </si>
  <si>
    <t>MEMORY BOARD (DDR5 SODIMM)</t>
  </si>
  <si>
    <t>SOLID STATE DRIVE PCIE</t>
  </si>
  <si>
    <t>TA, ADD-INCARD, PTL-P RVP, TCSS 103</t>
  </si>
  <si>
    <t>PRINTED CIRCUIT BOARD ASSY (PO NUMB</t>
  </si>
  <si>
    <t>PCBA TA,CRB,WCL LP5X RVP,SD, T3 PNP</t>
  </si>
  <si>
    <t>ELECTRONIC PC BOARD</t>
  </si>
  <si>
    <t>CURRENT SHUNTS</t>
  </si>
  <si>
    <t>PCBA TA,CRB,WCL LP5X RVP,MD, T3 PNP</t>
  </si>
  <si>
    <t>SABRENT 1TB ROCKET INTERNAL SOLID S</t>
  </si>
  <si>
    <t>CONNECTORS</t>
  </si>
  <si>
    <t>PRINTED CIRCUIT BOARDS</t>
  </si>
  <si>
    <t>PCIE CARD</t>
  </si>
  <si>
    <t>DEBUG CABLE</t>
  </si>
  <si>
    <t>NIC CARD INTEL ETHERNET NETWORK ADA</t>
  </si>
  <si>
    <t>PNY GEFORCE GTX 5080 GRAPHICS CONTR</t>
  </si>
  <si>
    <t>PBA TCSS DP 2PI 20G</t>
  </si>
  <si>
    <t>MEMORY BOARD</t>
  </si>
  <si>
    <t>PRINTED CIRCUIT BOARD ASSEMBLY</t>
  </si>
  <si>
    <t>DESKTOP W/CPU W/RESTRICTED SOFTWARE</t>
  </si>
  <si>
    <t>PCIEX4 EDGEFINGER</t>
  </si>
  <si>
    <t>EVALUATION BOARDS</t>
  </si>
  <si>
    <t>DUT BOARD</t>
  </si>
  <si>
    <t>TEST SOCKET</t>
  </si>
  <si>
    <t>MACHINE W/O DISPLAY OR W/O CPU</t>
  </si>
  <si>
    <t>PRIMARY PURGE TUBING ASSEMBLY</t>
  </si>
  <si>
    <t>INFINEON HARDWARE DEBUGGERS (PO NUM</t>
  </si>
  <si>
    <t>COMPUTER CHIPSET TEST TOOL</t>
  </si>
  <si>
    <t>ADD-IN CARD WITH UNPROGRAMMED FPGA</t>
  </si>
  <si>
    <t>MOTHER BOARD -AA,CRB,</t>
  </si>
  <si>
    <t>PROBE AMPLIFIER-INFINIMAX,7 GHZ</t>
  </si>
  <si>
    <t>MEMORY BOARD,DIMM,SIMM SK HYNIX</t>
  </si>
  <si>
    <t>DATA ACQUISITION SYSTEM USB AND LAN</t>
  </si>
  <si>
    <t>PRINTED CIRCUIT BOARD - PBA,TCSS DP</t>
  </si>
  <si>
    <t>SOURCE METER (DUAL-CHANNEL SYSTEM</t>
  </si>
  <si>
    <t>OSCILLOSCOPE-6GHZ 4 ANALOG 16</t>
  </si>
  <si>
    <t>ADD-IN CARD,OTHER FOR COMPUTER,</t>
  </si>
  <si>
    <t>10 MHZ TO 67 PNA NETWORK ANALYZER</t>
  </si>
  <si>
    <t>INFINIIMAX 25 GHZ RC PROBE AMP WITH</t>
  </si>
  <si>
    <t>LXI DATA ACQUISITION SWITCH UNIT</t>
  </si>
  <si>
    <t>PROBE HEAD INFINIMAX III-N5444A</t>
  </si>
  <si>
    <t>OSCILLIOSCOPE-INFINIIUM 13 GHZ 80/</t>
  </si>
  <si>
    <t>MULTIMETER W/O RECORDING ABILITY 4</t>
  </si>
  <si>
    <t>MULTIMETER W/O RECORDING ABILITY 3</t>
  </si>
  <si>
    <t>CARTON BOX-PACKAGING/CARDBOARD</t>
  </si>
  <si>
    <t>PROBE AMPLIFIER - INFINIIMAX II,</t>
  </si>
  <si>
    <t>ADD-IN CARD AA AIC P2U FAB A</t>
  </si>
  <si>
    <t>SWITCH/ KVM SWITCH RAHITAN DKX3-432</t>
  </si>
  <si>
    <t>PROBE - INFINIIMAX SINGLE-ENDED/</t>
  </si>
  <si>
    <t>SHUNT RESISTOR</t>
  </si>
  <si>
    <t>PULSE/PATTERN GENERATOR</t>
  </si>
  <si>
    <t>MOTHERBOARD(FOR PC)-AA,RVP,RAPTOR</t>
  </si>
  <si>
    <t>OSCILLOSCOPE-6HZ MIXED SIGNAL</t>
  </si>
  <si>
    <t>ADAPTER-POWER ADAPTER FOR LAPTOP</t>
  </si>
  <si>
    <t>MOTHERBOARD-AA,PTL-UH-10,RVP4 DDR5</t>
  </si>
  <si>
    <t>INFINIIUM UXR REAL-TIME</t>
  </si>
  <si>
    <t>MOTHERBOARD(FOR PC)-MOTHERBOARD W/O</t>
  </si>
  <si>
    <t>PRINTED CIRCUIT BOARD-OTHER</t>
  </si>
  <si>
    <t>3.35 GHZ 2-CHANNEL PULSE-/PATTERN</t>
  </si>
  <si>
    <t xml:space="preserve">MOTHERBOARD(FOR PC)-AA,CRB,ALDER </t>
  </si>
  <si>
    <t>GRAPHICS CARD PONTE VECCHIO DATA</t>
  </si>
  <si>
    <t>MOTHERBOARD-AA,CRB,RPLS,NON-STD,</t>
  </si>
  <si>
    <t>PROBE AMPLIFIER-INFINIMAX,10 GHZ</t>
  </si>
  <si>
    <t xml:space="preserve">INFINIIUM UXR REAL-TIME </t>
  </si>
  <si>
    <t>CABLE-N2823A CABLE ASSEMBLY</t>
  </si>
  <si>
    <t>SERVER PLATFORM - COMMERCIAL PC</t>
  </si>
  <si>
    <t>10MHZ TO 50 GHZ PNA-X NETWORK</t>
  </si>
  <si>
    <t>CABLE - CABLE-DATA PFC CABLE</t>
  </si>
  <si>
    <t>INFINIIUM UXR REAL TIME</t>
  </si>
  <si>
    <t>ADD-IN CARD -OTHER FOR COMPUTER</t>
  </si>
  <si>
    <t>SOCKET - SOCKET FOR MPU INTEGRATED</t>
  </si>
  <si>
    <t>ADD-IN CARD OTHER FOR COMPUTER</t>
  </si>
  <si>
    <t xml:space="preserve">MOTHERBOARD (FOR PC) - MOTHERBOARD </t>
  </si>
  <si>
    <t xml:space="preserve"> ADD-IN CARD, OTHER, FOR COMPUTER, </t>
  </si>
  <si>
    <t>DESKTOP(FOR TEST VALIDATION)-</t>
  </si>
  <si>
    <t>HOSE-HOSE/PIPE TUBE, PLASTIC,WITH</t>
  </si>
  <si>
    <t>HEATSINK-HEATSINK ANTI-COND, COVER</t>
  </si>
  <si>
    <t xml:space="preserve">THERMAL HEADS FOR AUTOMATIC </t>
  </si>
  <si>
    <t>DEVELOPMENT TOOL BOARDS - HAPS-100</t>
  </si>
  <si>
    <t>HAPS-100 MODULE 4F-1 HW - 1 UNIT</t>
  </si>
  <si>
    <t>1A,MB AND DB ASSY,HPCC2,HDMT</t>
  </si>
  <si>
    <t>CU,IWHC-RC,HGV,SEALKIT,IMT</t>
  </si>
  <si>
    <t>P24D04026733</t>
  </si>
  <si>
    <t>P24D04026701</t>
  </si>
  <si>
    <t>P24D05000769</t>
  </si>
  <si>
    <t>P24D05001461</t>
  </si>
  <si>
    <t>P24D05000875</t>
  </si>
  <si>
    <t>P24105007951</t>
  </si>
  <si>
    <t>P24D05003363</t>
  </si>
  <si>
    <t>P24D05002992</t>
  </si>
  <si>
    <t>P24D05003398</t>
  </si>
  <si>
    <t>P24D05004621</t>
  </si>
  <si>
    <t>P24D05004618</t>
  </si>
  <si>
    <t>P24105013168</t>
  </si>
  <si>
    <t>P24D05003985</t>
  </si>
  <si>
    <t>P24105016461</t>
  </si>
  <si>
    <t>P24D05005245</t>
  </si>
  <si>
    <t>P24105015849</t>
  </si>
  <si>
    <t>P24D05003872</t>
  </si>
  <si>
    <t>P24105014164</t>
  </si>
  <si>
    <t>P24105019015</t>
  </si>
  <si>
    <t>P24D05005512</t>
  </si>
  <si>
    <t>P24D05005640</t>
  </si>
  <si>
    <t>P24105012324</t>
  </si>
  <si>
    <t>P24D05006091</t>
  </si>
  <si>
    <t>P24D05008183</t>
  </si>
  <si>
    <t>P24D05007872</t>
  </si>
  <si>
    <t>P24D05007294</t>
  </si>
  <si>
    <t>P24D05008246</t>
  </si>
  <si>
    <t>P24D05008257</t>
  </si>
  <si>
    <t>P24D05008256</t>
  </si>
  <si>
    <t>P24D05008760</t>
  </si>
  <si>
    <t>P24105023916</t>
  </si>
  <si>
    <t>P24D05010981</t>
  </si>
  <si>
    <t>P24D05010308</t>
  </si>
  <si>
    <t>P24D05010306</t>
  </si>
  <si>
    <t>P24D05009867</t>
  </si>
  <si>
    <t>P24D05008759</t>
  </si>
  <si>
    <t>P24D05009649</t>
  </si>
  <si>
    <t>P24105034848</t>
  </si>
  <si>
    <t>P24105034755</t>
  </si>
  <si>
    <t>P24D05012797</t>
  </si>
  <si>
    <t>P24D05016505</t>
  </si>
  <si>
    <t>P24D05016807</t>
  </si>
  <si>
    <t>P24D05015236</t>
  </si>
  <si>
    <t>P24D05016510</t>
  </si>
  <si>
    <t>P24D05017222</t>
  </si>
  <si>
    <t>P24D05017884</t>
  </si>
  <si>
    <t>P24D05018478</t>
  </si>
  <si>
    <t>P24D05017221</t>
  </si>
  <si>
    <t>P24D05017899</t>
  </si>
  <si>
    <t>P24D05016806</t>
  </si>
  <si>
    <t>P24D05021686</t>
  </si>
  <si>
    <t>P24D05018361</t>
  </si>
  <si>
    <t>P24D05021501</t>
  </si>
  <si>
    <t>P24D05022243</t>
  </si>
  <si>
    <t>P24D05023545</t>
  </si>
  <si>
    <t>P24D05024469</t>
  </si>
  <si>
    <t>P24D05025275</t>
  </si>
  <si>
    <t>P24D05023693</t>
  </si>
  <si>
    <t>P24D05025323</t>
  </si>
  <si>
    <t>P24D05026501</t>
  </si>
  <si>
    <t>P24D05027778</t>
  </si>
  <si>
    <t>P24D05027836</t>
  </si>
  <si>
    <t>P24D05025349</t>
  </si>
  <si>
    <t>P24105034044</t>
  </si>
  <si>
    <t>P24105001528</t>
  </si>
  <si>
    <t>P24105045392</t>
  </si>
  <si>
    <t>P24105005923</t>
  </si>
  <si>
    <t>P24105003768</t>
  </si>
  <si>
    <t>P18105000552</t>
  </si>
  <si>
    <t>P12105006294</t>
  </si>
  <si>
    <t>P12105008226</t>
  </si>
  <si>
    <t>P12105006292</t>
  </si>
  <si>
    <t>P12105003093</t>
  </si>
  <si>
    <t>P12105001637</t>
  </si>
  <si>
    <t>P24205023203</t>
  </si>
  <si>
    <t>P16D04005956</t>
  </si>
  <si>
    <t>P16D04005957</t>
  </si>
  <si>
    <t>P16D05000275</t>
  </si>
  <si>
    <t>P16D05001300</t>
  </si>
  <si>
    <t>P16D05000583</t>
  </si>
  <si>
    <t>P16D05005128</t>
  </si>
  <si>
    <t>P16205003686</t>
  </si>
  <si>
    <t>P16205000866</t>
  </si>
  <si>
    <t>P16205006338</t>
  </si>
  <si>
    <t>P16205000634</t>
  </si>
  <si>
    <t>P16205004211</t>
  </si>
  <si>
    <t>P16205005299</t>
  </si>
  <si>
    <t>P16205002796</t>
  </si>
  <si>
    <t>P16205001500</t>
  </si>
  <si>
    <t>P16205005712</t>
  </si>
  <si>
    <t>P16205003085</t>
  </si>
  <si>
    <t>P16205002627</t>
  </si>
  <si>
    <t>P24205041131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</si>
</sst>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m/d/yy;@"/>
    <numFmt numFmtId="168" formatCode="0000000000000"/>
  </numFmts>
  <fonts count="7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Intel Clear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ptos"/>
      <family val="2"/>
    </font>
    <font>
      <sz val="10"/>
      <color rgb="FF0070C0"/>
      <name val="Arial"/>
      <family val="2"/>
    </font>
    <font>
      <sz val="10.5"/>
      <color theme="3" tint="0.39997558519241921"/>
      <name val="-apple-system"/>
    </font>
    <font>
      <sz val="10"/>
      <color theme="3" tint="0.39997558519241921"/>
      <name val="Arial"/>
      <family val="2"/>
    </font>
    <font>
      <sz val="10"/>
      <color theme="0" tint="-0.1499984740745262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indexed="18"/>
      <name val="Arial"/>
      <family val="2"/>
    </font>
    <font>
      <sz val="8"/>
      <name val="Arial"/>
      <family val="2"/>
    </font>
    <font>
      <sz val="11"/>
      <name val="Aptos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47">
    <xf numFmtId="0" fontId="0" fillId="0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0" applyNumberFormat="0" applyBorder="0" applyAlignment="0" applyProtection="0"/>
    <xf numFmtId="0" fontId="39" fillId="27" borderId="17" applyNumberFormat="0" applyAlignment="0" applyProtection="0"/>
    <xf numFmtId="0" fontId="40" fillId="28" borderId="18" applyNumberFormat="0" applyAlignment="0" applyProtection="0"/>
    <xf numFmtId="43" fontId="1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29" borderId="0" applyNumberFormat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5" fillId="0" borderId="21" applyNumberFormat="0" applyFill="0" applyAlignment="0" applyProtection="0"/>
    <xf numFmtId="0" fontId="45" fillId="0" borderId="0" applyNumberFormat="0" applyFill="0" applyBorder="0" applyAlignment="0" applyProtection="0"/>
    <xf numFmtId="0" fontId="46" fillId="30" borderId="17" applyNumberFormat="0" applyAlignment="0" applyProtection="0"/>
    <xf numFmtId="0" fontId="47" fillId="0" borderId="22" applyNumberFormat="0" applyFill="0" applyAlignment="0" applyProtection="0"/>
    <xf numFmtId="0" fontId="48" fillId="31" borderId="0" applyNumberFormat="0" applyBorder="0" applyAlignment="0" applyProtection="0"/>
    <xf numFmtId="0" fontId="36" fillId="0" borderId="0"/>
    <xf numFmtId="0" fontId="36" fillId="32" borderId="23" applyNumberFormat="0" applyFont="0" applyAlignment="0" applyProtection="0"/>
    <xf numFmtId="0" fontId="49" fillId="27" borderId="24" applyNumberFormat="0" applyAlignment="0" applyProtection="0"/>
    <xf numFmtId="0" fontId="50" fillId="0" borderId="0" applyNumberFormat="0" applyFill="0" applyBorder="0" applyAlignment="0" applyProtection="0"/>
    <xf numFmtId="0" fontId="51" fillId="0" borderId="25" applyNumberFormat="0" applyFill="0" applyAlignment="0" applyProtection="0"/>
    <xf numFmtId="0" fontId="52" fillId="0" borderId="0" applyNumberFormat="0" applyFill="0" applyBorder="0" applyAlignment="0" applyProtection="0"/>
    <xf numFmtId="0" fontId="18" fillId="0" borderId="0"/>
    <xf numFmtId="0" fontId="17" fillId="0" borderId="0"/>
    <xf numFmtId="0" fontId="17" fillId="32" borderId="23" applyNumberFormat="0" applyFont="0" applyAlignment="0" applyProtection="0"/>
    <xf numFmtId="0" fontId="17" fillId="2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4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12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9" fontId="17" fillId="0" borderId="0" applyFont="0" applyFill="0" applyBorder="0" applyAlignment="0" applyProtection="0"/>
    <xf numFmtId="0" fontId="16" fillId="0" borderId="0"/>
    <xf numFmtId="0" fontId="16" fillId="32" borderId="23" applyNumberFormat="0" applyFont="0" applyAlignment="0" applyProtection="0"/>
    <xf numFmtId="0" fontId="16" fillId="2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4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13" borderId="0" applyNumberFormat="0" applyBorder="0" applyAlignment="0" applyProtection="0"/>
    <xf numFmtId="9" fontId="16" fillId="0" borderId="0" applyFont="0" applyFill="0" applyBorder="0" applyAlignment="0" applyProtection="0"/>
    <xf numFmtId="0" fontId="15" fillId="0" borderId="0"/>
    <xf numFmtId="0" fontId="14" fillId="0" borderId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4" fillId="0" borderId="0"/>
    <xf numFmtId="0" fontId="14" fillId="32" borderId="23" applyNumberFormat="0" applyFont="0" applyAlignment="0" applyProtection="0"/>
    <xf numFmtId="9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32" borderId="23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32" borderId="23" applyNumberFormat="0" applyFont="0" applyAlignment="0" applyProtection="0"/>
    <xf numFmtId="0" fontId="14" fillId="2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3" borderId="0" applyNumberFormat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10" fillId="0" borderId="0"/>
    <xf numFmtId="43" fontId="19" fillId="0" borderId="0" applyFont="0" applyFill="0" applyBorder="0" applyAlignment="0" applyProtection="0"/>
    <xf numFmtId="0" fontId="9" fillId="0" borderId="0"/>
    <xf numFmtId="9" fontId="55" fillId="0" borderId="0" applyFon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0" borderId="0"/>
    <xf numFmtId="0" fontId="8" fillId="32" borderId="23" applyNumberFormat="0" applyFont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0" borderId="0"/>
    <xf numFmtId="0" fontId="8" fillId="0" borderId="0"/>
    <xf numFmtId="0" fontId="8" fillId="32" borderId="23" applyNumberFormat="0" applyFont="0" applyAlignment="0" applyProtection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2" borderId="23" applyNumberFormat="0" applyFont="0" applyAlignment="0" applyProtection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8" fillId="0" borderId="0"/>
    <xf numFmtId="0" fontId="8" fillId="32" borderId="23" applyNumberFormat="0" applyFont="0" applyAlignment="0" applyProtection="0"/>
    <xf numFmtId="0" fontId="8" fillId="2" borderId="0" applyNumberFormat="0" applyBorder="0" applyAlignment="0" applyProtection="0"/>
    <xf numFmtId="0" fontId="8" fillId="0" borderId="0"/>
    <xf numFmtId="0" fontId="8" fillId="0" borderId="0"/>
    <xf numFmtId="0" fontId="8" fillId="32" borderId="23" applyNumberFormat="0" applyFont="0" applyAlignment="0" applyProtection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2" borderId="23" applyNumberFormat="0" applyFont="0" applyAlignment="0" applyProtection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19" fillId="0" borderId="0" applyFont="0" applyFill="0" applyBorder="0" applyAlignment="0" applyProtection="0"/>
    <xf numFmtId="0" fontId="8" fillId="0" borderId="0"/>
    <xf numFmtId="0" fontId="8" fillId="2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" fillId="0" borderId="0"/>
    <xf numFmtId="0" fontId="5" fillId="32" borderId="23" applyNumberFormat="0" applyFont="0" applyAlignment="0" applyProtection="0"/>
    <xf numFmtId="0" fontId="5" fillId="0" borderId="0"/>
    <xf numFmtId="0" fontId="5" fillId="0" borderId="0"/>
    <xf numFmtId="0" fontId="5" fillId="32" borderId="23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32" borderId="23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" fillId="0" borderId="0"/>
    <xf numFmtId="0" fontId="5" fillId="32" borderId="23" applyNumberFormat="0" applyFont="0" applyAlignment="0" applyProtection="0"/>
    <xf numFmtId="0" fontId="5" fillId="0" borderId="0"/>
    <xf numFmtId="0" fontId="5" fillId="0" borderId="0"/>
    <xf numFmtId="0" fontId="5" fillId="32" borderId="23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32" borderId="23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5" fillId="32" borderId="23" applyNumberFormat="0" applyFont="0" applyAlignment="0" applyProtection="0"/>
    <xf numFmtId="0" fontId="5" fillId="0" borderId="0"/>
    <xf numFmtId="0" fontId="5" fillId="0" borderId="0"/>
    <xf numFmtId="0" fontId="5" fillId="32" borderId="23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32" borderId="23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5" fillId="32" borderId="23" applyNumberFormat="0" applyFont="0" applyAlignment="0" applyProtection="0"/>
    <xf numFmtId="0" fontId="5" fillId="0" borderId="0"/>
    <xf numFmtId="0" fontId="5" fillId="0" borderId="0"/>
    <xf numFmtId="0" fontId="5" fillId="32" borderId="23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32" borderId="23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37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3" fontId="0" fillId="0" borderId="0" xfId="28" applyFont="1" applyAlignment="1">
      <alignment horizontal="center"/>
    </xf>
    <xf numFmtId="43" fontId="0" fillId="0" borderId="0" xfId="28" applyFont="1"/>
    <xf numFmtId="43" fontId="0" fillId="0" borderId="1" xfId="28" applyFont="1" applyBorder="1" applyAlignment="1">
      <alignment horizontal="center"/>
    </xf>
    <xf numFmtId="43" fontId="0" fillId="0" borderId="5" xfId="28" applyFont="1" applyBorder="1" applyAlignment="1">
      <alignment horizontal="center"/>
    </xf>
    <xf numFmtId="43" fontId="0" fillId="0" borderId="0" xfId="28" applyFont="1" applyAlignment="1">
      <alignment horizontal="right"/>
    </xf>
    <xf numFmtId="0" fontId="0" fillId="0" borderId="3" xfId="0" applyBorder="1"/>
    <xf numFmtId="17" fontId="21" fillId="0" borderId="0" xfId="0" quotePrefix="1" applyNumberFormat="1" applyFont="1"/>
    <xf numFmtId="0" fontId="21" fillId="0" borderId="0" xfId="0" applyFont="1"/>
    <xf numFmtId="9" fontId="0" fillId="0" borderId="0" xfId="0" applyNumberFormat="1"/>
    <xf numFmtId="9" fontId="0" fillId="0" borderId="0" xfId="0" quotePrefix="1" applyNumberFormat="1" applyAlignment="1">
      <alignment horizontal="center"/>
    </xf>
    <xf numFmtId="0" fontId="0" fillId="0" borderId="16" xfId="0" applyBorder="1" applyAlignment="1">
      <alignment horizontal="right"/>
    </xf>
    <xf numFmtId="43" fontId="0" fillId="0" borderId="0" xfId="0" applyNumberFormat="1" applyAlignment="1">
      <alignment horizontal="right"/>
    </xf>
    <xf numFmtId="43" fontId="0" fillId="0" borderId="7" xfId="28" applyFont="1" applyBorder="1" applyAlignment="1">
      <alignment horizontal="center"/>
    </xf>
    <xf numFmtId="43" fontId="0" fillId="0" borderId="0" xfId="0" applyNumberFormat="1"/>
    <xf numFmtId="0" fontId="19" fillId="0" borderId="0" xfId="0" applyFont="1"/>
    <xf numFmtId="0" fontId="0" fillId="0" borderId="9" xfId="0" applyBorder="1"/>
    <xf numFmtId="43" fontId="0" fillId="0" borderId="9" xfId="160" applyFont="1" applyBorder="1" applyAlignment="1">
      <alignment horizontal="center"/>
    </xf>
    <xf numFmtId="43" fontId="0" fillId="0" borderId="9" xfId="33" applyFont="1" applyBorder="1" applyAlignment="1">
      <alignment horizontal="center"/>
    </xf>
    <xf numFmtId="0" fontId="0" fillId="0" borderId="9" xfId="0" applyBorder="1" applyAlignment="1">
      <alignment horizontal="right"/>
    </xf>
    <xf numFmtId="43" fontId="19" fillId="0" borderId="4" xfId="28" applyFont="1" applyBorder="1" applyAlignment="1">
      <alignment horizontal="center"/>
    </xf>
    <xf numFmtId="43" fontId="19" fillId="0" borderId="1" xfId="28" applyFont="1" applyBorder="1" applyAlignment="1">
      <alignment horizontal="center"/>
    </xf>
    <xf numFmtId="43" fontId="19" fillId="0" borderId="5" xfId="28" applyFont="1" applyBorder="1" applyAlignment="1">
      <alignment horizontal="center"/>
    </xf>
    <xf numFmtId="43" fontId="19" fillId="0" borderId="1" xfId="28" applyFont="1" applyBorder="1"/>
    <xf numFmtId="1" fontId="19" fillId="0" borderId="0" xfId="28" applyNumberFormat="1" applyFont="1" applyFill="1" applyBorder="1" applyAlignment="1">
      <alignment horizontal="center"/>
    </xf>
    <xf numFmtId="43" fontId="19" fillId="0" borderId="0" xfId="28" applyFont="1" applyFill="1" applyBorder="1" applyAlignment="1">
      <alignment horizontal="center"/>
    </xf>
    <xf numFmtId="43" fontId="19" fillId="0" borderId="14" xfId="28" applyFont="1" applyBorder="1" applyAlignment="1">
      <alignment horizontal="center"/>
    </xf>
    <xf numFmtId="43" fontId="19" fillId="0" borderId="12" xfId="28" applyFont="1" applyBorder="1" applyAlignment="1">
      <alignment horizontal="center"/>
    </xf>
    <xf numFmtId="1" fontId="19" fillId="0" borderId="0" xfId="28" quotePrefix="1" applyNumberFormat="1" applyFont="1" applyFill="1" applyBorder="1" applyAlignment="1">
      <alignment horizontal="center"/>
    </xf>
    <xf numFmtId="43" fontId="19" fillId="0" borderId="1" xfId="28" quotePrefix="1" applyFont="1" applyFill="1" applyBorder="1" applyAlignment="1">
      <alignment horizontal="center"/>
    </xf>
    <xf numFmtId="1" fontId="19" fillId="0" borderId="2" xfId="28" applyNumberFormat="1" applyFont="1" applyFill="1" applyBorder="1" applyAlignment="1">
      <alignment horizontal="center"/>
    </xf>
    <xf numFmtId="43" fontId="19" fillId="0" borderId="5" xfId="28" applyFont="1" applyFill="1" applyBorder="1" applyAlignment="1">
      <alignment horizontal="center"/>
    </xf>
    <xf numFmtId="3" fontId="0" fillId="0" borderId="9" xfId="160" applyNumberFormat="1" applyFont="1" applyBorder="1" applyAlignment="1">
      <alignment horizontal="center"/>
    </xf>
    <xf numFmtId="0" fontId="19" fillId="0" borderId="9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22" fillId="0" borderId="0" xfId="0" applyFont="1"/>
    <xf numFmtId="43" fontId="19" fillId="0" borderId="12" xfId="28" applyFont="1" applyBorder="1" applyAlignment="1">
      <alignment horizontal="right"/>
    </xf>
    <xf numFmtId="43" fontId="0" fillId="0" borderId="16" xfId="28" applyFont="1" applyBorder="1" applyAlignment="1">
      <alignment horizontal="center"/>
    </xf>
    <xf numFmtId="14" fontId="19" fillId="0" borderId="0" xfId="0" quotePrefix="1" applyNumberFormat="1" applyFont="1"/>
    <xf numFmtId="43" fontId="0" fillId="0" borderId="9" xfId="0" applyNumberFormat="1" applyBorder="1"/>
    <xf numFmtId="3" fontId="0" fillId="0" borderId="9" xfId="0" applyNumberFormat="1" applyBorder="1"/>
    <xf numFmtId="43" fontId="0" fillId="0" borderId="9" xfId="33" applyFont="1" applyFill="1" applyBorder="1" applyAlignment="1">
      <alignment horizontal="center"/>
    </xf>
    <xf numFmtId="3" fontId="0" fillId="0" borderId="9" xfId="160" applyNumberFormat="1" applyFont="1" applyFill="1" applyBorder="1" applyAlignment="1">
      <alignment horizontal="center"/>
    </xf>
    <xf numFmtId="43" fontId="19" fillId="0" borderId="8" xfId="28" applyFont="1" applyBorder="1"/>
    <xf numFmtId="43" fontId="22" fillId="0" borderId="5" xfId="28" applyFont="1" applyBorder="1"/>
    <xf numFmtId="43" fontId="0" fillId="0" borderId="1" xfId="28" applyFont="1" applyFill="1" applyBorder="1"/>
    <xf numFmtId="43" fontId="19" fillId="0" borderId="0" xfId="0" applyNumberFormat="1" applyFont="1" applyAlignment="1">
      <alignment horizontal="right"/>
    </xf>
    <xf numFmtId="43" fontId="0" fillId="0" borderId="0" xfId="28" applyFont="1" applyFill="1"/>
    <xf numFmtId="43" fontId="19" fillId="0" borderId="1" xfId="28" applyFont="1" applyBorder="1" applyAlignment="1">
      <alignment horizontal="right"/>
    </xf>
    <xf numFmtId="43" fontId="0" fillId="0" borderId="3" xfId="28" applyFont="1" applyBorder="1" applyAlignment="1">
      <alignment horizontal="center"/>
    </xf>
    <xf numFmtId="165" fontId="0" fillId="0" borderId="0" xfId="28" applyNumberFormat="1" applyFont="1"/>
    <xf numFmtId="165" fontId="0" fillId="0" borderId="1" xfId="28" applyNumberFormat="1" applyFont="1" applyBorder="1"/>
    <xf numFmtId="165" fontId="0" fillId="0" borderId="3" xfId="28" applyNumberFormat="1" applyFont="1" applyBorder="1" applyAlignment="1">
      <alignment horizontal="center"/>
    </xf>
    <xf numFmtId="165" fontId="0" fillId="0" borderId="1" xfId="28" applyNumberFormat="1" applyFont="1" applyBorder="1" applyAlignment="1">
      <alignment horizontal="center"/>
    </xf>
    <xf numFmtId="165" fontId="0" fillId="0" borderId="1" xfId="28" applyNumberFormat="1" applyFont="1" applyBorder="1" applyAlignment="1">
      <alignment horizontal="right"/>
    </xf>
    <xf numFmtId="165" fontId="0" fillId="0" borderId="8" xfId="28" applyNumberFormat="1" applyFont="1" applyBorder="1" applyAlignment="1">
      <alignment horizontal="right"/>
    </xf>
    <xf numFmtId="165" fontId="22" fillId="0" borderId="5" xfId="28" applyNumberFormat="1" applyFont="1" applyBorder="1" applyAlignment="1">
      <alignment horizontal="right"/>
    </xf>
    <xf numFmtId="165" fontId="0" fillId="0" borderId="8" xfId="28" applyNumberFormat="1" applyFont="1" applyBorder="1"/>
    <xf numFmtId="165" fontId="22" fillId="0" borderId="5" xfId="28" applyNumberFormat="1" applyFont="1" applyBorder="1"/>
    <xf numFmtId="165" fontId="0" fillId="0" borderId="5" xfId="28" applyNumberFormat="1" applyFont="1" applyBorder="1" applyAlignment="1">
      <alignment horizontal="center"/>
    </xf>
    <xf numFmtId="165" fontId="0" fillId="0" borderId="0" xfId="0" applyNumberFormat="1"/>
    <xf numFmtId="165" fontId="0" fillId="0" borderId="9" xfId="160" applyNumberFormat="1" applyFont="1" applyBorder="1" applyAlignment="1">
      <alignment horizontal="center"/>
    </xf>
    <xf numFmtId="165" fontId="0" fillId="0" borderId="9" xfId="0" applyNumberFormat="1" applyBorder="1"/>
    <xf numFmtId="165" fontId="0" fillId="0" borderId="9" xfId="33" applyNumberFormat="1" applyFont="1" applyFill="1" applyBorder="1" applyAlignment="1">
      <alignment horizontal="center"/>
    </xf>
    <xf numFmtId="165" fontId="0" fillId="0" borderId="9" xfId="160" applyNumberFormat="1" applyFont="1" applyFill="1" applyBorder="1" applyAlignment="1">
      <alignment horizontal="center"/>
    </xf>
    <xf numFmtId="165" fontId="0" fillId="0" borderId="9" xfId="28" applyNumberFormat="1" applyFont="1" applyBorder="1"/>
    <xf numFmtId="43" fontId="0" fillId="0" borderId="1" xfId="28" applyFont="1" applyFill="1" applyBorder="1" applyAlignment="1">
      <alignment horizontal="left"/>
    </xf>
    <xf numFmtId="10" fontId="0" fillId="0" borderId="0" xfId="21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16" xfId="0" applyNumberFormat="1" applyBorder="1" applyAlignment="1">
      <alignment horizontal="center"/>
    </xf>
    <xf numFmtId="165" fontId="0" fillId="0" borderId="12" xfId="28" applyNumberFormat="1" applyFont="1" applyBorder="1" applyAlignment="1">
      <alignment horizontal="center"/>
    </xf>
    <xf numFmtId="165" fontId="0" fillId="0" borderId="9" xfId="28" applyNumberFormat="1" applyFont="1" applyBorder="1" applyAlignment="1">
      <alignment horizontal="center"/>
    </xf>
    <xf numFmtId="43" fontId="0" fillId="0" borderId="9" xfId="28" applyFont="1" applyBorder="1" applyAlignment="1">
      <alignment horizontal="center"/>
    </xf>
    <xf numFmtId="0" fontId="54" fillId="0" borderId="0" xfId="0" applyFont="1"/>
    <xf numFmtId="0" fontId="19" fillId="0" borderId="0" xfId="471"/>
    <xf numFmtId="0" fontId="19" fillId="0" borderId="0" xfId="471" applyAlignment="1">
      <alignment horizontal="right"/>
    </xf>
    <xf numFmtId="0" fontId="53" fillId="0" borderId="0" xfId="471" applyFont="1"/>
    <xf numFmtId="0" fontId="53" fillId="0" borderId="0" xfId="471" applyFont="1" applyAlignment="1">
      <alignment vertical="center"/>
    </xf>
    <xf numFmtId="165" fontId="19" fillId="0" borderId="0" xfId="471" applyNumberFormat="1"/>
    <xf numFmtId="0" fontId="19" fillId="0" borderId="0" xfId="471" applyAlignment="1">
      <alignment horizontal="center"/>
    </xf>
    <xf numFmtId="0" fontId="19" fillId="0" borderId="2" xfId="471" applyBorder="1" applyAlignment="1">
      <alignment horizontal="center"/>
    </xf>
    <xf numFmtId="0" fontId="19" fillId="0" borderId="2" xfId="471" applyBorder="1" applyAlignment="1">
      <alignment horizontal="right"/>
    </xf>
    <xf numFmtId="0" fontId="19" fillId="0" borderId="5" xfId="471" applyBorder="1" applyAlignment="1">
      <alignment horizontal="center"/>
    </xf>
    <xf numFmtId="0" fontId="19" fillId="0" borderId="6" xfId="471" applyBorder="1" applyAlignment="1">
      <alignment horizontal="center"/>
    </xf>
    <xf numFmtId="0" fontId="19" fillId="0" borderId="0" xfId="471" applyAlignment="1">
      <alignment horizontal="left"/>
    </xf>
    <xf numFmtId="0" fontId="19" fillId="0" borderId="1" xfId="471" applyBorder="1"/>
    <xf numFmtId="0" fontId="19" fillId="0" borderId="8" xfId="471" applyBorder="1"/>
    <xf numFmtId="0" fontId="56" fillId="0" borderId="9" xfId="471" applyFont="1" applyBorder="1" applyAlignment="1">
      <alignment horizontal="center"/>
    </xf>
    <xf numFmtId="0" fontId="19" fillId="0" borderId="1" xfId="471" applyBorder="1" applyAlignment="1">
      <alignment horizontal="center"/>
    </xf>
    <xf numFmtId="0" fontId="19" fillId="0" borderId="3" xfId="471" applyBorder="1" applyAlignment="1">
      <alignment horizontal="center"/>
    </xf>
    <xf numFmtId="43" fontId="56" fillId="0" borderId="9" xfId="28" applyFont="1" applyBorder="1" applyAlignment="1"/>
    <xf numFmtId="0" fontId="56" fillId="0" borderId="9" xfId="471" applyFont="1" applyBorder="1" applyAlignment="1">
      <alignment horizontal="center" vertical="center"/>
    </xf>
    <xf numFmtId="0" fontId="19" fillId="0" borderId="3" xfId="471" applyBorder="1"/>
    <xf numFmtId="43" fontId="0" fillId="0" borderId="1" xfId="161" applyFont="1" applyBorder="1" applyAlignment="1">
      <alignment horizontal="center"/>
    </xf>
    <xf numFmtId="0" fontId="19" fillId="0" borderId="4" xfId="471" applyBorder="1" applyAlignment="1">
      <alignment horizontal="center" vertical="center"/>
    </xf>
    <xf numFmtId="14" fontId="19" fillId="0" borderId="5" xfId="471" applyNumberFormat="1" applyBorder="1" applyAlignment="1">
      <alignment horizontal="center"/>
    </xf>
    <xf numFmtId="14" fontId="19" fillId="0" borderId="5" xfId="471" applyNumberFormat="1" applyBorder="1" applyAlignment="1">
      <alignment horizontal="right"/>
    </xf>
    <xf numFmtId="0" fontId="19" fillId="0" borderId="5" xfId="471" applyBorder="1" applyAlignment="1">
      <alignment horizontal="right"/>
    </xf>
    <xf numFmtId="14" fontId="19" fillId="0" borderId="1" xfId="471" applyNumberFormat="1" applyBorder="1" applyAlignment="1">
      <alignment horizontal="center"/>
    </xf>
    <xf numFmtId="14" fontId="19" fillId="0" borderId="3" xfId="471" applyNumberFormat="1" applyBorder="1" applyAlignment="1">
      <alignment horizontal="right"/>
    </xf>
    <xf numFmtId="0" fontId="19" fillId="0" borderId="1" xfId="471" applyBorder="1" applyAlignment="1">
      <alignment horizontal="right"/>
    </xf>
    <xf numFmtId="0" fontId="19" fillId="0" borderId="4" xfId="471" applyBorder="1" applyAlignment="1">
      <alignment horizontal="center"/>
    </xf>
    <xf numFmtId="0" fontId="19" fillId="0" borderId="4" xfId="471" applyBorder="1" applyAlignment="1">
      <alignment horizontal="right"/>
    </xf>
    <xf numFmtId="0" fontId="19" fillId="0" borderId="12" xfId="471" applyBorder="1" applyAlignment="1">
      <alignment horizontal="center"/>
    </xf>
    <xf numFmtId="0" fontId="19" fillId="0" borderId="7" xfId="471" applyBorder="1" applyAlignment="1">
      <alignment horizontal="center"/>
    </xf>
    <xf numFmtId="0" fontId="19" fillId="0" borderId="6" xfId="471" applyBorder="1" applyAlignment="1">
      <alignment horizontal="right"/>
    </xf>
    <xf numFmtId="0" fontId="20" fillId="0" borderId="0" xfId="471" applyFont="1"/>
    <xf numFmtId="14" fontId="19" fillId="0" borderId="0" xfId="471" applyNumberFormat="1" applyAlignment="1">
      <alignment horizontal="right"/>
    </xf>
    <xf numFmtId="0" fontId="22" fillId="0" borderId="0" xfId="471" applyFont="1" applyAlignment="1">
      <alignment horizontal="right"/>
    </xf>
    <xf numFmtId="43" fontId="0" fillId="0" borderId="8" xfId="161" applyFont="1" applyBorder="1" applyAlignment="1">
      <alignment horizontal="center"/>
    </xf>
    <xf numFmtId="0" fontId="56" fillId="0" borderId="1" xfId="471" applyFont="1" applyBorder="1" applyAlignment="1">
      <alignment horizontal="center"/>
    </xf>
    <xf numFmtId="1" fontId="56" fillId="0" borderId="1" xfId="28" applyNumberFormat="1" applyFont="1" applyFill="1" applyBorder="1" applyAlignment="1">
      <alignment horizontal="center"/>
    </xf>
    <xf numFmtId="43" fontId="56" fillId="0" borderId="1" xfId="28" applyFont="1" applyFill="1" applyBorder="1" applyAlignment="1">
      <alignment horizontal="center"/>
    </xf>
    <xf numFmtId="0" fontId="19" fillId="0" borderId="1" xfId="471" applyBorder="1" applyAlignment="1">
      <alignment horizontal="left"/>
    </xf>
    <xf numFmtId="43" fontId="19" fillId="0" borderId="8" xfId="28" applyFont="1" applyBorder="1" applyAlignment="1">
      <alignment horizontal="right"/>
    </xf>
    <xf numFmtId="0" fontId="19" fillId="0" borderId="3" xfId="471" applyBorder="1" applyAlignment="1">
      <alignment horizontal="left"/>
    </xf>
    <xf numFmtId="43" fontId="19" fillId="0" borderId="0" xfId="471" applyNumberFormat="1" applyAlignment="1">
      <alignment horizontal="right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59" fillId="0" borderId="0" xfId="0" applyFont="1" applyAlignment="1">
      <alignment vertical="center"/>
    </xf>
    <xf numFmtId="0" fontId="19" fillId="0" borderId="9" xfId="471" applyBorder="1" applyAlignment="1">
      <alignment horizontal="center" vertical="center"/>
    </xf>
    <xf numFmtId="17" fontId="20" fillId="0" borderId="0" xfId="471" applyNumberFormat="1" applyFont="1"/>
    <xf numFmtId="0" fontId="19" fillId="0" borderId="9" xfId="471" applyBorder="1" applyAlignment="1">
      <alignment horizontal="center"/>
    </xf>
    <xf numFmtId="0" fontId="0" fillId="33" borderId="9" xfId="28" applyNumberFormat="1" applyFont="1" applyFill="1" applyBorder="1" applyAlignment="1">
      <alignment horizontal="right" vertical="top"/>
    </xf>
    <xf numFmtId="0" fontId="19" fillId="0" borderId="9" xfId="471" applyBorder="1" applyAlignment="1">
      <alignment horizontal="right" vertical="center"/>
    </xf>
    <xf numFmtId="43" fontId="0" fillId="0" borderId="9" xfId="28" applyFont="1" applyBorder="1" applyAlignment="1">
      <alignment horizontal="center" vertical="center"/>
    </xf>
    <xf numFmtId="1" fontId="56" fillId="0" borderId="9" xfId="28" applyNumberFormat="1" applyFont="1" applyFill="1" applyBorder="1" applyAlignment="1">
      <alignment horizontal="center"/>
    </xf>
    <xf numFmtId="43" fontId="56" fillId="0" borderId="9" xfId="28" applyFont="1" applyFill="1" applyBorder="1" applyAlignment="1">
      <alignment horizontal="center"/>
    </xf>
    <xf numFmtId="0" fontId="19" fillId="0" borderId="9" xfId="471" applyBorder="1" applyAlignment="1">
      <alignment horizontal="right"/>
    </xf>
    <xf numFmtId="43" fontId="57" fillId="0" borderId="9" xfId="28" applyFont="1" applyBorder="1" applyAlignment="1">
      <alignment horizontal="center" vertical="center"/>
    </xf>
    <xf numFmtId="0" fontId="19" fillId="0" borderId="13" xfId="471" applyBorder="1" applyAlignment="1">
      <alignment horizontal="center"/>
    </xf>
    <xf numFmtId="0" fontId="19" fillId="0" borderId="15" xfId="471" applyBorder="1" applyAlignment="1">
      <alignment horizontal="center"/>
    </xf>
    <xf numFmtId="0" fontId="0" fillId="0" borderId="9" xfId="0" applyBorder="1" applyAlignment="1">
      <alignment horizontal="left"/>
    </xf>
    <xf numFmtId="0" fontId="0" fillId="33" borderId="9" xfId="28" applyNumberFormat="1" applyFont="1" applyFill="1" applyBorder="1" applyAlignment="1">
      <alignment horizontal="left" vertical="top"/>
    </xf>
    <xf numFmtId="0" fontId="19" fillId="0" borderId="9" xfId="471" applyBorder="1" applyAlignment="1">
      <alignment horizontal="left"/>
    </xf>
    <xf numFmtId="0" fontId="56" fillId="0" borderId="9" xfId="471" applyFont="1" applyBorder="1" applyAlignment="1">
      <alignment horizontal="left"/>
    </xf>
    <xf numFmtId="165" fontId="22" fillId="0" borderId="5" xfId="28" applyNumberFormat="1" applyFont="1" applyBorder="1" applyAlignment="1">
      <alignment horizontal="left"/>
    </xf>
    <xf numFmtId="165" fontId="0" fillId="0" borderId="0" xfId="28" applyNumberFormat="1" applyFont="1" applyAlignment="1">
      <alignment horizontal="left"/>
    </xf>
    <xf numFmtId="43" fontId="0" fillId="0" borderId="0" xfId="28" applyFont="1" applyAlignment="1">
      <alignment horizontal="left"/>
    </xf>
    <xf numFmtId="167" fontId="19" fillId="0" borderId="0" xfId="471" applyNumberFormat="1" applyAlignment="1">
      <alignment horizontal="center"/>
    </xf>
    <xf numFmtId="168" fontId="19" fillId="0" borderId="0" xfId="471" applyNumberFormat="1"/>
    <xf numFmtId="43" fontId="20" fillId="0" borderId="0" xfId="28" applyFont="1"/>
    <xf numFmtId="17" fontId="21" fillId="0" borderId="0" xfId="471" quotePrefix="1" applyNumberFormat="1" applyFont="1"/>
    <xf numFmtId="0" fontId="19" fillId="0" borderId="12" xfId="471" applyBorder="1"/>
    <xf numFmtId="14" fontId="19" fillId="0" borderId="4" xfId="471" applyNumberFormat="1" applyBorder="1" applyAlignment="1">
      <alignment horizontal="center"/>
    </xf>
    <xf numFmtId="43" fontId="0" fillId="0" borderId="4" xfId="28" applyFont="1" applyBorder="1" applyAlignment="1">
      <alignment horizontal="center"/>
    </xf>
    <xf numFmtId="0" fontId="19" fillId="0" borderId="4" xfId="471" applyBorder="1"/>
    <xf numFmtId="0" fontId="61" fillId="0" borderId="13" xfId="471" applyFont="1" applyBorder="1" applyAlignment="1">
      <alignment horizontal="center"/>
    </xf>
    <xf numFmtId="43" fontId="19" fillId="0" borderId="4" xfId="28" applyFont="1" applyFill="1" applyBorder="1" applyAlignment="1">
      <alignment horizontal="center"/>
    </xf>
    <xf numFmtId="0" fontId="19" fillId="0" borderId="13" xfId="471" applyBorder="1"/>
    <xf numFmtId="43" fontId="19" fillId="0" borderId="1" xfId="28" applyFont="1" applyFill="1" applyBorder="1" applyAlignment="1">
      <alignment horizontal="center"/>
    </xf>
    <xf numFmtId="0" fontId="19" fillId="0" borderId="8" xfId="471" applyBorder="1" applyAlignment="1">
      <alignment horizontal="center"/>
    </xf>
    <xf numFmtId="0" fontId="19" fillId="0" borderId="6" xfId="471" applyBorder="1"/>
    <xf numFmtId="0" fontId="19" fillId="0" borderId="5" xfId="471" applyBorder="1"/>
    <xf numFmtId="0" fontId="19" fillId="0" borderId="7" xfId="471" applyBorder="1"/>
    <xf numFmtId="43" fontId="19" fillId="0" borderId="1" xfId="28" applyFont="1" applyFill="1" applyBorder="1" applyAlignment="1">
      <alignment horizontal="right"/>
    </xf>
    <xf numFmtId="0" fontId="19" fillId="0" borderId="12" xfId="471" quotePrefix="1" applyBorder="1"/>
    <xf numFmtId="43" fontId="19" fillId="0" borderId="12" xfId="28" quotePrefix="1" applyFont="1" applyBorder="1"/>
    <xf numFmtId="165" fontId="0" fillId="0" borderId="4" xfId="160" applyNumberFormat="1" applyFont="1" applyBorder="1" applyAlignment="1">
      <alignment horizontal="center"/>
    </xf>
    <xf numFmtId="14" fontId="19" fillId="0" borderId="12" xfId="471" applyNumberFormat="1" applyBorder="1" applyAlignment="1">
      <alignment horizontal="center"/>
    </xf>
    <xf numFmtId="0" fontId="62" fillId="0" borderId="14" xfId="471" applyFont="1" applyBorder="1" applyAlignment="1">
      <alignment horizontal="center"/>
    </xf>
    <xf numFmtId="0" fontId="63" fillId="0" borderId="14" xfId="471" applyFont="1" applyBorder="1"/>
    <xf numFmtId="165" fontId="62" fillId="0" borderId="4" xfId="28" applyNumberFormat="1" applyFont="1" applyBorder="1" applyAlignment="1">
      <alignment horizontal="center"/>
    </xf>
    <xf numFmtId="43" fontId="19" fillId="0" borderId="0" xfId="471" applyNumberFormat="1"/>
    <xf numFmtId="0" fontId="19" fillId="0" borderId="3" xfId="471" quotePrefix="1" applyBorder="1"/>
    <xf numFmtId="43" fontId="19" fillId="0" borderId="3" xfId="28" quotePrefix="1" applyFont="1" applyBorder="1"/>
    <xf numFmtId="0" fontId="19" fillId="0" borderId="3" xfId="471" applyBorder="1" applyAlignment="1">
      <alignment horizontal="center" vertical="center"/>
    </xf>
    <xf numFmtId="43" fontId="0" fillId="0" borderId="1" xfId="160" applyFont="1" applyBorder="1" applyAlignment="1">
      <alignment horizontal="center"/>
    </xf>
    <xf numFmtId="14" fontId="19" fillId="0" borderId="3" xfId="471" applyNumberFormat="1" applyBorder="1" applyAlignment="1">
      <alignment horizontal="center"/>
    </xf>
    <xf numFmtId="0" fontId="62" fillId="0" borderId="0" xfId="471" applyFont="1" applyAlignment="1">
      <alignment horizontal="center"/>
    </xf>
    <xf numFmtId="0" fontId="63" fillId="0" borderId="0" xfId="471" applyFont="1"/>
    <xf numFmtId="165" fontId="62" fillId="0" borderId="1" xfId="28" applyNumberFormat="1" applyFont="1" applyBorder="1" applyAlignment="1">
      <alignment horizontal="center"/>
    </xf>
    <xf numFmtId="43" fontId="19" fillId="0" borderId="3" xfId="28" applyFont="1" applyBorder="1"/>
    <xf numFmtId="49" fontId="19" fillId="0" borderId="3" xfId="471" applyNumberFormat="1" applyBorder="1" applyAlignment="1">
      <alignment horizontal="center"/>
    </xf>
    <xf numFmtId="168" fontId="19" fillId="0" borderId="2" xfId="471" applyNumberFormat="1" applyBorder="1" applyAlignment="1">
      <alignment horizontal="center"/>
    </xf>
    <xf numFmtId="43" fontId="19" fillId="0" borderId="6" xfId="28" applyFont="1" applyBorder="1"/>
    <xf numFmtId="167" fontId="19" fillId="0" borderId="6" xfId="471" applyNumberFormat="1" applyBorder="1" applyAlignment="1">
      <alignment horizontal="center"/>
    </xf>
    <xf numFmtId="14" fontId="19" fillId="0" borderId="6" xfId="471" applyNumberFormat="1" applyBorder="1" applyAlignment="1">
      <alignment horizontal="center"/>
    </xf>
    <xf numFmtId="165" fontId="19" fillId="0" borderId="9" xfId="28" applyNumberFormat="1" applyFont="1" applyBorder="1"/>
    <xf numFmtId="165" fontId="19" fillId="0" borderId="9" xfId="28" applyNumberFormat="1" applyFont="1" applyBorder="1" applyAlignment="1">
      <alignment horizontal="center"/>
    </xf>
    <xf numFmtId="43" fontId="19" fillId="0" borderId="0" xfId="28" applyFont="1"/>
    <xf numFmtId="43" fontId="19" fillId="0" borderId="0" xfId="28" applyFont="1" applyAlignment="1">
      <alignment horizontal="center"/>
    </xf>
    <xf numFmtId="43" fontId="19" fillId="0" borderId="0" xfId="28" applyFont="1" applyAlignment="1">
      <alignment horizontal="right"/>
    </xf>
    <xf numFmtId="165" fontId="19" fillId="0" borderId="4" xfId="160" applyNumberFormat="1" applyFont="1" applyBorder="1" applyAlignment="1">
      <alignment horizontal="center"/>
    </xf>
    <xf numFmtId="165" fontId="62" fillId="0" borderId="13" xfId="28" applyNumberFormat="1" applyFont="1" applyBorder="1"/>
    <xf numFmtId="43" fontId="19" fillId="0" borderId="1" xfId="160" applyFont="1" applyBorder="1" applyAlignment="1">
      <alignment horizontal="center"/>
    </xf>
    <xf numFmtId="165" fontId="62" fillId="0" borderId="8" xfId="28" applyNumberFormat="1" applyFont="1" applyBorder="1"/>
    <xf numFmtId="43" fontId="61" fillId="0" borderId="13" xfId="28" applyFont="1" applyBorder="1" applyAlignment="1">
      <alignment horizontal="center"/>
    </xf>
    <xf numFmtId="43" fontId="19" fillId="0" borderId="8" xfId="28" applyFont="1" applyBorder="1" applyAlignment="1">
      <alignment horizontal="center"/>
    </xf>
    <xf numFmtId="43" fontId="19" fillId="0" borderId="3" xfId="28" applyFont="1" applyBorder="1" applyAlignment="1">
      <alignment horizontal="center"/>
    </xf>
    <xf numFmtId="43" fontId="19" fillId="0" borderId="4" xfId="28" quotePrefix="1" applyFont="1" applyBorder="1"/>
    <xf numFmtId="165" fontId="0" fillId="0" borderId="1" xfId="160" applyNumberFormat="1" applyFont="1" applyFill="1" applyBorder="1" applyAlignment="1">
      <alignment horizontal="center"/>
    </xf>
    <xf numFmtId="165" fontId="62" fillId="0" borderId="4" xfId="28" applyNumberFormat="1" applyFont="1" applyBorder="1"/>
    <xf numFmtId="165" fontId="62" fillId="0" borderId="1" xfId="28" applyNumberFormat="1" applyFont="1" applyBorder="1"/>
    <xf numFmtId="49" fontId="19" fillId="0" borderId="3" xfId="471" applyNumberFormat="1" applyBorder="1" applyAlignment="1">
      <alignment horizontal="right"/>
    </xf>
    <xf numFmtId="165" fontId="19" fillId="0" borderId="1" xfId="28" applyNumberFormat="1" applyFont="1" applyBorder="1" applyAlignment="1">
      <alignment horizontal="center"/>
    </xf>
    <xf numFmtId="49" fontId="19" fillId="0" borderId="0" xfId="471" applyNumberFormat="1" applyAlignment="1">
      <alignment horizontal="center"/>
    </xf>
    <xf numFmtId="43" fontId="19" fillId="0" borderId="0" xfId="28" quotePrefix="1" applyFont="1" applyFill="1" applyBorder="1" applyAlignment="1">
      <alignment horizontal="center"/>
    </xf>
    <xf numFmtId="1" fontId="19" fillId="0" borderId="0" xfId="471" applyNumberFormat="1" applyAlignment="1">
      <alignment horizontal="center"/>
    </xf>
    <xf numFmtId="1" fontId="19" fillId="0" borderId="3" xfId="471" applyNumberFormat="1" applyBorder="1" applyAlignment="1">
      <alignment horizontal="center"/>
    </xf>
    <xf numFmtId="1" fontId="19" fillId="0" borderId="1" xfId="471" applyNumberFormat="1" applyBorder="1" applyAlignment="1">
      <alignment horizontal="center"/>
    </xf>
    <xf numFmtId="165" fontId="19" fillId="0" borderId="1" xfId="28" applyNumberFormat="1" applyFont="1" applyFill="1" applyBorder="1" applyAlignment="1"/>
    <xf numFmtId="43" fontId="2" fillId="0" borderId="8" xfId="28" applyFont="1" applyBorder="1" applyAlignment="1"/>
    <xf numFmtId="49" fontId="19" fillId="0" borderId="1" xfId="471" applyNumberFormat="1" applyBorder="1" applyAlignment="1">
      <alignment horizontal="center"/>
    </xf>
    <xf numFmtId="165" fontId="19" fillId="0" borderId="5" xfId="28" applyNumberFormat="1" applyFont="1" applyBorder="1" applyAlignment="1">
      <alignment horizontal="center"/>
    </xf>
    <xf numFmtId="165" fontId="19" fillId="0" borderId="5" xfId="28" applyNumberFormat="1" applyFont="1" applyBorder="1"/>
    <xf numFmtId="0" fontId="64" fillId="0" borderId="0" xfId="471" applyFont="1"/>
    <xf numFmtId="0" fontId="19" fillId="0" borderId="0" xfId="471" quotePrefix="1"/>
    <xf numFmtId="49" fontId="19" fillId="0" borderId="0" xfId="471" applyNumberFormat="1"/>
    <xf numFmtId="43" fontId="19" fillId="0" borderId="0" xfId="210" applyFont="1" applyAlignment="1">
      <alignment horizontal="left"/>
    </xf>
    <xf numFmtId="17" fontId="19" fillId="0" borderId="0" xfId="471" applyNumberFormat="1" applyAlignment="1">
      <alignment horizontal="left"/>
    </xf>
    <xf numFmtId="0" fontId="19" fillId="0" borderId="10" xfId="471" applyBorder="1"/>
    <xf numFmtId="0" fontId="19" fillId="0" borderId="11" xfId="471" applyBorder="1"/>
    <xf numFmtId="0" fontId="19" fillId="0" borderId="15" xfId="471" applyBorder="1"/>
    <xf numFmtId="0" fontId="65" fillId="0" borderId="5" xfId="471" quotePrefix="1" applyFont="1" applyBorder="1" applyAlignment="1">
      <alignment horizontal="center"/>
    </xf>
    <xf numFmtId="0" fontId="65" fillId="0" borderId="6" xfId="471" quotePrefix="1" applyFont="1" applyBorder="1" applyAlignment="1">
      <alignment horizontal="center"/>
    </xf>
    <xf numFmtId="0" fontId="65" fillId="0" borderId="8" xfId="471" quotePrefix="1" applyFont="1" applyBorder="1" applyAlignment="1">
      <alignment horizontal="center"/>
    </xf>
    <xf numFmtId="0" fontId="65" fillId="0" borderId="9" xfId="471" applyFont="1" applyBorder="1" applyAlignment="1">
      <alignment horizontal="center"/>
    </xf>
    <xf numFmtId="0" fontId="65" fillId="0" borderId="12" xfId="471" applyFont="1" applyBorder="1" applyAlignment="1">
      <alignment horizontal="center"/>
    </xf>
    <xf numFmtId="0" fontId="65" fillId="0" borderId="10" xfId="471" applyFont="1" applyBorder="1" applyAlignment="1">
      <alignment horizontal="center"/>
    </xf>
    <xf numFmtId="0" fontId="65" fillId="0" borderId="15" xfId="471" applyFont="1" applyBorder="1" applyAlignment="1">
      <alignment horizontal="center"/>
    </xf>
    <xf numFmtId="43" fontId="0" fillId="0" borderId="12" xfId="28" applyFont="1" applyBorder="1"/>
    <xf numFmtId="43" fontId="0" fillId="0" borderId="4" xfId="28" applyFont="1" applyBorder="1"/>
    <xf numFmtId="43" fontId="0" fillId="0" borderId="1" xfId="28" applyFont="1" applyBorder="1"/>
    <xf numFmtId="0" fontId="22" fillId="0" borderId="3" xfId="471" applyFont="1" applyBorder="1"/>
    <xf numFmtId="0" fontId="22" fillId="0" borderId="8" xfId="471" applyFont="1" applyBorder="1"/>
    <xf numFmtId="43" fontId="0" fillId="0" borderId="3" xfId="28" applyFont="1" applyBorder="1"/>
    <xf numFmtId="43" fontId="0" fillId="0" borderId="9" xfId="28" applyFont="1" applyFill="1" applyBorder="1" applyAlignment="1">
      <alignment horizontal="right"/>
    </xf>
    <xf numFmtId="0" fontId="22" fillId="0" borderId="6" xfId="471" applyFont="1" applyBorder="1"/>
    <xf numFmtId="0" fontId="22" fillId="0" borderId="2" xfId="471" applyFont="1" applyBorder="1"/>
    <xf numFmtId="43" fontId="22" fillId="0" borderId="5" xfId="28" applyFont="1" applyBorder="1" applyAlignment="1">
      <alignment horizontal="right"/>
    </xf>
    <xf numFmtId="43" fontId="22" fillId="0" borderId="5" xfId="28" applyFont="1" applyFill="1" applyBorder="1" applyAlignment="1">
      <alignment horizontal="right"/>
    </xf>
    <xf numFmtId="0" fontId="57" fillId="0" borderId="9" xfId="0" applyFont="1" applyBorder="1" applyAlignment="1">
      <alignment horizontal="center" vertical="center"/>
    </xf>
    <xf numFmtId="166" fontId="57" fillId="0" borderId="9" xfId="28" applyNumberFormat="1" applyFont="1" applyBorder="1" applyAlignment="1">
      <alignment horizontal="center"/>
    </xf>
    <xf numFmtId="165" fontId="66" fillId="0" borderId="9" xfId="28" applyNumberFormat="1" applyFont="1" applyBorder="1"/>
    <xf numFmtId="165" fontId="66" fillId="0" borderId="4" xfId="28" applyNumberFormat="1" applyFont="1" applyBorder="1" applyAlignment="1">
      <alignment horizontal="center"/>
    </xf>
    <xf numFmtId="165" fontId="66" fillId="0" borderId="13" xfId="28" applyNumberFormat="1" applyFont="1" applyBorder="1" applyAlignment="1">
      <alignment horizontal="center"/>
    </xf>
    <xf numFmtId="165" fontId="66" fillId="0" borderId="1" xfId="28" applyNumberFormat="1" applyFont="1" applyBorder="1" applyAlignment="1">
      <alignment horizontal="center"/>
    </xf>
    <xf numFmtId="165" fontId="66" fillId="0" borderId="8" xfId="28" applyNumberFormat="1" applyFont="1" applyBorder="1" applyAlignment="1">
      <alignment horizontal="center"/>
    </xf>
    <xf numFmtId="0" fontId="66" fillId="0" borderId="9" xfId="471" applyFont="1" applyBorder="1"/>
    <xf numFmtId="168" fontId="66" fillId="0" borderId="9" xfId="471" applyNumberFormat="1" applyFont="1" applyBorder="1" applyAlignment="1">
      <alignment horizontal="center"/>
    </xf>
    <xf numFmtId="165" fontId="66" fillId="0" borderId="9" xfId="28" applyNumberFormat="1" applyFont="1" applyFill="1" applyBorder="1" applyAlignment="1">
      <alignment horizontal="right"/>
    </xf>
    <xf numFmtId="43" fontId="66" fillId="0" borderId="9" xfId="28" applyFont="1" applyFill="1" applyBorder="1" applyAlignment="1">
      <alignment horizontal="center"/>
    </xf>
    <xf numFmtId="43" fontId="66" fillId="0" borderId="9" xfId="28" applyFont="1" applyFill="1" applyBorder="1" applyAlignment="1"/>
    <xf numFmtId="0" fontId="66" fillId="0" borderId="14" xfId="471" applyFont="1" applyBorder="1" applyAlignment="1">
      <alignment horizontal="center"/>
    </xf>
    <xf numFmtId="0" fontId="66" fillId="0" borderId="0" xfId="471" applyFont="1" applyAlignment="1">
      <alignment horizontal="center"/>
    </xf>
    <xf numFmtId="0" fontId="66" fillId="0" borderId="14" xfId="471" applyFont="1" applyBorder="1"/>
    <xf numFmtId="0" fontId="66" fillId="0" borderId="0" xfId="471" applyFont="1"/>
    <xf numFmtId="168" fontId="66" fillId="0" borderId="2" xfId="471" applyNumberFormat="1" applyFont="1" applyBorder="1" applyAlignment="1">
      <alignment horizontal="center"/>
    </xf>
    <xf numFmtId="43" fontId="66" fillId="0" borderId="0" xfId="28" applyFont="1" applyFill="1" applyBorder="1" applyAlignment="1">
      <alignment horizontal="center"/>
    </xf>
    <xf numFmtId="165" fontId="66" fillId="0" borderId="9" xfId="28" applyNumberFormat="1" applyFont="1" applyBorder="1" applyAlignment="1">
      <alignment horizontal="center"/>
    </xf>
    <xf numFmtId="0" fontId="22" fillId="0" borderId="5" xfId="0" applyFont="1" applyBorder="1"/>
    <xf numFmtId="168" fontId="19" fillId="0" borderId="2" xfId="0" applyNumberFormat="1" applyFont="1" applyBorder="1" applyAlignment="1">
      <alignment horizontal="center"/>
    </xf>
    <xf numFmtId="165" fontId="22" fillId="0" borderId="6" xfId="28" applyNumberFormat="1" applyFont="1" applyFill="1" applyBorder="1" applyAlignment="1">
      <alignment horizontal="right" indent="1"/>
    </xf>
    <xf numFmtId="43" fontId="22" fillId="0" borderId="7" xfId="28" applyFont="1" applyFill="1" applyBorder="1" applyAlignment="1">
      <alignment horizontal="center"/>
    </xf>
    <xf numFmtId="168" fontId="19" fillId="0" borderId="0" xfId="0" applyNumberFormat="1" applyFont="1" applyAlignment="1">
      <alignment horizontal="center"/>
    </xf>
    <xf numFmtId="165" fontId="22" fillId="0" borderId="0" xfId="28" applyNumberFormat="1" applyFont="1" applyFill="1" applyBorder="1" applyAlignment="1">
      <alignment horizontal="right" indent="1"/>
    </xf>
    <xf numFmtId="43" fontId="22" fillId="0" borderId="0" xfId="28" applyFont="1" applyFill="1" applyBorder="1" applyAlignment="1">
      <alignment horizontal="center"/>
    </xf>
    <xf numFmtId="0" fontId="1" fillId="0" borderId="3" xfId="844" applyBorder="1"/>
    <xf numFmtId="0" fontId="1" fillId="0" borderId="8" xfId="844" applyBorder="1"/>
    <xf numFmtId="0" fontId="1" fillId="0" borderId="8" xfId="845" applyBorder="1"/>
    <xf numFmtId="0" fontId="1" fillId="0" borderId="3" xfId="845" applyBorder="1"/>
    <xf numFmtId="0" fontId="1" fillId="0" borderId="6" xfId="846" applyBorder="1"/>
    <xf numFmtId="0" fontId="1" fillId="0" borderId="0" xfId="28" applyNumberFormat="1" applyFont="1"/>
    <xf numFmtId="165" fontId="1" fillId="0" borderId="0" xfId="28" applyNumberFormat="1" applyFont="1"/>
    <xf numFmtId="0" fontId="1" fillId="0" borderId="1" xfId="844" applyBorder="1"/>
    <xf numFmtId="0" fontId="1" fillId="0" borderId="1" xfId="845" applyBorder="1"/>
    <xf numFmtId="0" fontId="0" fillId="33" borderId="9" xfId="0" applyFill="1" applyBorder="1" applyAlignment="1">
      <alignment horizontal="center" vertical="center"/>
    </xf>
    <xf numFmtId="0" fontId="0" fillId="33" borderId="9" xfId="0" applyFill="1" applyBorder="1" applyAlignment="1">
      <alignment horizontal="center"/>
    </xf>
    <xf numFmtId="0" fontId="0" fillId="33" borderId="4" xfId="0" applyFill="1" applyBorder="1" applyAlignment="1">
      <alignment horizontal="center" vertical="top"/>
    </xf>
    <xf numFmtId="2" fontId="0" fillId="33" borderId="9" xfId="0" applyNumberFormat="1" applyFill="1" applyBorder="1" applyAlignment="1">
      <alignment horizontal="center"/>
    </xf>
    <xf numFmtId="0" fontId="0" fillId="33" borderId="9" xfId="0" applyFill="1" applyBorder="1" applyAlignment="1">
      <alignment horizontal="center" vertical="top"/>
    </xf>
    <xf numFmtId="2" fontId="0" fillId="0" borderId="9" xfId="0" applyNumberFormat="1" applyBorder="1" applyAlignment="1">
      <alignment horizontal="center"/>
    </xf>
    <xf numFmtId="0" fontId="57" fillId="0" borderId="8" xfId="0" applyFont="1" applyBorder="1" applyAlignment="1">
      <alignment vertical="center"/>
    </xf>
    <xf numFmtId="0" fontId="57" fillId="0" borderId="13" xfId="0" applyFont="1" applyBorder="1" applyAlignment="1">
      <alignment vertical="center"/>
    </xf>
    <xf numFmtId="0" fontId="57" fillId="0" borderId="7" xfId="0" applyFont="1" applyBorder="1" applyAlignment="1">
      <alignment vertical="center"/>
    </xf>
    <xf numFmtId="0" fontId="0" fillId="33" borderId="9" xfId="0" applyFill="1" applyBorder="1" applyAlignment="1">
      <alignment horizontal="left" vertical="top"/>
    </xf>
    <xf numFmtId="0" fontId="19" fillId="0" borderId="14" xfId="471" applyBorder="1"/>
    <xf numFmtId="0" fontId="22" fillId="0" borderId="0" xfId="471" applyFont="1"/>
    <xf numFmtId="0" fontId="65" fillId="0" borderId="4" xfId="471" applyFont="1" applyBorder="1" applyAlignment="1">
      <alignment horizontal="center"/>
    </xf>
    <xf numFmtId="43" fontId="57" fillId="0" borderId="12" xfId="28" applyFont="1" applyBorder="1" applyAlignment="1">
      <alignment horizontal="center" vertical="center"/>
    </xf>
    <xf numFmtId="43" fontId="57" fillId="0" borderId="3" xfId="28" applyFont="1" applyBorder="1" applyAlignment="1">
      <alignment horizontal="center" vertical="center"/>
    </xf>
    <xf numFmtId="43" fontId="57" fillId="0" borderId="6" xfId="28" applyFont="1" applyBorder="1" applyAlignment="1">
      <alignment horizontal="center" vertical="center"/>
    </xf>
    <xf numFmtId="0" fontId="65" fillId="0" borderId="13" xfId="471" applyFont="1" applyBorder="1" applyAlignment="1">
      <alignment horizontal="center"/>
    </xf>
    <xf numFmtId="43" fontId="0" fillId="0" borderId="5" xfId="28" applyFont="1" applyFill="1" applyBorder="1" applyAlignment="1">
      <alignment horizontal="right"/>
    </xf>
    <xf numFmtId="43" fontId="0" fillId="0" borderId="4" xfId="28" applyFont="1" applyFill="1" applyBorder="1" applyAlignment="1">
      <alignment horizontal="right"/>
    </xf>
    <xf numFmtId="43" fontId="0" fillId="0" borderId="1" xfId="28" applyFont="1" applyFill="1" applyBorder="1" applyAlignment="1">
      <alignment horizontal="right"/>
    </xf>
    <xf numFmtId="0" fontId="0" fillId="0" borderId="9" xfId="0" applyBorder="1" applyAlignment="1">
      <alignment horizontal="center"/>
    </xf>
    <xf numFmtId="0" fontId="22" fillId="0" borderId="9" xfId="0" applyFont="1" applyBorder="1" applyAlignment="1">
      <alignment horizontal="center"/>
    </xf>
    <xf numFmtId="14" fontId="67" fillId="0" borderId="9" xfId="0" quotePrefix="1" applyNumberFormat="1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0" fillId="33" borderId="9" xfId="0" applyFill="1" applyBorder="1"/>
    <xf numFmtId="0" fontId="19" fillId="0" borderId="9" xfId="0" applyFont="1" applyBorder="1"/>
    <xf numFmtId="43" fontId="0" fillId="0" borderId="0" xfId="28" applyFont="1" applyBorder="1"/>
    <xf numFmtId="43" fontId="0" fillId="0" borderId="26" xfId="28" applyFont="1" applyBorder="1"/>
    <xf numFmtId="0" fontId="68" fillId="0" borderId="0" xfId="0" applyFont="1" applyAlignment="1">
      <alignment horizontal="left" vertical="center"/>
    </xf>
    <xf numFmtId="0" fontId="68" fillId="0" borderId="0" xfId="0" applyFont="1"/>
    <xf numFmtId="43" fontId="19" fillId="0" borderId="5" xfId="28" applyFont="1" applyBorder="1" applyAlignment="1">
      <alignment horizontal="right"/>
    </xf>
    <xf numFmtId="43" fontId="19" fillId="0" borderId="5" xfId="28" applyFont="1" applyFill="1" applyBorder="1" applyAlignment="1">
      <alignment horizontal="right"/>
    </xf>
    <xf numFmtId="164" fontId="22" fillId="33" borderId="15" xfId="471" applyNumberFormat="1" applyFont="1" applyFill="1" applyBorder="1"/>
    <xf numFmtId="164" fontId="22" fillId="33" borderId="9" xfId="471" applyNumberFormat="1" applyFont="1" applyFill="1" applyBorder="1"/>
    <xf numFmtId="0" fontId="19" fillId="0" borderId="0" xfId="471" applyAlignment="1">
      <alignment vertical="center"/>
    </xf>
    <xf numFmtId="43" fontId="56" fillId="0" borderId="9" xfId="28" applyFont="1" applyFill="1" applyBorder="1" applyAlignment="1">
      <alignment horizontal="center" vertical="top"/>
    </xf>
    <xf numFmtId="165" fontId="19" fillId="0" borderId="4" xfId="28" applyNumberFormat="1" applyFont="1" applyBorder="1" applyAlignment="1">
      <alignment horizontal="center"/>
    </xf>
    <xf numFmtId="165" fontId="19" fillId="0" borderId="13" xfId="28" applyNumberFormat="1" applyFont="1" applyBorder="1" applyAlignment="1">
      <alignment horizontal="center"/>
    </xf>
    <xf numFmtId="165" fontId="19" fillId="0" borderId="8" xfId="28" applyNumberFormat="1" applyFont="1" applyBorder="1" applyAlignment="1">
      <alignment horizontal="center"/>
    </xf>
    <xf numFmtId="0" fontId="56" fillId="0" borderId="9" xfId="0" applyFont="1" applyBorder="1" applyAlignment="1">
      <alignment horizontal="center" vertical="center"/>
    </xf>
    <xf numFmtId="166" fontId="56" fillId="0" borderId="9" xfId="28" applyNumberFormat="1" applyFont="1" applyBorder="1" applyAlignment="1">
      <alignment horizontal="center"/>
    </xf>
    <xf numFmtId="43" fontId="56" fillId="0" borderId="9" xfId="28" applyFont="1" applyBorder="1" applyAlignment="1">
      <alignment horizontal="center" vertical="center"/>
    </xf>
    <xf numFmtId="0" fontId="56" fillId="0" borderId="9" xfId="471" applyFont="1" applyBorder="1" applyAlignment="1">
      <alignment horizontal="center" vertical="center" wrapText="1"/>
    </xf>
    <xf numFmtId="43" fontId="56" fillId="0" borderId="9" xfId="28" applyFont="1" applyBorder="1" applyAlignment="1">
      <alignment horizontal="center" vertical="center" wrapText="1"/>
    </xf>
    <xf numFmtId="168" fontId="19" fillId="0" borderId="0" xfId="471" applyNumberFormat="1" applyAlignment="1">
      <alignment horizontal="center"/>
    </xf>
    <xf numFmtId="168" fontId="19" fillId="0" borderId="5" xfId="471" applyNumberFormat="1" applyBorder="1" applyAlignment="1">
      <alignment horizontal="center"/>
    </xf>
    <xf numFmtId="165" fontId="19" fillId="0" borderId="5" xfId="28" applyNumberFormat="1" applyFont="1" applyFill="1" applyBorder="1" applyAlignment="1">
      <alignment horizontal="right"/>
    </xf>
    <xf numFmtId="43" fontId="19" fillId="0" borderId="5" xfId="28" applyFont="1" applyFill="1" applyBorder="1" applyAlignment="1"/>
    <xf numFmtId="165" fontId="19" fillId="34" borderId="9" xfId="28" applyNumberFormat="1" applyFont="1" applyFill="1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17" fontId="19" fillId="0" borderId="0" xfId="471" quotePrefix="1" applyNumberFormat="1"/>
    <xf numFmtId="43" fontId="0" fillId="35" borderId="9" xfId="28" applyFont="1" applyFill="1" applyBorder="1"/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19" fillId="33" borderId="4" xfId="471" applyFill="1" applyBorder="1" applyAlignment="1">
      <alignment horizontal="center" vertical="top"/>
    </xf>
    <xf numFmtId="165" fontId="22" fillId="0" borderId="0" xfId="28" applyNumberFormat="1" applyFont="1" applyBorder="1" applyAlignment="1">
      <alignment horizontal="left"/>
    </xf>
    <xf numFmtId="166" fontId="0" fillId="33" borderId="9" xfId="0" applyNumberFormat="1" applyFill="1" applyBorder="1" applyAlignment="1">
      <alignment horizontal="right" vertical="center"/>
    </xf>
    <xf numFmtId="166" fontId="0" fillId="0" borderId="9" xfId="0" applyNumberFormat="1" applyBorder="1" applyAlignment="1">
      <alignment horizontal="right"/>
    </xf>
    <xf numFmtId="166" fontId="0" fillId="33" borderId="9" xfId="0" applyNumberFormat="1" applyFill="1" applyBorder="1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43" fontId="19" fillId="0" borderId="0" xfId="28" applyFont="1" applyBorder="1"/>
    <xf numFmtId="14" fontId="19" fillId="0" borderId="0" xfId="471" applyNumberFormat="1" applyAlignment="1">
      <alignment horizontal="center"/>
    </xf>
    <xf numFmtId="165" fontId="19" fillId="0" borderId="0" xfId="28" applyNumberFormat="1" applyFont="1" applyBorder="1" applyAlignment="1">
      <alignment horizontal="center"/>
    </xf>
    <xf numFmtId="165" fontId="19" fillId="0" borderId="0" xfId="28" applyNumberFormat="1" applyFont="1" applyBorder="1"/>
    <xf numFmtId="168" fontId="19" fillId="0" borderId="9" xfId="471" applyNumberFormat="1" applyBorder="1" applyAlignment="1">
      <alignment horizontal="center"/>
    </xf>
    <xf numFmtId="43" fontId="19" fillId="0" borderId="9" xfId="28" applyFont="1" applyFill="1" applyBorder="1" applyAlignment="1">
      <alignment horizontal="center"/>
    </xf>
    <xf numFmtId="43" fontId="19" fillId="0" borderId="9" xfId="28" applyFont="1" applyBorder="1" applyAlignment="1">
      <alignment horizontal="center"/>
    </xf>
    <xf numFmtId="165" fontId="19" fillId="33" borderId="0" xfId="28" applyNumberFormat="1" applyFont="1" applyFill="1" applyBorder="1" applyAlignment="1">
      <alignment horizontal="center"/>
    </xf>
    <xf numFmtId="165" fontId="19" fillId="33" borderId="5" xfId="28" applyNumberFormat="1" applyFont="1" applyFill="1" applyBorder="1" applyAlignment="1">
      <alignment horizontal="center"/>
    </xf>
    <xf numFmtId="165" fontId="62" fillId="0" borderId="5" xfId="28" applyNumberFormat="1" applyFont="1" applyBorder="1"/>
    <xf numFmtId="0" fontId="57" fillId="0" borderId="4" xfId="0" applyFont="1" applyBorder="1" applyAlignment="1">
      <alignment horizontal="center" vertical="center"/>
    </xf>
    <xf numFmtId="166" fontId="57" fillId="0" borderId="4" xfId="28" applyNumberFormat="1" applyFont="1" applyBorder="1" applyAlignment="1">
      <alignment horizontal="center"/>
    </xf>
    <xf numFmtId="43" fontId="57" fillId="0" borderId="4" xfId="28" applyFont="1" applyBorder="1" applyAlignment="1">
      <alignment horizontal="center" vertical="center"/>
    </xf>
    <xf numFmtId="168" fontId="19" fillId="0" borderId="9" xfId="471" applyNumberFormat="1" applyBorder="1" applyAlignment="1">
      <alignment horizontal="left"/>
    </xf>
    <xf numFmtId="168" fontId="22" fillId="0" borderId="9" xfId="471" applyNumberFormat="1" applyFont="1" applyBorder="1" applyAlignment="1">
      <alignment horizontal="left"/>
    </xf>
    <xf numFmtId="165" fontId="22" fillId="0" borderId="9" xfId="28" applyNumberFormat="1" applyFont="1" applyBorder="1" applyAlignment="1">
      <alignment horizontal="center"/>
    </xf>
    <xf numFmtId="43" fontId="22" fillId="0" borderId="9" xfId="28" applyFont="1" applyFill="1" applyBorder="1" applyAlignment="1">
      <alignment horizontal="center"/>
    </xf>
    <xf numFmtId="43" fontId="22" fillId="0" borderId="9" xfId="28" applyFont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3" xfId="0" applyFill="1" applyBorder="1"/>
    <xf numFmtId="0" fontId="0" fillId="33" borderId="6" xfId="0" applyFill="1" applyBorder="1"/>
    <xf numFmtId="0" fontId="0" fillId="33" borderId="12" xfId="0" applyFill="1" applyBorder="1"/>
    <xf numFmtId="0" fontId="0" fillId="0" borderId="6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center"/>
    </xf>
    <xf numFmtId="2" fontId="0" fillId="0" borderId="15" xfId="0" applyNumberFormat="1" applyBorder="1" applyAlignment="1">
      <alignment horizontal="center"/>
    </xf>
    <xf numFmtId="43" fontId="57" fillId="0" borderId="15" xfId="28" applyFont="1" applyBorder="1" applyAlignment="1">
      <alignment horizontal="center" vertical="center"/>
    </xf>
    <xf numFmtId="43" fontId="19" fillId="0" borderId="7" xfId="28" applyFont="1" applyBorder="1" applyAlignment="1">
      <alignment horizontal="right"/>
    </xf>
    <xf numFmtId="0" fontId="22" fillId="0" borderId="13" xfId="471" applyFont="1" applyBorder="1"/>
    <xf numFmtId="0" fontId="22" fillId="0" borderId="7" xfId="471" applyFont="1" applyBorder="1"/>
    <xf numFmtId="0" fontId="0" fillId="0" borderId="9" xfId="0" applyBorder="1" applyAlignment="1">
      <alignment horizontal="center" vertical="center"/>
    </xf>
    <xf numFmtId="0" fontId="22" fillId="0" borderId="0" xfId="471" applyFont="1" applyAlignment="1">
      <alignment horizontal="center"/>
    </xf>
    <xf numFmtId="0" fontId="24" fillId="0" borderId="0" xfId="471" applyFont="1" applyAlignment="1">
      <alignment horizontal="center"/>
    </xf>
    <xf numFmtId="0" fontId="19" fillId="0" borderId="12" xfId="471" applyBorder="1" applyAlignment="1">
      <alignment horizontal="center"/>
    </xf>
    <xf numFmtId="0" fontId="19" fillId="0" borderId="14" xfId="471" applyBorder="1" applyAlignment="1">
      <alignment horizontal="center"/>
    </xf>
    <xf numFmtId="0" fontId="19" fillId="0" borderId="13" xfId="471" applyBorder="1" applyAlignment="1">
      <alignment horizontal="center"/>
    </xf>
    <xf numFmtId="0" fontId="19" fillId="0" borderId="10" xfId="471" applyBorder="1" applyAlignment="1">
      <alignment horizontal="center"/>
    </xf>
    <xf numFmtId="0" fontId="19" fillId="0" borderId="11" xfId="471" applyBorder="1" applyAlignment="1">
      <alignment horizontal="center"/>
    </xf>
    <xf numFmtId="0" fontId="19" fillId="0" borderId="15" xfId="471" applyBorder="1" applyAlignment="1">
      <alignment horizontal="center"/>
    </xf>
    <xf numFmtId="17" fontId="70" fillId="0" borderId="9" xfId="0" applyNumberFormat="1" applyFont="1" applyBorder="1" applyAlignment="1">
      <alignment horizontal="center" vertical="center"/>
    </xf>
  </cellXfs>
  <cellStyles count="847">
    <cellStyle name="20% - Accent1" xfId="1" builtinId="30" customBuiltin="1"/>
    <cellStyle name="20% - Accent1 2" xfId="116" xr:uid="{00000000-0005-0000-0000-000001000000}"/>
    <cellStyle name="20% - Accent1 2 2" xfId="176" xr:uid="{00000000-0005-0000-0000-000002000000}"/>
    <cellStyle name="20% - Accent1 2 2 2" xfId="382" xr:uid="{A6CC77E2-B339-4B81-8ED0-B4F2A34273CE}"/>
    <cellStyle name="20% - Accent1 2 2 2 2" xfId="795" xr:uid="{E3AA1585-2F05-4C71-8382-648CA64E2D5A}"/>
    <cellStyle name="20% - Accent1 2 2 3" xfId="696" xr:uid="{A2789B03-73F9-455B-90FE-36CE2000A78F}"/>
    <cellStyle name="20% - Accent1 2 2_M1 IC (3)" xfId="378" xr:uid="{7384B15A-125D-4B45-80E6-82D0B4B5EF94}"/>
    <cellStyle name="20% - Accent1 2 3" xfId="322" xr:uid="{9BF941FE-3F26-4D28-B93F-5D8F42FB1142}"/>
    <cellStyle name="20% - Accent1 2 3 2" xfId="748" xr:uid="{4AFA76A9-ECD6-41B6-B071-DAC26AA903DF}"/>
    <cellStyle name="20% - Accent1 2 4" xfId="644" xr:uid="{53149808-F43B-47B7-B1B7-8EE5D7356BE1}"/>
    <cellStyle name="20% - Accent1 2_M1 IC (3)" xfId="318" xr:uid="{BDFC5990-190F-46DC-B482-6DD341CBDD6E}"/>
    <cellStyle name="20% - Accent1 3" xfId="131" xr:uid="{00000000-0005-0000-0000-000003000000}"/>
    <cellStyle name="20% - Accent1 3 2" xfId="191" xr:uid="{00000000-0005-0000-0000-000004000000}"/>
    <cellStyle name="20% - Accent1 3 2 2" xfId="397" xr:uid="{2E9AA237-33EB-402B-80B5-A69BC7134010}"/>
    <cellStyle name="20% - Accent1 3 2 2 2" xfId="810" xr:uid="{AD365E01-13C6-4673-B100-E74FB11F2D71}"/>
    <cellStyle name="20% - Accent1 3 2 3" xfId="711" xr:uid="{19ED69D4-1FA5-47A5-80B9-8F13DAC2EBD9}"/>
    <cellStyle name="20% - Accent1 3 2_M1 IC (3)" xfId="317" xr:uid="{650A8AAB-3BA9-47DF-BCD1-D94D7AC5C391}"/>
    <cellStyle name="20% - Accent1 3 3" xfId="337" xr:uid="{9724CCDD-5112-4F59-9F47-328C3B6E994F}"/>
    <cellStyle name="20% - Accent1 3 3 2" xfId="763" xr:uid="{ED793FD8-8F01-46F3-AC70-602603FA6D62}"/>
    <cellStyle name="20% - Accent1 3 4" xfId="659" xr:uid="{17CA181F-4A1D-4F49-96A5-CE5AD514E7B5}"/>
    <cellStyle name="20% - Accent1 3_M1 IC (3)" xfId="418" xr:uid="{BD4CD48B-B9D0-41CB-B43A-4F2F85A86EF2}"/>
    <cellStyle name="20% - Accent1 4" xfId="146" xr:uid="{00000000-0005-0000-0000-000005000000}"/>
    <cellStyle name="20% - Accent1 4 2" xfId="352" xr:uid="{D6DCA665-5825-42C6-8684-9068D2A414FF}"/>
    <cellStyle name="20% - Accent1 4 2 2" xfId="778" xr:uid="{43AB2483-6761-4AE1-A568-CDC9D315D04D}"/>
    <cellStyle name="20% - Accent1 4 3" xfId="674" xr:uid="{AD3A44C1-C1BA-473F-9A69-160C5CA89F9E}"/>
    <cellStyle name="20% - Accent1 4_M1 IC (3)" xfId="364" xr:uid="{D15E7AE5-AADC-494C-BBBC-329167D05916}"/>
    <cellStyle name="20% - Accent1 5" xfId="213" xr:uid="{114BC2C9-32BE-4B9B-A590-8798EB7E0983}"/>
    <cellStyle name="20% - Accent1 5 2" xfId="731" xr:uid="{54600F07-8D7B-45AA-BDE7-FF844892FCE2}"/>
    <cellStyle name="20% - Accent1 6" xfId="574" xr:uid="{3E30384A-1271-40D2-8D8F-7AB5393287F1}"/>
    <cellStyle name="20% - Accent2" xfId="2" builtinId="34" customBuiltin="1"/>
    <cellStyle name="20% - Accent2 2" xfId="118" xr:uid="{00000000-0005-0000-0000-000007000000}"/>
    <cellStyle name="20% - Accent2 2 2" xfId="178" xr:uid="{00000000-0005-0000-0000-000008000000}"/>
    <cellStyle name="20% - Accent2 2 2 2" xfId="384" xr:uid="{8C3F5224-665B-455A-A7EB-583FD2836FD7}"/>
    <cellStyle name="20% - Accent2 2 2 2 2" xfId="797" xr:uid="{B2F0376F-E861-4AC3-AE49-6C02D021BCED}"/>
    <cellStyle name="20% - Accent2 2 2 3" xfId="698" xr:uid="{B084FE5B-8445-4F4B-BE46-D640E0F5EA5C}"/>
    <cellStyle name="20% - Accent2 2 2_M1 IC (3)" xfId="313" xr:uid="{3506ECF7-42F2-4DA0-97C6-C5A1D442EB0E}"/>
    <cellStyle name="20% - Accent2 2 3" xfId="324" xr:uid="{7002B456-B573-495D-9D65-5B16F1041A69}"/>
    <cellStyle name="20% - Accent2 2 3 2" xfId="750" xr:uid="{DE69AD5F-0F31-4D31-97D6-51F2E60E7101}"/>
    <cellStyle name="20% - Accent2 2 4" xfId="646" xr:uid="{9EBB9014-FFC3-4348-848C-BD82E8916E6E}"/>
    <cellStyle name="20% - Accent2 2_M1 IC (3)" xfId="314" xr:uid="{ED11FCB9-3417-4AB9-B787-C9D419A9A036}"/>
    <cellStyle name="20% - Accent2 3" xfId="133" xr:uid="{00000000-0005-0000-0000-000009000000}"/>
    <cellStyle name="20% - Accent2 3 2" xfId="193" xr:uid="{00000000-0005-0000-0000-00000A000000}"/>
    <cellStyle name="20% - Accent2 3 2 2" xfId="399" xr:uid="{6E398490-6F9D-454E-BC18-CFD14952DFE9}"/>
    <cellStyle name="20% - Accent2 3 2 2 2" xfId="812" xr:uid="{DF5A6544-69D8-4F47-A13B-566E03AAB44B}"/>
    <cellStyle name="20% - Accent2 3 2 3" xfId="713" xr:uid="{F469CD24-743C-4A01-A91F-4533FF92D51D}"/>
    <cellStyle name="20% - Accent2 3 2_M1 IC (3)" xfId="311" xr:uid="{F0B72E77-252C-49F1-A98B-8D332F4C2863}"/>
    <cellStyle name="20% - Accent2 3 3" xfId="339" xr:uid="{F300F84E-4399-47F0-B5E9-08F3BAE630D4}"/>
    <cellStyle name="20% - Accent2 3 3 2" xfId="765" xr:uid="{DE7814F0-2242-49E0-A7A7-047811106874}"/>
    <cellStyle name="20% - Accent2 3 4" xfId="661" xr:uid="{74737840-E0B4-4ABB-A1FC-2B8F8FF23B96}"/>
    <cellStyle name="20% - Accent2 3_M1 IC (3)" xfId="312" xr:uid="{C293DADE-C22F-4015-95A6-BAE28D204D0B}"/>
    <cellStyle name="20% - Accent2 4" xfId="148" xr:uid="{00000000-0005-0000-0000-00000B000000}"/>
    <cellStyle name="20% - Accent2 4 2" xfId="354" xr:uid="{B4C0DCB2-602A-4927-A1BE-565F7A38C358}"/>
    <cellStyle name="20% - Accent2 4 2 2" xfId="780" xr:uid="{ED897FA2-D8A3-4CED-BB30-824201460BCD}"/>
    <cellStyle name="20% - Accent2 4 3" xfId="676" xr:uid="{6EC0127C-5ADE-46DC-BAF4-02E72A26EED6}"/>
    <cellStyle name="20% - Accent2 4_M1 IC (3)" xfId="310" xr:uid="{9BDFEED4-FE0C-4565-8474-6B8DD5446722}"/>
    <cellStyle name="20% - Accent2 5" xfId="214" xr:uid="{5C639AB4-5585-4671-A82C-30C41D3E25FD}"/>
    <cellStyle name="20% - Accent2 5 2" xfId="732" xr:uid="{D2C03D6A-2567-4853-910C-5BEA6D5B83ED}"/>
    <cellStyle name="20% - Accent2 6" xfId="575" xr:uid="{D2A83959-8BB2-45FE-A343-16BDB256C633}"/>
    <cellStyle name="20% - Accent3" xfId="3" builtinId="38" customBuiltin="1"/>
    <cellStyle name="20% - Accent3 2" xfId="120" xr:uid="{00000000-0005-0000-0000-00000D000000}"/>
    <cellStyle name="20% - Accent3 2 2" xfId="180" xr:uid="{00000000-0005-0000-0000-00000E000000}"/>
    <cellStyle name="20% - Accent3 2 2 2" xfId="386" xr:uid="{E9914DCA-D229-490B-92A9-C5F7E3D6C2A4}"/>
    <cellStyle name="20% - Accent3 2 2 2 2" xfId="799" xr:uid="{CD41BAEB-1C2C-45B8-9A65-6461BAD7BA30}"/>
    <cellStyle name="20% - Accent3 2 2 3" xfId="700" xr:uid="{809D10EB-6C7C-4CBC-B6F4-900EDEA49CC2}"/>
    <cellStyle name="20% - Accent3 2 2_M1 IC (3)" xfId="308" xr:uid="{BEDBEF72-4C00-485E-91EA-3B444DD0FC7B}"/>
    <cellStyle name="20% - Accent3 2 3" xfId="326" xr:uid="{CEF621E8-4619-4675-9D13-99CEE27830F5}"/>
    <cellStyle name="20% - Accent3 2 3 2" xfId="752" xr:uid="{2A53645A-2D80-47F5-BA10-7EFE59EFB1B8}"/>
    <cellStyle name="20% - Accent3 2 4" xfId="648" xr:uid="{EC422ABB-DE48-4A61-9C84-96A2E1A9F916}"/>
    <cellStyle name="20% - Accent3 2_M1 IC (3)" xfId="309" xr:uid="{7524263C-1C93-4C01-A5E7-BFE05693ABC3}"/>
    <cellStyle name="20% - Accent3 3" xfId="135" xr:uid="{00000000-0005-0000-0000-00000F000000}"/>
    <cellStyle name="20% - Accent3 3 2" xfId="195" xr:uid="{00000000-0005-0000-0000-000010000000}"/>
    <cellStyle name="20% - Accent3 3 2 2" xfId="401" xr:uid="{93496BEF-3DF2-4969-BE33-3854B6D6C579}"/>
    <cellStyle name="20% - Accent3 3 2 2 2" xfId="814" xr:uid="{207F5E0C-A824-429F-81AF-E5D939A00AA4}"/>
    <cellStyle name="20% - Accent3 3 2 3" xfId="715" xr:uid="{C2A5B942-59A3-465E-BE40-C606E1B0EC99}"/>
    <cellStyle name="20% - Accent3 3 2_M1 IC (3)" xfId="236" xr:uid="{1765709F-5647-473C-8E2D-A2F774DBBDC5}"/>
    <cellStyle name="20% - Accent3 3 3" xfId="341" xr:uid="{AC5C1DE7-BE01-4842-9F12-F3688B1BBE8B}"/>
    <cellStyle name="20% - Accent3 3 3 2" xfId="767" xr:uid="{14861E54-165C-4BDD-8699-12CFE3C92DDD}"/>
    <cellStyle name="20% - Accent3 3 4" xfId="663" xr:uid="{9E1A43F3-6AEF-4C09-BB01-E21D4FCDA0C8}"/>
    <cellStyle name="20% - Accent3 3_M1 IC (3)" xfId="307" xr:uid="{1645ED2A-76BB-43DF-9962-49C7A2EBC0C8}"/>
    <cellStyle name="20% - Accent3 4" xfId="150" xr:uid="{00000000-0005-0000-0000-000011000000}"/>
    <cellStyle name="20% - Accent3 4 2" xfId="356" xr:uid="{47FC891F-6D61-4E65-9AEC-577910A72E58}"/>
    <cellStyle name="20% - Accent3 4 2 2" xfId="782" xr:uid="{7B183AFD-9DB7-409D-86FB-455A2E34DD12}"/>
    <cellStyle name="20% - Accent3 4 3" xfId="678" xr:uid="{6017C9C6-BE9E-4FC0-BEAB-1EF6A5C2A2AD}"/>
    <cellStyle name="20% - Accent3 4_M1 IC (3)" xfId="235" xr:uid="{A26CCC10-7232-4B71-9DDB-BE1456173A7E}"/>
    <cellStyle name="20% - Accent3 5" xfId="215" xr:uid="{BDAC5E13-E402-465E-9854-4C7AA82B38B2}"/>
    <cellStyle name="20% - Accent3 5 2" xfId="733" xr:uid="{5A799F65-9145-4DB8-B7E1-8D3FF76CDEC5}"/>
    <cellStyle name="20% - Accent3 6" xfId="576" xr:uid="{F9A47AF1-9406-460D-ADFB-4FF4BE807899}"/>
    <cellStyle name="20% - Accent4" xfId="4" builtinId="42" customBuiltin="1"/>
    <cellStyle name="20% - Accent4 2" xfId="122" xr:uid="{00000000-0005-0000-0000-000013000000}"/>
    <cellStyle name="20% - Accent4 2 2" xfId="182" xr:uid="{00000000-0005-0000-0000-000014000000}"/>
    <cellStyle name="20% - Accent4 2 2 2" xfId="388" xr:uid="{CA97F58F-16A1-4242-B61F-631439A7A163}"/>
    <cellStyle name="20% - Accent4 2 2 2 2" xfId="801" xr:uid="{4BCD73D9-384A-4DCB-BBBF-4F27BB5B9457}"/>
    <cellStyle name="20% - Accent4 2 2 3" xfId="702" xr:uid="{08A5F673-B40B-41A8-BA7A-2792DEA654AF}"/>
    <cellStyle name="20% - Accent4 2 2_M1 IC (3)" xfId="233" xr:uid="{82765E09-AD22-44AA-A3E3-7F4387B854BE}"/>
    <cellStyle name="20% - Accent4 2 3" xfId="328" xr:uid="{A06EDCB4-7659-4AD5-9F42-096AC849CDEC}"/>
    <cellStyle name="20% - Accent4 2 3 2" xfId="754" xr:uid="{338D5288-7BEB-4650-8515-A6822439658A}"/>
    <cellStyle name="20% - Accent4 2 4" xfId="650" xr:uid="{AD9C9C74-77BA-4EDC-A64E-3C23591A73C5}"/>
    <cellStyle name="20% - Accent4 2_M1 IC (3)" xfId="234" xr:uid="{F0B4E682-E9AD-48C2-BFE3-362C30187097}"/>
    <cellStyle name="20% - Accent4 3" xfId="137" xr:uid="{00000000-0005-0000-0000-000015000000}"/>
    <cellStyle name="20% - Accent4 3 2" xfId="197" xr:uid="{00000000-0005-0000-0000-000016000000}"/>
    <cellStyle name="20% - Accent4 3 2 2" xfId="403" xr:uid="{BDA7847A-C168-4277-AE88-B90F8EEDDFF9}"/>
    <cellStyle name="20% - Accent4 3 2 2 2" xfId="816" xr:uid="{02EC099A-4466-4DD9-BF31-65DAF3E20BBB}"/>
    <cellStyle name="20% - Accent4 3 2 3" xfId="717" xr:uid="{576D33AC-0613-4317-98F3-5BEEC43ED0C7}"/>
    <cellStyle name="20% - Accent4 3 2_M1 IC (3)" xfId="231" xr:uid="{50316066-A10F-4952-A0AE-76DC8340265B}"/>
    <cellStyle name="20% - Accent4 3 3" xfId="343" xr:uid="{0757FA16-858A-4A25-AA76-5078402BD7B4}"/>
    <cellStyle name="20% - Accent4 3 3 2" xfId="769" xr:uid="{A77E7080-E39C-4C03-90F6-ACE1065ABC75}"/>
    <cellStyle name="20% - Accent4 3 4" xfId="665" xr:uid="{1D0D329F-91B9-4B15-B965-D8C88CC7BE42}"/>
    <cellStyle name="20% - Accent4 3_M1 IC (3)" xfId="232" xr:uid="{311DB4C2-549E-462C-A557-5998114C24BA}"/>
    <cellStyle name="20% - Accent4 4" xfId="152" xr:uid="{00000000-0005-0000-0000-000017000000}"/>
    <cellStyle name="20% - Accent4 4 2" xfId="358" xr:uid="{89E524FE-66AD-41ED-8064-D3EC9AADFB44}"/>
    <cellStyle name="20% - Accent4 4 2 2" xfId="784" xr:uid="{54EE630E-F4D5-4436-A8BC-09D4F90384DE}"/>
    <cellStyle name="20% - Accent4 4 3" xfId="680" xr:uid="{DFA3C42B-ACEC-4454-B8F3-073CE842716F}"/>
    <cellStyle name="20% - Accent4 4_M1 IC (3)" xfId="230" xr:uid="{8071AA3D-E576-440A-AD3A-9274CD8ABC11}"/>
    <cellStyle name="20% - Accent4 5" xfId="216" xr:uid="{C79FD785-BBA0-44DD-8A15-BF2205E74C51}"/>
    <cellStyle name="20% - Accent4 5 2" xfId="734" xr:uid="{62FC7CD7-199D-41B1-8A0E-849A6C9B5B5B}"/>
    <cellStyle name="20% - Accent4 6" xfId="577" xr:uid="{E25AFDCF-F355-43DD-AEA8-05FD2A6014DB}"/>
    <cellStyle name="20% - Accent5" xfId="5" builtinId="46" customBuiltin="1"/>
    <cellStyle name="20% - Accent5 2" xfId="124" xr:uid="{00000000-0005-0000-0000-000019000000}"/>
    <cellStyle name="20% - Accent5 2 2" xfId="184" xr:uid="{00000000-0005-0000-0000-00001A000000}"/>
    <cellStyle name="20% - Accent5 2 2 2" xfId="390" xr:uid="{4C6BB1DE-5732-4AAA-BEC8-8BF386E12389}"/>
    <cellStyle name="20% - Accent5 2 2 2 2" xfId="803" xr:uid="{21B82B12-01E0-41E3-979D-971EB7BFE53D}"/>
    <cellStyle name="20% - Accent5 2 2 3" xfId="704" xr:uid="{8029F1F0-2464-47FD-8F17-EC294EE2DDFF}"/>
    <cellStyle name="20% - Accent5 2 2_M1 IC (3)" xfId="228" xr:uid="{33E4B075-DE04-44B0-A10C-CE57399F40CA}"/>
    <cellStyle name="20% - Accent5 2 3" xfId="330" xr:uid="{EC31B79B-97FC-4344-8E2E-2AD3B3D7BED2}"/>
    <cellStyle name="20% - Accent5 2 3 2" xfId="756" xr:uid="{445535DB-57F7-41BE-B756-63585C811E24}"/>
    <cellStyle name="20% - Accent5 2 4" xfId="652" xr:uid="{DA0EE555-5403-45EB-BF64-44DED4FF8A22}"/>
    <cellStyle name="20% - Accent5 2_M1 IC (3)" xfId="229" xr:uid="{5D64F105-2C7B-4435-8FBB-140FD828FE26}"/>
    <cellStyle name="20% - Accent5 3" xfId="139" xr:uid="{00000000-0005-0000-0000-00001B000000}"/>
    <cellStyle name="20% - Accent5 3 2" xfId="199" xr:uid="{00000000-0005-0000-0000-00001C000000}"/>
    <cellStyle name="20% - Accent5 3 2 2" xfId="405" xr:uid="{60D2E0C0-DF00-49E7-A413-32C367BACCC8}"/>
    <cellStyle name="20% - Accent5 3 2 2 2" xfId="818" xr:uid="{70274D74-94DF-41C0-8E2E-9C8FDC80C39F}"/>
    <cellStyle name="20% - Accent5 3 2 3" xfId="719" xr:uid="{375DD981-D629-4353-A586-053C9CBF92AD}"/>
    <cellStyle name="20% - Accent5 3 2_M1 IC (3)" xfId="226" xr:uid="{3E753B8A-C1CF-40F4-BB9E-FB7EF0D88E02}"/>
    <cellStyle name="20% - Accent5 3 3" xfId="345" xr:uid="{C35DFA64-165C-4662-B9DA-D905474BFCF2}"/>
    <cellStyle name="20% - Accent5 3 3 2" xfId="771" xr:uid="{8ECEB7C3-B0A3-4FDC-B0D3-E30C111C73E7}"/>
    <cellStyle name="20% - Accent5 3 4" xfId="667" xr:uid="{BF276799-746B-4C16-8A0C-9819EFD56029}"/>
    <cellStyle name="20% - Accent5 3_M1 IC (3)" xfId="227" xr:uid="{675928CF-7056-4631-ADA8-12CECF18094A}"/>
    <cellStyle name="20% - Accent5 4" xfId="154" xr:uid="{00000000-0005-0000-0000-00001D000000}"/>
    <cellStyle name="20% - Accent5 4 2" xfId="360" xr:uid="{02ED09A7-C92A-4132-9C8D-56C9511BA354}"/>
    <cellStyle name="20% - Accent5 4 2 2" xfId="786" xr:uid="{8C5AAFE5-A525-42EB-BBA7-11203BBD4B10}"/>
    <cellStyle name="20% - Accent5 4 3" xfId="682" xr:uid="{A935D92D-414E-4762-B879-80F63765B5A4}"/>
    <cellStyle name="20% - Accent5 4_M1 IC (3)" xfId="225" xr:uid="{543DD9D7-BE20-4A3F-AEB5-4CB895B95577}"/>
    <cellStyle name="20% - Accent5 5" xfId="217" xr:uid="{4EB0FC31-0A95-4D55-B32B-DCF9997E5016}"/>
    <cellStyle name="20% - Accent5 5 2" xfId="735" xr:uid="{7AADF03B-3D72-4258-8251-FC770C409E02}"/>
    <cellStyle name="20% - Accent5 6" xfId="578" xr:uid="{34310239-CC39-46C5-BD81-20E9257A1AD4}"/>
    <cellStyle name="20% - Accent6" xfId="6" builtinId="50" customBuiltin="1"/>
    <cellStyle name="20% - Accent6 2" xfId="126" xr:uid="{00000000-0005-0000-0000-00001F000000}"/>
    <cellStyle name="20% - Accent6 2 2" xfId="186" xr:uid="{00000000-0005-0000-0000-000020000000}"/>
    <cellStyle name="20% - Accent6 2 2 2" xfId="392" xr:uid="{9F6D5B1A-D65F-467B-9193-04A05FF12B5D}"/>
    <cellStyle name="20% - Accent6 2 2 2 2" xfId="805" xr:uid="{41895A6B-9AC3-4670-88A3-530EEF76AC46}"/>
    <cellStyle name="20% - Accent6 2 2 3" xfId="706" xr:uid="{D1502768-818F-47BF-8F91-3312271997FE}"/>
    <cellStyle name="20% - Accent6 2 2_M1 IC (3)" xfId="420" xr:uid="{26C9B931-D00D-4875-972E-7A5200A56DE1}"/>
    <cellStyle name="20% - Accent6 2 3" xfId="332" xr:uid="{CD88C8F0-3FA9-4C9B-9052-BB7882328D6E}"/>
    <cellStyle name="20% - Accent6 2 3 2" xfId="758" xr:uid="{C55E848B-DD0D-4D27-998F-7FB6FF6CCAAC}"/>
    <cellStyle name="20% - Accent6 2 4" xfId="654" xr:uid="{1C93BCE2-FFE4-47CE-AD36-6A8FD1DC30F1}"/>
    <cellStyle name="20% - Accent6 2_M1 IC (3)" xfId="419" xr:uid="{DD4FDE0B-14D0-4C47-970F-8D67A0228A0B}"/>
    <cellStyle name="20% - Accent6 3" xfId="141" xr:uid="{00000000-0005-0000-0000-000021000000}"/>
    <cellStyle name="20% - Accent6 3 2" xfId="201" xr:uid="{00000000-0005-0000-0000-000022000000}"/>
    <cellStyle name="20% - Accent6 3 2 2" xfId="407" xr:uid="{5111619F-9868-450C-A11D-878E9FB519A0}"/>
    <cellStyle name="20% - Accent6 3 2 2 2" xfId="820" xr:uid="{13DFFAFC-20A6-4D9A-9BAE-6504AAFE70C2}"/>
    <cellStyle name="20% - Accent6 3 2 3" xfId="721" xr:uid="{C7343599-3129-42D7-B6D1-B2235B918DE5}"/>
    <cellStyle name="20% - Accent6 3 2_M1 IC (3)" xfId="422" xr:uid="{65B8AE09-4371-4E6F-B3D4-9428D93F5EE3}"/>
    <cellStyle name="20% - Accent6 3 3" xfId="347" xr:uid="{F9F0ED30-28B2-4289-B712-14966F745E4F}"/>
    <cellStyle name="20% - Accent6 3 3 2" xfId="773" xr:uid="{54B964E6-527E-4592-A46A-8D2AC51414E7}"/>
    <cellStyle name="20% - Accent6 3 4" xfId="669" xr:uid="{D21AE518-ECE1-41C0-A4A1-FCCC1B69DA3F}"/>
    <cellStyle name="20% - Accent6 3_M1 IC (3)" xfId="421" xr:uid="{D2F16537-7270-4647-B7E5-E3833CA3AD64}"/>
    <cellStyle name="20% - Accent6 4" xfId="156" xr:uid="{00000000-0005-0000-0000-000023000000}"/>
    <cellStyle name="20% - Accent6 4 2" xfId="362" xr:uid="{A71E6955-0F29-4B11-B8B3-CF5E37ECACF0}"/>
    <cellStyle name="20% - Accent6 4 2 2" xfId="788" xr:uid="{8CF6D025-B592-4A61-8B89-4CA20EE018E1}"/>
    <cellStyle name="20% - Accent6 4 3" xfId="684" xr:uid="{C6645196-A733-471E-BF61-D287813ABA47}"/>
    <cellStyle name="20% - Accent6 4_M1 IC (3)" xfId="423" xr:uid="{38FE00BB-30FA-48B5-AE17-619F767C2925}"/>
    <cellStyle name="20% - Accent6 5" xfId="218" xr:uid="{D3F9277A-554C-4F87-BB50-10C50BEBAFCA}"/>
    <cellStyle name="20% - Accent6 5 2" xfId="736" xr:uid="{7F6EA20A-75AC-43F4-B9E6-8D38B2BDEE78}"/>
    <cellStyle name="20% - Accent6 6" xfId="579" xr:uid="{6392FB4B-4A17-4921-A66A-B134FC84E9C7}"/>
    <cellStyle name="40% - Accent1" xfId="7" builtinId="31" customBuiltin="1"/>
    <cellStyle name="40% - Accent1 2" xfId="117" xr:uid="{00000000-0005-0000-0000-000025000000}"/>
    <cellStyle name="40% - Accent1 2 2" xfId="177" xr:uid="{00000000-0005-0000-0000-000026000000}"/>
    <cellStyle name="40% - Accent1 2 2 2" xfId="383" xr:uid="{046145DF-BCD6-4988-BCF3-C7B2316F0145}"/>
    <cellStyle name="40% - Accent1 2 2 2 2" xfId="796" xr:uid="{8A07D074-3063-4037-93E0-8695CC7960B9}"/>
    <cellStyle name="40% - Accent1 2 2 3" xfId="697" xr:uid="{9E992137-7938-4B5F-8FD3-E9ADC944659E}"/>
    <cellStyle name="40% - Accent1 2 2_M1 IC (3)" xfId="425" xr:uid="{DB91CA93-BC2A-40F8-8B8C-8BF93C0195EC}"/>
    <cellStyle name="40% - Accent1 2 3" xfId="323" xr:uid="{F7E1AB0E-FC21-46D2-9CCF-5ECDE28BA792}"/>
    <cellStyle name="40% - Accent1 2 3 2" xfId="749" xr:uid="{6D6E1F3B-DD1F-44D4-AD8D-C55C55B390D9}"/>
    <cellStyle name="40% - Accent1 2 4" xfId="645" xr:uid="{E349D0E2-CD38-494F-A242-C8F0E018831C}"/>
    <cellStyle name="40% - Accent1 2_M1 IC (3)" xfId="424" xr:uid="{39B55B07-38A2-4EEC-BC84-75A7761ACAD6}"/>
    <cellStyle name="40% - Accent1 3" xfId="132" xr:uid="{00000000-0005-0000-0000-000027000000}"/>
    <cellStyle name="40% - Accent1 3 2" xfId="192" xr:uid="{00000000-0005-0000-0000-000028000000}"/>
    <cellStyle name="40% - Accent1 3 2 2" xfId="398" xr:uid="{A0739568-6858-45A3-9E82-B8A0E14B6277}"/>
    <cellStyle name="40% - Accent1 3 2 2 2" xfId="811" xr:uid="{2F92CC40-4337-4917-B244-E13CB15D6382}"/>
    <cellStyle name="40% - Accent1 3 2 3" xfId="712" xr:uid="{947CE730-590C-48AE-ABA4-CD402D9F3AFF}"/>
    <cellStyle name="40% - Accent1 3 2_M1 IC (3)" xfId="427" xr:uid="{8258A93F-F01F-4883-8F20-3892C442FAC5}"/>
    <cellStyle name="40% - Accent1 3 3" xfId="338" xr:uid="{B8BE35AA-B13D-4742-810B-FD6654052E52}"/>
    <cellStyle name="40% - Accent1 3 3 2" xfId="764" xr:uid="{463AE9F1-AE12-4C4C-9859-C935FEB9352C}"/>
    <cellStyle name="40% - Accent1 3 4" xfId="660" xr:uid="{17B2EC22-C5CF-4D63-8E92-024A8583936B}"/>
    <cellStyle name="40% - Accent1 3_M1 IC (3)" xfId="426" xr:uid="{64A57791-5D07-4DA9-8079-BD039936DE7B}"/>
    <cellStyle name="40% - Accent1 4" xfId="147" xr:uid="{00000000-0005-0000-0000-000029000000}"/>
    <cellStyle name="40% - Accent1 4 2" xfId="353" xr:uid="{F6957AD0-1B3C-43F4-96A4-19786321DFA4}"/>
    <cellStyle name="40% - Accent1 4 2 2" xfId="779" xr:uid="{D9AEF8BE-BF00-4B7D-8DF8-A9FE2B9C130B}"/>
    <cellStyle name="40% - Accent1 4 3" xfId="675" xr:uid="{97A8F027-DB2B-4F5F-85E2-B695D8CBBD4E}"/>
    <cellStyle name="40% - Accent1 4_M1 IC (3)" xfId="428" xr:uid="{24D6781E-06DB-4CEC-989C-C5BB7FC33488}"/>
    <cellStyle name="40% - Accent1 5" xfId="219" xr:uid="{D2DC5E49-6B6A-49A5-82C0-883C2D1E4B7A}"/>
    <cellStyle name="40% - Accent1 5 2" xfId="737" xr:uid="{56485296-6D62-4553-A3D2-AE5EBD4C9B1C}"/>
    <cellStyle name="40% - Accent1 6" xfId="580" xr:uid="{D875EA47-081E-4A19-B4E6-D3EFD8298AE9}"/>
    <cellStyle name="40% - Accent2" xfId="8" builtinId="35" customBuiltin="1"/>
    <cellStyle name="40% - Accent2 2" xfId="119" xr:uid="{00000000-0005-0000-0000-00002B000000}"/>
    <cellStyle name="40% - Accent2 2 2" xfId="179" xr:uid="{00000000-0005-0000-0000-00002C000000}"/>
    <cellStyle name="40% - Accent2 2 2 2" xfId="385" xr:uid="{9FA59C02-B660-42C6-8D18-E53596781277}"/>
    <cellStyle name="40% - Accent2 2 2 2 2" xfId="798" xr:uid="{319C2560-EAB1-4F5C-8191-F6C4B3328812}"/>
    <cellStyle name="40% - Accent2 2 2 3" xfId="699" xr:uid="{56C14D0A-F319-4EC2-A9DE-55B8AEF68348}"/>
    <cellStyle name="40% - Accent2 2 2_M1 IC (3)" xfId="430" xr:uid="{FE1A7808-0F4E-4B38-A9C7-FF769057EB02}"/>
    <cellStyle name="40% - Accent2 2 3" xfId="325" xr:uid="{9EE49D52-5497-4502-A4B7-D88F48E9B6C2}"/>
    <cellStyle name="40% - Accent2 2 3 2" xfId="751" xr:uid="{C7241562-84F4-4CB9-B191-1994BCAD7C1C}"/>
    <cellStyle name="40% - Accent2 2 4" xfId="647" xr:uid="{4642CCAA-9797-4D32-AF85-2623BFD748B4}"/>
    <cellStyle name="40% - Accent2 2_M1 IC (3)" xfId="429" xr:uid="{0995D6E9-BC8A-4441-8EFE-E3CCB8A8AA38}"/>
    <cellStyle name="40% - Accent2 3" xfId="134" xr:uid="{00000000-0005-0000-0000-00002D000000}"/>
    <cellStyle name="40% - Accent2 3 2" xfId="194" xr:uid="{00000000-0005-0000-0000-00002E000000}"/>
    <cellStyle name="40% - Accent2 3 2 2" xfId="400" xr:uid="{7B4E17AF-0D01-4ACE-8B54-1E8A85569EE4}"/>
    <cellStyle name="40% - Accent2 3 2 2 2" xfId="813" xr:uid="{3B8076C7-F819-4A9D-A4B0-A5C4DC2F1C45}"/>
    <cellStyle name="40% - Accent2 3 2 3" xfId="714" xr:uid="{74C0DC3E-99F7-4B75-AF6E-7291BE23308B}"/>
    <cellStyle name="40% - Accent2 3 2_M1 IC (3)" xfId="432" xr:uid="{D959E796-64CF-41BF-AD50-39800340019D}"/>
    <cellStyle name="40% - Accent2 3 3" xfId="340" xr:uid="{6CD5C60F-6308-4193-AB0A-55882E9D5CFD}"/>
    <cellStyle name="40% - Accent2 3 3 2" xfId="766" xr:uid="{4CEA20B9-DCC8-40CF-B114-71E85E1B9C7A}"/>
    <cellStyle name="40% - Accent2 3 4" xfId="662" xr:uid="{6DB036E8-F63F-46C6-9134-332753951EC6}"/>
    <cellStyle name="40% - Accent2 3_M1 IC (3)" xfId="431" xr:uid="{4ED448AD-2109-4E07-B309-5794D19F4E5B}"/>
    <cellStyle name="40% - Accent2 4" xfId="149" xr:uid="{00000000-0005-0000-0000-00002F000000}"/>
    <cellStyle name="40% - Accent2 4 2" xfId="355" xr:uid="{C22A5764-ED6B-4F5A-B500-42D50FA2D38E}"/>
    <cellStyle name="40% - Accent2 4 2 2" xfId="781" xr:uid="{D35FC588-281B-4514-9E73-3E95B3088A9C}"/>
    <cellStyle name="40% - Accent2 4 3" xfId="677" xr:uid="{7D99BC1C-5E91-4174-8D30-49FD5F86D55C}"/>
    <cellStyle name="40% - Accent2 4_M1 IC (3)" xfId="433" xr:uid="{1553755B-D071-4D72-925B-17FEE91148D6}"/>
    <cellStyle name="40% - Accent2 5" xfId="220" xr:uid="{F31C6845-3159-4E79-91DD-32248CE05F2A}"/>
    <cellStyle name="40% - Accent2 5 2" xfId="738" xr:uid="{A6497B7F-D008-43DC-9C1D-19E7A4A5D804}"/>
    <cellStyle name="40% - Accent2 6" xfId="581" xr:uid="{FED764C6-F54D-403F-AF3F-CCE727357A41}"/>
    <cellStyle name="40% - Accent3" xfId="9" builtinId="39" customBuiltin="1"/>
    <cellStyle name="40% - Accent3 2" xfId="121" xr:uid="{00000000-0005-0000-0000-000031000000}"/>
    <cellStyle name="40% - Accent3 2 2" xfId="181" xr:uid="{00000000-0005-0000-0000-000032000000}"/>
    <cellStyle name="40% - Accent3 2 2 2" xfId="387" xr:uid="{699E253A-96EC-495C-BF47-57E4A42B3BA0}"/>
    <cellStyle name="40% - Accent3 2 2 2 2" xfId="800" xr:uid="{B216B586-9F5F-4E4A-8364-0BEA5226A5C9}"/>
    <cellStyle name="40% - Accent3 2 2 3" xfId="701" xr:uid="{5625A500-E663-4E1F-983C-916C1ABC9E2D}"/>
    <cellStyle name="40% - Accent3 2 2_M1 IC (3)" xfId="435" xr:uid="{ADDA5BF2-DFBA-403E-9A21-17EB21FDBA2D}"/>
    <cellStyle name="40% - Accent3 2 3" xfId="327" xr:uid="{83069EDB-1938-4571-AF3B-40F7C4429FCB}"/>
    <cellStyle name="40% - Accent3 2 3 2" xfId="753" xr:uid="{C1F922C1-63CE-4031-A925-89D7AF72D6C9}"/>
    <cellStyle name="40% - Accent3 2 4" xfId="649" xr:uid="{28104564-71A3-4297-8BC4-23D7748CF89B}"/>
    <cellStyle name="40% - Accent3 2_M1 IC (3)" xfId="434" xr:uid="{FC6D611F-9588-4468-903C-B260D05D8898}"/>
    <cellStyle name="40% - Accent3 3" xfId="136" xr:uid="{00000000-0005-0000-0000-000033000000}"/>
    <cellStyle name="40% - Accent3 3 2" xfId="196" xr:uid="{00000000-0005-0000-0000-000034000000}"/>
    <cellStyle name="40% - Accent3 3 2 2" xfId="402" xr:uid="{DECC0BFF-84C7-4C25-B86C-5FBEBBAB2C20}"/>
    <cellStyle name="40% - Accent3 3 2 2 2" xfId="815" xr:uid="{0AD89B7E-D0A1-449A-B225-AD0A15733B71}"/>
    <cellStyle name="40% - Accent3 3 2 3" xfId="716" xr:uid="{2941F383-82C6-48E5-8786-24A6A9EACAD4}"/>
    <cellStyle name="40% - Accent3 3 2_M1 IC (3)" xfId="437" xr:uid="{9D2A4777-BD06-470F-AB89-BA8C68CEAB18}"/>
    <cellStyle name="40% - Accent3 3 3" xfId="342" xr:uid="{77196DC4-630F-456D-9517-0264433A8034}"/>
    <cellStyle name="40% - Accent3 3 3 2" xfId="768" xr:uid="{B3B71786-6C8E-4B18-9C08-A068D9623211}"/>
    <cellStyle name="40% - Accent3 3 4" xfId="664" xr:uid="{F117BEA5-3B65-43AC-AB78-499900223148}"/>
    <cellStyle name="40% - Accent3 3_M1 IC (3)" xfId="436" xr:uid="{16F63CCC-91BB-48FB-84FC-6112E6FDCD8B}"/>
    <cellStyle name="40% - Accent3 4" xfId="151" xr:uid="{00000000-0005-0000-0000-000035000000}"/>
    <cellStyle name="40% - Accent3 4 2" xfId="357" xr:uid="{F57CA625-BA4D-440C-9F74-26F16461DB71}"/>
    <cellStyle name="40% - Accent3 4 2 2" xfId="783" xr:uid="{A003658B-F656-4FD0-9370-335C5D7C5BC2}"/>
    <cellStyle name="40% - Accent3 4 3" xfId="679" xr:uid="{4CF62FBD-A6DB-4EAE-B827-6870A556ADF5}"/>
    <cellStyle name="40% - Accent3 4_M1 IC (3)" xfId="438" xr:uid="{CEAC10DC-3B9F-4014-A6D8-B864DF3D2749}"/>
    <cellStyle name="40% - Accent3 5" xfId="221" xr:uid="{C1A3412A-C45E-4ABE-A9E9-3E0AA4389D38}"/>
    <cellStyle name="40% - Accent3 5 2" xfId="739" xr:uid="{AAEAD9FC-697F-4978-B7C3-95447961641A}"/>
    <cellStyle name="40% - Accent3 6" xfId="582" xr:uid="{88EB974D-B224-48DD-A369-F1618A7B5895}"/>
    <cellStyle name="40% - Accent4" xfId="10" builtinId="43" customBuiltin="1"/>
    <cellStyle name="40% - Accent4 2" xfId="123" xr:uid="{00000000-0005-0000-0000-000037000000}"/>
    <cellStyle name="40% - Accent4 2 2" xfId="183" xr:uid="{00000000-0005-0000-0000-000038000000}"/>
    <cellStyle name="40% - Accent4 2 2 2" xfId="389" xr:uid="{8FCD292A-8947-48D2-B898-CCD945522745}"/>
    <cellStyle name="40% - Accent4 2 2 2 2" xfId="802" xr:uid="{290114A3-8BFF-4909-BAC0-A929412B8934}"/>
    <cellStyle name="40% - Accent4 2 2 3" xfId="703" xr:uid="{4EB10747-077F-48D4-A5A1-3D7CA668F51A}"/>
    <cellStyle name="40% - Accent4 2 2_M1 IC (3)" xfId="440" xr:uid="{3AAFE3DE-8CD2-43C8-BDE7-DFBE87F8BD17}"/>
    <cellStyle name="40% - Accent4 2 3" xfId="329" xr:uid="{351D72D2-1F13-4B3D-A336-CE4B55C2079E}"/>
    <cellStyle name="40% - Accent4 2 3 2" xfId="755" xr:uid="{C7D7D301-1DB4-4380-95AD-B4EE1A91C29C}"/>
    <cellStyle name="40% - Accent4 2 4" xfId="651" xr:uid="{6A5BDF63-90B6-40E6-A939-E1A608F71E41}"/>
    <cellStyle name="40% - Accent4 2_M1 IC (3)" xfId="439" xr:uid="{A4C74F0F-30C2-4E9E-8CEF-2F081A537C69}"/>
    <cellStyle name="40% - Accent4 3" xfId="138" xr:uid="{00000000-0005-0000-0000-000039000000}"/>
    <cellStyle name="40% - Accent4 3 2" xfId="198" xr:uid="{00000000-0005-0000-0000-00003A000000}"/>
    <cellStyle name="40% - Accent4 3 2 2" xfId="404" xr:uid="{8E79BD0B-9613-4A95-80DD-113E53E15535}"/>
    <cellStyle name="40% - Accent4 3 2 2 2" xfId="817" xr:uid="{185EC5D7-3320-479E-87ED-C46D9AC0C247}"/>
    <cellStyle name="40% - Accent4 3 2 3" xfId="718" xr:uid="{CD241521-E470-4BF7-942F-99A7126B421B}"/>
    <cellStyle name="40% - Accent4 3 2_M1 IC (3)" xfId="442" xr:uid="{F3743DE1-8416-454C-A0E5-EF1A5AE6D14F}"/>
    <cellStyle name="40% - Accent4 3 3" xfId="344" xr:uid="{0A5EAC17-DF96-48B5-A27A-FB25CE31EF14}"/>
    <cellStyle name="40% - Accent4 3 3 2" xfId="770" xr:uid="{03E71112-1C79-4FF7-8AC5-A5204B3689EA}"/>
    <cellStyle name="40% - Accent4 3 4" xfId="666" xr:uid="{E29696A0-C50F-4A82-8B89-B3C2AAF0AC01}"/>
    <cellStyle name="40% - Accent4 3_M1 IC (3)" xfId="441" xr:uid="{671C95A0-17C1-4039-BFCA-781BD7B7DFA7}"/>
    <cellStyle name="40% - Accent4 4" xfId="153" xr:uid="{00000000-0005-0000-0000-00003B000000}"/>
    <cellStyle name="40% - Accent4 4 2" xfId="359" xr:uid="{13378546-1ED0-4654-A9FE-29A8F233705A}"/>
    <cellStyle name="40% - Accent4 4 2 2" xfId="785" xr:uid="{84ACF411-BF9D-4F21-B491-1D8D5371934E}"/>
    <cellStyle name="40% - Accent4 4 3" xfId="681" xr:uid="{F0918589-47EE-48C9-B34C-224D7F0AB250}"/>
    <cellStyle name="40% - Accent4 4_M1 IC (3)" xfId="443" xr:uid="{82769C9D-F02E-4F50-9BF2-1194AD20A836}"/>
    <cellStyle name="40% - Accent4 5" xfId="222" xr:uid="{93E20BF4-9496-4EFC-BAAB-F490E37DFA61}"/>
    <cellStyle name="40% - Accent4 5 2" xfId="740" xr:uid="{617FB88F-B5C1-4E49-9C03-01EE3E7BF60C}"/>
    <cellStyle name="40% - Accent4 6" xfId="583" xr:uid="{3298B32A-334F-48D4-B7BB-414C065960D1}"/>
    <cellStyle name="40% - Accent5" xfId="11" builtinId="47" customBuiltin="1"/>
    <cellStyle name="40% - Accent5 2" xfId="125" xr:uid="{00000000-0005-0000-0000-00003D000000}"/>
    <cellStyle name="40% - Accent5 2 2" xfId="185" xr:uid="{00000000-0005-0000-0000-00003E000000}"/>
    <cellStyle name="40% - Accent5 2 2 2" xfId="391" xr:uid="{E7787671-765F-4878-AF69-053CF432114C}"/>
    <cellStyle name="40% - Accent5 2 2 2 2" xfId="804" xr:uid="{936BE9A9-F31D-4D4D-BA90-EA2F3538635D}"/>
    <cellStyle name="40% - Accent5 2 2 3" xfId="705" xr:uid="{77390468-806B-45AC-BCEA-672F26CAAA8B}"/>
    <cellStyle name="40% - Accent5 2 2_M1 IC (3)" xfId="445" xr:uid="{268ADE5C-6FE2-4457-B7D5-DDAF2E6578E5}"/>
    <cellStyle name="40% - Accent5 2 3" xfId="331" xr:uid="{3EDA7EF3-D2D3-4BE6-ADF1-8CDA82F1B2DB}"/>
    <cellStyle name="40% - Accent5 2 3 2" xfId="757" xr:uid="{39604DFA-342D-4418-B942-F46459FE085E}"/>
    <cellStyle name="40% - Accent5 2 4" xfId="653" xr:uid="{9B4A1E1A-DBD6-4034-BB83-BC95642A7D16}"/>
    <cellStyle name="40% - Accent5 2_M1 IC (3)" xfId="444" xr:uid="{F8AF415A-A5A6-4279-8CDE-D4CBD7186227}"/>
    <cellStyle name="40% - Accent5 3" xfId="140" xr:uid="{00000000-0005-0000-0000-00003F000000}"/>
    <cellStyle name="40% - Accent5 3 2" xfId="200" xr:uid="{00000000-0005-0000-0000-000040000000}"/>
    <cellStyle name="40% - Accent5 3 2 2" xfId="406" xr:uid="{F47F54AE-24A0-40E8-B8D2-C28F17AA8002}"/>
    <cellStyle name="40% - Accent5 3 2 2 2" xfId="819" xr:uid="{8C090E6D-AA63-4401-B096-E18AA00EBB5E}"/>
    <cellStyle name="40% - Accent5 3 2 3" xfId="720" xr:uid="{30475EB5-0F17-455C-8582-382C22D08C01}"/>
    <cellStyle name="40% - Accent5 3 2_M1 IC (3)" xfId="447" xr:uid="{F93DB5DD-C1F5-477C-B145-9A9312B5FC21}"/>
    <cellStyle name="40% - Accent5 3 3" xfId="346" xr:uid="{E4E12691-4B03-40E7-B8E6-D421CD4447D8}"/>
    <cellStyle name="40% - Accent5 3 3 2" xfId="772" xr:uid="{138FAC88-302E-4416-9907-921F15167EEB}"/>
    <cellStyle name="40% - Accent5 3 4" xfId="668" xr:uid="{D21ACE77-BCDC-4E0B-A12A-A20951E29E00}"/>
    <cellStyle name="40% - Accent5 3_M1 IC (3)" xfId="446" xr:uid="{3977C32C-8CEB-4256-8AD0-F65137239997}"/>
    <cellStyle name="40% - Accent5 4" xfId="155" xr:uid="{00000000-0005-0000-0000-000041000000}"/>
    <cellStyle name="40% - Accent5 4 2" xfId="361" xr:uid="{5BD911FD-E42F-413C-9F3A-14F17ED474AC}"/>
    <cellStyle name="40% - Accent5 4 2 2" xfId="787" xr:uid="{87A0F90B-6CEE-40AC-BB85-A2F25D1E7F1D}"/>
    <cellStyle name="40% - Accent5 4 3" xfId="683" xr:uid="{F990C9B1-F3E0-4D54-82C4-88B13C469291}"/>
    <cellStyle name="40% - Accent5 4_M1 IC (3)" xfId="448" xr:uid="{D3EC5719-D8D4-4929-B8B0-4BD841BA1D15}"/>
    <cellStyle name="40% - Accent5 5" xfId="223" xr:uid="{70BDE2B1-52C9-498A-985A-AA98BA48A493}"/>
    <cellStyle name="40% - Accent5 5 2" xfId="741" xr:uid="{451F4E06-9DB6-4DEC-B27E-9BD0FCD9C5DA}"/>
    <cellStyle name="40% - Accent5 6" xfId="584" xr:uid="{83668B2F-6DAC-4CC4-B171-093FA3F6AF1F}"/>
    <cellStyle name="40% - Accent6" xfId="12" builtinId="51" customBuiltin="1"/>
    <cellStyle name="40% - Accent6 2" xfId="127" xr:uid="{00000000-0005-0000-0000-000043000000}"/>
    <cellStyle name="40% - Accent6 2 2" xfId="187" xr:uid="{00000000-0005-0000-0000-000044000000}"/>
    <cellStyle name="40% - Accent6 2 2 2" xfId="393" xr:uid="{C88D82C0-ED78-4AF3-8A50-85AA94853B11}"/>
    <cellStyle name="40% - Accent6 2 2 2 2" xfId="806" xr:uid="{9BAEA7EB-A8C6-49FA-AA4A-908EF9240AB8}"/>
    <cellStyle name="40% - Accent6 2 2 3" xfId="707" xr:uid="{64869239-FBD0-446F-A939-0CB93754D28D}"/>
    <cellStyle name="40% - Accent6 2 2_M1 IC (3)" xfId="450" xr:uid="{0E5E90B6-4C6C-45B0-A5EE-3F718DCF8CF4}"/>
    <cellStyle name="40% - Accent6 2 3" xfId="333" xr:uid="{7FC379A8-FB06-4012-BC08-C7388FA63BB0}"/>
    <cellStyle name="40% - Accent6 2 3 2" xfId="759" xr:uid="{FB9BF3D3-B7E7-4CD7-AF64-4CA62A3DBF27}"/>
    <cellStyle name="40% - Accent6 2 4" xfId="655" xr:uid="{33FAEF9A-5D47-4BE4-81B4-204CA9F1958F}"/>
    <cellStyle name="40% - Accent6 2_M1 IC (3)" xfId="449" xr:uid="{1416A907-92F6-4A52-9D75-4AA8B07B8B74}"/>
    <cellStyle name="40% - Accent6 3" xfId="142" xr:uid="{00000000-0005-0000-0000-000045000000}"/>
    <cellStyle name="40% - Accent6 3 2" xfId="202" xr:uid="{00000000-0005-0000-0000-000046000000}"/>
    <cellStyle name="40% - Accent6 3 2 2" xfId="408" xr:uid="{6598CC18-EE96-4BBE-B63C-3CDC2F0EEA44}"/>
    <cellStyle name="40% - Accent6 3 2 2 2" xfId="821" xr:uid="{5C91C5FD-BC04-4008-A34F-86C1DD881311}"/>
    <cellStyle name="40% - Accent6 3 2 3" xfId="722" xr:uid="{342222F8-EC16-4E24-8E9C-5EB98F99FCC6}"/>
    <cellStyle name="40% - Accent6 3 2_M1 IC (3)" xfId="452" xr:uid="{682BC30B-379D-4147-B920-79247ED03756}"/>
    <cellStyle name="40% - Accent6 3 3" xfId="348" xr:uid="{B53CC7B5-652F-4D80-BAD2-313644A41657}"/>
    <cellStyle name="40% - Accent6 3 3 2" xfId="774" xr:uid="{76782665-0EB5-47BD-B2F5-E86169448F9A}"/>
    <cellStyle name="40% - Accent6 3 4" xfId="670" xr:uid="{577BEE6F-D4EE-4459-A858-F6D9CAB26A7B}"/>
    <cellStyle name="40% - Accent6 3_M1 IC (3)" xfId="451" xr:uid="{4E77008B-D210-4ED3-809C-A440FD0989EF}"/>
    <cellStyle name="40% - Accent6 4" xfId="157" xr:uid="{00000000-0005-0000-0000-000047000000}"/>
    <cellStyle name="40% - Accent6 4 2" xfId="363" xr:uid="{926FC12F-A0D1-4561-A70C-FCE5E75D906F}"/>
    <cellStyle name="40% - Accent6 4 2 2" xfId="789" xr:uid="{908CEC63-FC7D-4634-8189-D86C27B07D18}"/>
    <cellStyle name="40% - Accent6 4 3" xfId="685" xr:uid="{017D3E15-D093-4C18-987E-769B0BB0F03E}"/>
    <cellStyle name="40% - Accent6 4_M1 IC (3)" xfId="453" xr:uid="{A0803E71-5D70-4EC8-A281-41E1BE06B25F}"/>
    <cellStyle name="40% - Accent6 5" xfId="224" xr:uid="{3BFC8085-A773-4302-A653-DB957E960C2A}"/>
    <cellStyle name="40% - Accent6 5 2" xfId="742" xr:uid="{ACB24889-7644-494A-8C6E-EFAA8A93CE7F}"/>
    <cellStyle name="40% - Accent6 6" xfId="585" xr:uid="{F8A4F150-DD0A-4816-9BB9-E24490F1EC63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10" xfId="29" xr:uid="{00000000-0005-0000-0000-000058000000}"/>
    <cellStyle name="Comma 10 2" xfId="30" xr:uid="{00000000-0005-0000-0000-000059000000}"/>
    <cellStyle name="Comma 10 2 2" xfId="31" xr:uid="{00000000-0005-0000-0000-00005A000000}"/>
    <cellStyle name="Comma 10 2 2 2" xfId="32" xr:uid="{00000000-0005-0000-0000-00005B000000}"/>
    <cellStyle name="Comma 10 2 2 2 2" xfId="33" xr:uid="{00000000-0005-0000-0000-00005C000000}"/>
    <cellStyle name="Comma 10 2 2 2 2 2" xfId="169" xr:uid="{00000000-0005-0000-0000-00005D000000}"/>
    <cellStyle name="Comma 10 2 2 2 2 2 2" xfId="375" xr:uid="{2AC199C9-ADFA-44B7-ACEB-52650B6DB5F0}"/>
    <cellStyle name="Comma 10 2 2 2 2 2 2 2" xfId="557" xr:uid="{C7EEE2A9-B5F7-4ECF-9438-F2845F519E21}"/>
    <cellStyle name="Comma 10 2 2 2 2 2 3" xfId="690" xr:uid="{02F900B7-FA91-43B5-9EB8-90E20F4F91D4}"/>
    <cellStyle name="Comma 10 2 2 2 2 3" xfId="160" xr:uid="{00000000-0005-0000-0000-00005E000000}"/>
    <cellStyle name="Comma 10 2 2 2 2 3 2" xfId="366" xr:uid="{9D20128F-F583-4189-8409-8F9218095411}"/>
    <cellStyle name="Comma 10 2 2 2 2 3 2 2" xfId="548" xr:uid="{917567EA-076E-4A05-B2E2-6ADEB135E485}"/>
    <cellStyle name="Comma 10 2 2 2 2 4" xfId="242" xr:uid="{0D174421-A537-4116-888A-80B8D6A827B4}"/>
    <cellStyle name="Comma 10 2 2 2 2 4 2" xfId="482" xr:uid="{96E68FC9-27D8-49B9-A919-BBEDACFAFC2C}"/>
    <cellStyle name="Comma 10 2 2 2 3" xfId="34" xr:uid="{00000000-0005-0000-0000-00005F000000}"/>
    <cellStyle name="Comma 10 2 2 2 3 2" xfId="243" xr:uid="{E6B08154-A08C-4264-912D-8245A83C2E2F}"/>
    <cellStyle name="Comma 10 2 2 2 3 2 2" xfId="483" xr:uid="{92A2CE13-2C34-4E50-8FF3-BEFCE03D0BEE}"/>
    <cellStyle name="Comma 10 2 2 2 3 3" xfId="586" xr:uid="{13F0CA91-B069-4212-AEA0-A6808C40CB8C}"/>
    <cellStyle name="Comma 10 2 2 2 4" xfId="241" xr:uid="{DA25B1DB-50B2-418A-BD94-08DC8DF46883}"/>
    <cellStyle name="Comma 10 2 2 2 4 2" xfId="481" xr:uid="{911F00A0-3C90-4780-8F07-E7D87A531F2D}"/>
    <cellStyle name="Comma 10 2 2 3" xfId="35" xr:uid="{00000000-0005-0000-0000-000060000000}"/>
    <cellStyle name="Comma 10 2 2 3 2" xfId="244" xr:uid="{A8215CE0-5025-4F72-A5AA-A414C9BE03EC}"/>
    <cellStyle name="Comma 10 2 2 3 2 2" xfId="484" xr:uid="{4117F319-9DCB-49A0-BB4A-6F06772CF963}"/>
    <cellStyle name="Comma 10 2 2 3 3" xfId="587" xr:uid="{C0E63F16-9FD8-44FE-9C69-2C8C80DC87DD}"/>
    <cellStyle name="Comma 10 2 2 4" xfId="240" xr:uid="{8C403ED7-A937-4D7E-BD25-FA28CAB60797}"/>
    <cellStyle name="Comma 10 2 2 4 2" xfId="480" xr:uid="{C702E1A9-75DF-489B-B8EC-4C5AF8198052}"/>
    <cellStyle name="Comma 10 2 3" xfId="36" xr:uid="{00000000-0005-0000-0000-000061000000}"/>
    <cellStyle name="Comma 10 2 3 2" xfId="245" xr:uid="{934313DB-FEB4-4B6B-A88C-BDA83F03C20C}"/>
    <cellStyle name="Comma 10 2 3 2 2" xfId="485" xr:uid="{3A2032C8-F550-4DA0-B7B1-901DA65EE8B1}"/>
    <cellStyle name="Comma 10 2 3 3" xfId="588" xr:uid="{746F5FB3-7543-4DB0-919B-C0DAF4791C1D}"/>
    <cellStyle name="Comma 10 2 4" xfId="239" xr:uid="{76FD3312-9613-400F-BDB5-45A5C74AD061}"/>
    <cellStyle name="Comma 10 2 4 2" xfId="479" xr:uid="{4A0F2FA4-468E-4AD6-8B5F-ABDE2C48FD41}"/>
    <cellStyle name="Comma 10 3" xfId="37" xr:uid="{00000000-0005-0000-0000-000062000000}"/>
    <cellStyle name="Comma 10 3 2" xfId="246" xr:uid="{EC0C9E44-064A-451A-9103-5894CBDFB9ED}"/>
    <cellStyle name="Comma 10 3 2 2" xfId="486" xr:uid="{416C8D9F-0E47-4698-9E01-BA4C6C92C6A6}"/>
    <cellStyle name="Comma 10 3 3" xfId="589" xr:uid="{E7B5AFFC-D083-49EF-BF10-3C37507D9582}"/>
    <cellStyle name="Comma 10 4" xfId="238" xr:uid="{DC980DF3-81E0-497C-8CAF-23ACC8FCD79B}"/>
    <cellStyle name="Comma 10 4 2" xfId="478" xr:uid="{A6AD06E2-D74E-44BF-9880-70E7A279610F}"/>
    <cellStyle name="Comma 11" xfId="38" xr:uid="{00000000-0005-0000-0000-000063000000}"/>
    <cellStyle name="Comma 11 2" xfId="39" xr:uid="{00000000-0005-0000-0000-000064000000}"/>
    <cellStyle name="Comma 11 2 2" xfId="40" xr:uid="{00000000-0005-0000-0000-000065000000}"/>
    <cellStyle name="Comma 11 2 2 2" xfId="41" xr:uid="{00000000-0005-0000-0000-000066000000}"/>
    <cellStyle name="Comma 11 2 2 2 2" xfId="168" xr:uid="{00000000-0005-0000-0000-000067000000}"/>
    <cellStyle name="Comma 11 2 2 2 2 2" xfId="374" xr:uid="{D0FA23DA-0D9B-49A1-9BCE-F07C8A1E76FA}"/>
    <cellStyle name="Comma 11 2 2 2 2 2 2" xfId="556" xr:uid="{8BF84005-03C1-440D-A8BB-A06B09A659A7}"/>
    <cellStyle name="Comma 11 2 2 2 2 3" xfId="689" xr:uid="{8B1C5206-7BEC-4E58-8C7F-627891AA2FB0}"/>
    <cellStyle name="Comma 11 2 2 2 3" xfId="161" xr:uid="{00000000-0005-0000-0000-000068000000}"/>
    <cellStyle name="Comma 11 2 2 2 3 2" xfId="367" xr:uid="{291A4D83-B0A1-4FFD-BEC7-FF24AF494AF2}"/>
    <cellStyle name="Comma 11 2 2 2 3 2 2" xfId="549" xr:uid="{71C9EDFF-05E6-4A69-A751-DF6AD5A65254}"/>
    <cellStyle name="Comma 11 2 2 2 4" xfId="250" xr:uid="{5170A314-8342-456D-954A-3EBF180A4926}"/>
    <cellStyle name="Comma 11 2 2 2 4 2" xfId="490" xr:uid="{AFB91B25-0BB9-4D86-B217-5FDA5FCFE4A2}"/>
    <cellStyle name="Comma 11 2 2 3" xfId="42" xr:uid="{00000000-0005-0000-0000-000069000000}"/>
    <cellStyle name="Comma 11 2 2 3 2" xfId="251" xr:uid="{796D2DAB-A1B9-4EDB-87CF-F2489559177F}"/>
    <cellStyle name="Comma 11 2 2 3 2 2" xfId="491" xr:uid="{11804BD5-8384-4E35-97E6-97755887C909}"/>
    <cellStyle name="Comma 11 2 2 3 3" xfId="590" xr:uid="{A12EEF84-DE9E-466F-A05E-B8E9A2E65CD6}"/>
    <cellStyle name="Comma 11 2 2 4" xfId="249" xr:uid="{7339076E-FF50-42E2-9885-578E493AA945}"/>
    <cellStyle name="Comma 11 2 2 4 2" xfId="489" xr:uid="{EC49C584-A66B-471F-AD27-8D20A51391E6}"/>
    <cellStyle name="Comma 11 2 3" xfId="43" xr:uid="{00000000-0005-0000-0000-00006A000000}"/>
    <cellStyle name="Comma 11 2 3 2" xfId="252" xr:uid="{8FD911A8-172F-4683-84AE-79EBCA9FFF5A}"/>
    <cellStyle name="Comma 11 2 3 2 2" xfId="492" xr:uid="{EA042B73-0FE6-465B-8633-686B62A901EC}"/>
    <cellStyle name="Comma 11 2 3 3" xfId="591" xr:uid="{08D274A1-44CE-4AE6-BC6F-5776B3211666}"/>
    <cellStyle name="Comma 11 2 4" xfId="248" xr:uid="{A435D90B-6B24-4E61-936E-4F5778DE654A}"/>
    <cellStyle name="Comma 11 2 4 2" xfId="488" xr:uid="{72AB9B08-D51E-439A-BFAA-D1697C89C2CE}"/>
    <cellStyle name="Comma 11 3" xfId="44" xr:uid="{00000000-0005-0000-0000-00006B000000}"/>
    <cellStyle name="Comma 11 3 2" xfId="253" xr:uid="{7BDEEDD4-FED4-4440-930C-5A7FB2130BC6}"/>
    <cellStyle name="Comma 11 3 2 2" xfId="493" xr:uid="{E3C33B4A-045A-4B52-83FE-EF5248FE84C9}"/>
    <cellStyle name="Comma 11 3 3" xfId="592" xr:uid="{2A5E83B3-5C7C-4278-A3B8-8FD93579E508}"/>
    <cellStyle name="Comma 11 4" xfId="247" xr:uid="{CF8A9590-3AF6-44AF-9612-502AEBEF6203}"/>
    <cellStyle name="Comma 11 4 2" xfId="487" xr:uid="{29C9E45F-C126-49CF-8E7E-E74FA7F4530B}"/>
    <cellStyle name="Comma 12" xfId="45" xr:uid="{00000000-0005-0000-0000-00006C000000}"/>
    <cellStyle name="Comma 12 2" xfId="46" xr:uid="{00000000-0005-0000-0000-00006D000000}"/>
    <cellStyle name="Comma 12 2 2" xfId="47" xr:uid="{00000000-0005-0000-0000-00006E000000}"/>
    <cellStyle name="Comma 12 2 2 2" xfId="167" xr:uid="{00000000-0005-0000-0000-00006F000000}"/>
    <cellStyle name="Comma 12 2 2 2 2" xfId="373" xr:uid="{BC7952F3-6A70-4848-9D4B-7274306372E8}"/>
    <cellStyle name="Comma 12 2 2 2 2 2" xfId="555" xr:uid="{6FE04DEB-615D-4A83-8383-85211B9B3AE5}"/>
    <cellStyle name="Comma 12 2 2 2 3" xfId="688" xr:uid="{B2E92F39-6D98-4065-A5C7-61650A3A9872}"/>
    <cellStyle name="Comma 12 2 2 3" xfId="162" xr:uid="{00000000-0005-0000-0000-000070000000}"/>
    <cellStyle name="Comma 12 2 2 3 2" xfId="368" xr:uid="{D7D051A0-2991-43BA-85B0-57ACF6A6E55E}"/>
    <cellStyle name="Comma 12 2 2 3 2 2" xfId="550" xr:uid="{B3652CF8-947C-46CC-B073-C4FF006C5E91}"/>
    <cellStyle name="Comma 12 2 2 4" xfId="256" xr:uid="{CAC24DD9-91BF-4496-B185-A512F54C80D8}"/>
    <cellStyle name="Comma 12 2 2 4 2" xfId="496" xr:uid="{FD684F00-D197-4C4B-88A6-9F160D70DD29}"/>
    <cellStyle name="Comma 12 2 3" xfId="48" xr:uid="{00000000-0005-0000-0000-000071000000}"/>
    <cellStyle name="Comma 12 2 3 2" xfId="257" xr:uid="{670EAD81-47FB-4B0D-9DA5-86F3CA24B09F}"/>
    <cellStyle name="Comma 12 2 3 2 2" xfId="497" xr:uid="{0037798B-DB51-481E-8BB5-789E13D954B2}"/>
    <cellStyle name="Comma 12 2 3 3" xfId="593" xr:uid="{D5024DB6-178D-4896-B9F9-070F939FE189}"/>
    <cellStyle name="Comma 12 2 4" xfId="255" xr:uid="{3E89303E-B4EA-416B-8E6E-AEA96A03A431}"/>
    <cellStyle name="Comma 12 2 4 2" xfId="495" xr:uid="{0098BACD-7F16-4B92-AE87-84DCD743B817}"/>
    <cellStyle name="Comma 12 3" xfId="49" xr:uid="{00000000-0005-0000-0000-000072000000}"/>
    <cellStyle name="Comma 12 3 2" xfId="258" xr:uid="{27A7C251-DDFD-4903-B4D1-FDE1CE5906E1}"/>
    <cellStyle name="Comma 12 3 2 2" xfId="498" xr:uid="{262E4B73-FE49-4CB3-BBD8-0C7EF79D386F}"/>
    <cellStyle name="Comma 12 3 3" xfId="594" xr:uid="{C3059800-CA9F-46FF-8739-3A6C7A5478E1}"/>
    <cellStyle name="Comma 12 4" xfId="254" xr:uid="{8D460DDF-975F-4E41-9828-B7BA0A0BA554}"/>
    <cellStyle name="Comma 12 4 2" xfId="494" xr:uid="{D4684066-BD00-463C-8455-A7A5A25DFE6B}"/>
    <cellStyle name="Comma 13" xfId="50" xr:uid="{00000000-0005-0000-0000-000073000000}"/>
    <cellStyle name="Comma 13 2" xfId="51" xr:uid="{00000000-0005-0000-0000-000074000000}"/>
    <cellStyle name="Comma 13 2 2" xfId="166" xr:uid="{00000000-0005-0000-0000-000075000000}"/>
    <cellStyle name="Comma 13 2 2 2" xfId="372" xr:uid="{8AC9FFF4-FCF0-4F7B-9BD8-AD45719165D2}"/>
    <cellStyle name="Comma 13 2 2 2 2" xfId="554" xr:uid="{1AC4403D-8969-4DD9-8DDF-8D326D2CE0F0}"/>
    <cellStyle name="Comma 13 2 2 3" xfId="687" xr:uid="{8B720759-7CF9-49AA-911E-E8D154C8729E}"/>
    <cellStyle name="Comma 13 2 3" xfId="163" xr:uid="{00000000-0005-0000-0000-000076000000}"/>
    <cellStyle name="Comma 13 2 3 2" xfId="369" xr:uid="{6AE03B8B-1E29-43BE-AA91-5F9BD6F87357}"/>
    <cellStyle name="Comma 13 2 3 2 2" xfId="551" xr:uid="{A298AB34-A196-443C-91F3-6BB62BD93A40}"/>
    <cellStyle name="Comma 13 2 4" xfId="260" xr:uid="{D762B86A-F818-4616-BDD6-E94C38603979}"/>
    <cellStyle name="Comma 13 2 4 2" xfId="500" xr:uid="{080B5080-D3DC-4221-8395-DC33085A131B}"/>
    <cellStyle name="Comma 13 3" xfId="52" xr:uid="{00000000-0005-0000-0000-000077000000}"/>
    <cellStyle name="Comma 13 3 2" xfId="261" xr:uid="{DAD759A1-4640-4EC4-9E90-65EBAA858C1E}"/>
    <cellStyle name="Comma 13 3 2 2" xfId="501" xr:uid="{16907B5E-93C7-4825-9345-EFDC543B5F16}"/>
    <cellStyle name="Comma 13 3 3" xfId="595" xr:uid="{6A554766-5F9D-4862-A114-D5B9CABAA6BC}"/>
    <cellStyle name="Comma 13 4" xfId="259" xr:uid="{DF6F482D-B748-4A48-BF80-52EF2601A350}"/>
    <cellStyle name="Comma 13 4 2" xfId="499" xr:uid="{3A400C4A-C254-41BB-BF64-B9876C585786}"/>
    <cellStyle name="Comma 14" xfId="53" xr:uid="{00000000-0005-0000-0000-000078000000}"/>
    <cellStyle name="Comma 14 2" xfId="165" xr:uid="{00000000-0005-0000-0000-000079000000}"/>
    <cellStyle name="Comma 14 2 2" xfId="371" xr:uid="{BA4A7094-64FF-447E-8344-98D69904704E}"/>
    <cellStyle name="Comma 14 2 2 2" xfId="553" xr:uid="{C6097A50-D847-405B-970D-C158A81AAC0B}"/>
    <cellStyle name="Comma 14 2 3" xfId="686" xr:uid="{E6290C83-B0BB-43CC-9166-EA58EC9339E7}"/>
    <cellStyle name="Comma 14 3" xfId="164" xr:uid="{00000000-0005-0000-0000-00007A000000}"/>
    <cellStyle name="Comma 14 3 2" xfId="370" xr:uid="{23FD10E7-EC63-46E1-BC54-4AF6F22CF430}"/>
    <cellStyle name="Comma 14 3 2 2" xfId="552" xr:uid="{C65E8C03-2AA5-4797-A269-69B36488477E}"/>
    <cellStyle name="Comma 14 4" xfId="262" xr:uid="{E08CE3DC-CE22-4422-B5A0-C580B795DC3D}"/>
    <cellStyle name="Comma 14 4 2" xfId="502" xr:uid="{59982E54-8051-41E7-B634-3AEDC5851955}"/>
    <cellStyle name="Comma 15" xfId="159" xr:uid="{00000000-0005-0000-0000-00007B000000}"/>
    <cellStyle name="Comma 15 2" xfId="365" xr:uid="{5167875B-AA27-4B6E-A76B-44650D1B93A8}"/>
    <cellStyle name="Comma 15 2 2" xfId="547" xr:uid="{720CB4C3-B4E1-41F7-8FF1-CC0B56DAD251}"/>
    <cellStyle name="Comma 16" xfId="237" xr:uid="{93D700E9-DAFA-4278-9E0C-4B684C4155EC}"/>
    <cellStyle name="Comma 16 2" xfId="477" xr:uid="{AF46173D-36E5-4884-9E96-CD8707C749A8}"/>
    <cellStyle name="Comma 17" xfId="473" xr:uid="{37D905A8-6208-41DF-A6C6-355E7F9BC3B1}"/>
    <cellStyle name="Comma 17 2" xfId="562" xr:uid="{76BA5B61-8952-4F0B-9279-8ECA942B2FBD}"/>
    <cellStyle name="Comma 18" xfId="561" xr:uid="{D58DA2A7-D26B-4954-8DEC-D0066B3994C1}"/>
    <cellStyle name="Comma 18 2" xfId="564" xr:uid="{3397BC97-33E8-47E3-A68C-BBF75EC6C655}"/>
    <cellStyle name="Comma 19" xfId="559" xr:uid="{846803A5-36A7-4166-BE47-EAE6975AD1AF}"/>
    <cellStyle name="Comma 19 2" xfId="565" xr:uid="{6F4677D0-5319-4803-8E8D-F6A00064C175}"/>
    <cellStyle name="Comma 2" xfId="54" xr:uid="{00000000-0005-0000-0000-00007C000000}"/>
    <cellStyle name="Comma 2 2" xfId="263" xr:uid="{A42D7F8A-7385-4621-A63C-19FF3B39B912}"/>
    <cellStyle name="Comma 2 2 2" xfId="503" xr:uid="{7021A2F8-202B-4CAA-B729-5FE16BCB0ACB}"/>
    <cellStyle name="Comma 2 3" xfId="596" xr:uid="{A95BB930-7F66-4DFE-93FD-ED343C7F0B0F}"/>
    <cellStyle name="Comma 20" xfId="560" xr:uid="{01BD1445-85EA-4B8B-9D9A-48AD70C2D6D8}"/>
    <cellStyle name="Comma 20 2" xfId="566" xr:uid="{7B530A34-FD0A-4069-989A-A96AA8014EDE}"/>
    <cellStyle name="Comma 21" xfId="472" xr:uid="{ED56FE82-4FFD-4640-85EA-3F9E559775F9}"/>
    <cellStyle name="Comma 3" xfId="55" xr:uid="{00000000-0005-0000-0000-00007D000000}"/>
    <cellStyle name="Comma 3 2" xfId="264" xr:uid="{F4F39B1F-4D9F-4B82-A460-44F311576773}"/>
    <cellStyle name="Comma 3 2 2" xfId="504" xr:uid="{1FD6A1EA-8846-4A55-85E8-261148A0069B}"/>
    <cellStyle name="Comma 3 3" xfId="597" xr:uid="{3D03DD93-30CE-47BC-9F9F-B76FBE2369B1}"/>
    <cellStyle name="Comma 4" xfId="56" xr:uid="{00000000-0005-0000-0000-00007E000000}"/>
    <cellStyle name="Comma 4 2" xfId="57" xr:uid="{00000000-0005-0000-0000-00007F000000}"/>
    <cellStyle name="Comma 4 2 2" xfId="58" xr:uid="{00000000-0005-0000-0000-000080000000}"/>
    <cellStyle name="Comma 4 2 2 2" xfId="59" xr:uid="{00000000-0005-0000-0000-000081000000}"/>
    <cellStyle name="Comma 4 2 2 2 2" xfId="60" xr:uid="{00000000-0005-0000-0000-000082000000}"/>
    <cellStyle name="Comma 4 2 2 2 2 2" xfId="61" xr:uid="{00000000-0005-0000-0000-000083000000}"/>
    <cellStyle name="Comma 4 2 2 2 2 2 2" xfId="62" xr:uid="{00000000-0005-0000-0000-000084000000}"/>
    <cellStyle name="Comma 4 2 2 2 2 2 2 2" xfId="271" xr:uid="{40915E20-719B-4F3B-A962-ECC790318774}"/>
    <cellStyle name="Comma 4 2 2 2 2 2 2 2 2" xfId="511" xr:uid="{18A71919-599E-440E-884B-C1E6F1FB62EE}"/>
    <cellStyle name="Comma 4 2 2 2 2 2 2 3" xfId="603" xr:uid="{D7B8340E-D6B1-46DB-B0C4-73F8E8DA48B6}"/>
    <cellStyle name="Comma 4 2 2 2 2 2 3" xfId="270" xr:uid="{83A11DCD-1ECD-41E8-BE94-0D3802E0A958}"/>
    <cellStyle name="Comma 4 2 2 2 2 2 3 2" xfId="510" xr:uid="{A73E5718-10F9-4A47-A805-0F612DC5EEBD}"/>
    <cellStyle name="Comma 4 2 2 2 2 2 4" xfId="602" xr:uid="{DABC064A-9227-4EB8-8EA8-D1A37E653A4E}"/>
    <cellStyle name="Comma 4 2 2 2 2 3" xfId="63" xr:uid="{00000000-0005-0000-0000-000085000000}"/>
    <cellStyle name="Comma 4 2 2 2 2 3 2" xfId="272" xr:uid="{BBE35C20-3DFF-4239-85FE-32F7FD91C5DA}"/>
    <cellStyle name="Comma 4 2 2 2 2 3 2 2" xfId="512" xr:uid="{5E7F829B-3F84-4D0D-B102-E9D2250A8AEE}"/>
    <cellStyle name="Comma 4 2 2 2 2 3 3" xfId="604" xr:uid="{761CAC34-882C-4412-939F-03BEA0EA0C30}"/>
    <cellStyle name="Comma 4 2 2 2 2 4" xfId="269" xr:uid="{FDFDB16A-35E8-4D26-A6C7-D05B53BD668E}"/>
    <cellStyle name="Comma 4 2 2 2 2 4 2" xfId="509" xr:uid="{BE6D6C13-DA81-41FB-B180-2EF9FC35BFFA}"/>
    <cellStyle name="Comma 4 2 2 2 2 5" xfId="601" xr:uid="{E87FB062-D7B5-488F-B227-08271E2E5054}"/>
    <cellStyle name="Comma 4 2 2 2 3" xfId="64" xr:uid="{00000000-0005-0000-0000-000086000000}"/>
    <cellStyle name="Comma 4 2 2 2 3 2" xfId="273" xr:uid="{C51EDF86-7896-449E-BAFC-C9154ABE6ACA}"/>
    <cellStyle name="Comma 4 2 2 2 3 2 2" xfId="513" xr:uid="{EB1F0590-424F-4E9E-A32A-400A676BC198}"/>
    <cellStyle name="Comma 4 2 2 2 3 3" xfId="605" xr:uid="{BDA8C4F6-0EC1-415F-8A1B-29A15ED04C4C}"/>
    <cellStyle name="Comma 4 2 2 2 4" xfId="268" xr:uid="{853B92D2-0B3C-41A7-8E74-59AB7F539B35}"/>
    <cellStyle name="Comma 4 2 2 2 4 2" xfId="508" xr:uid="{B545C5F8-E0B8-4260-9D78-D7DE7E0874D5}"/>
    <cellStyle name="Comma 4 2 2 2 5" xfId="600" xr:uid="{6E55D6A7-691C-41CA-9D4C-13EB49B2AF0E}"/>
    <cellStyle name="Comma 4 2 2 3" xfId="65" xr:uid="{00000000-0005-0000-0000-000087000000}"/>
    <cellStyle name="Comma 4 2 2 3 2" xfId="274" xr:uid="{E54D5C6A-D1BC-42B4-92FC-7E59F2882E93}"/>
    <cellStyle name="Comma 4 2 2 3 2 2" xfId="514" xr:uid="{A9E7B931-9D5B-4033-8B6C-9E959E0241B2}"/>
    <cellStyle name="Comma 4 2 2 3 3" xfId="606" xr:uid="{41B64F74-E43D-4BFA-8625-0E35C96C1951}"/>
    <cellStyle name="Comma 4 2 2 4" xfId="267" xr:uid="{002AF59B-B035-4C14-A6DE-84059EACFDF4}"/>
    <cellStyle name="Comma 4 2 2 4 2" xfId="507" xr:uid="{B0BCD8EB-AD43-4AE1-8C54-BAE304E449E7}"/>
    <cellStyle name="Comma 4 2 2 5" xfId="599" xr:uid="{23EFF053-1CAC-4EAD-A683-4E18144F1BE4}"/>
    <cellStyle name="Comma 4 2 3" xfId="66" xr:uid="{00000000-0005-0000-0000-000088000000}"/>
    <cellStyle name="Comma 4 2 3 2" xfId="275" xr:uid="{DD805D2D-9A10-4F32-B78C-CD6D80AA4441}"/>
    <cellStyle name="Comma 4 2 3 2 2" xfId="515" xr:uid="{7662B9C6-2DE0-48C7-822A-329D441E8149}"/>
    <cellStyle name="Comma 4 2 3 3" xfId="607" xr:uid="{5BC62D86-5462-4A00-B6D8-147C0ABD46BC}"/>
    <cellStyle name="Comma 4 2 4" xfId="266" xr:uid="{F8478156-32E9-47D1-9865-A450D51875F9}"/>
    <cellStyle name="Comma 4 2 4 2" xfId="506" xr:uid="{37DF7789-24CD-461A-BCB5-140D11F3BDFA}"/>
    <cellStyle name="Comma 4 2 5" xfId="598" xr:uid="{D0E44729-DEB2-4762-A232-8874F46F408F}"/>
    <cellStyle name="Comma 4 3" xfId="67" xr:uid="{00000000-0005-0000-0000-000089000000}"/>
    <cellStyle name="Comma 4 3 2" xfId="276" xr:uid="{092359B2-AF92-4A1A-B5D4-11411EF7777C}"/>
    <cellStyle name="Comma 4 3 2 2" xfId="516" xr:uid="{68703A32-54D1-4D59-9DA8-0B1C150D4FF5}"/>
    <cellStyle name="Comma 4 3 3" xfId="608" xr:uid="{C33CB2C5-DC93-4C58-8BA7-92F4B684D307}"/>
    <cellStyle name="Comma 4 4" xfId="210" xr:uid="{EC2FE553-9746-4A77-A415-B51DDD67F0D9}"/>
    <cellStyle name="Comma 4 4 2" xfId="416" xr:uid="{383BBD25-6E48-4607-BAB1-8B65263B2949}"/>
    <cellStyle name="Comma 4 4 2 2" xfId="558" xr:uid="{B2047E36-464E-482D-A367-22961B9C67AA}"/>
    <cellStyle name="Comma 4 5" xfId="265" xr:uid="{1539F441-D41C-43E0-9241-054004387527}"/>
    <cellStyle name="Comma 4 5 2" xfId="505" xr:uid="{69B0327F-C667-404F-A50A-5E49EF2EA7D5}"/>
    <cellStyle name="Comma 5" xfId="68" xr:uid="{00000000-0005-0000-0000-00008A000000}"/>
    <cellStyle name="Comma 5 2" xfId="69" xr:uid="{00000000-0005-0000-0000-00008B000000}"/>
    <cellStyle name="Comma 5 2 2" xfId="70" xr:uid="{00000000-0005-0000-0000-00008C000000}"/>
    <cellStyle name="Comma 5 2 2 2" xfId="71" xr:uid="{00000000-0005-0000-0000-00008D000000}"/>
    <cellStyle name="Comma 5 2 2 2 2" xfId="72" xr:uid="{00000000-0005-0000-0000-00008E000000}"/>
    <cellStyle name="Comma 5 2 2 2 2 2" xfId="73" xr:uid="{00000000-0005-0000-0000-00008F000000}"/>
    <cellStyle name="Comma 5 2 2 2 2 2 2" xfId="282" xr:uid="{304FD12F-4738-4729-9C3D-462FFA658FA2}"/>
    <cellStyle name="Comma 5 2 2 2 2 2 2 2" xfId="522" xr:uid="{18D20B17-B66F-4003-8BCD-F7855A3160B3}"/>
    <cellStyle name="Comma 5 2 2 2 2 2 3" xfId="614" xr:uid="{3CD67063-70C6-4D52-995A-3A6F6006A18E}"/>
    <cellStyle name="Comma 5 2 2 2 2 3" xfId="281" xr:uid="{38776354-5848-4AA2-8285-7B2D27BCAE2C}"/>
    <cellStyle name="Comma 5 2 2 2 2 3 2" xfId="521" xr:uid="{9D3E0D81-B7F3-442F-A11D-EB2203AE60F9}"/>
    <cellStyle name="Comma 5 2 2 2 2 4" xfId="613" xr:uid="{1EA82CF2-BF88-4CFA-9D26-31A2F48A8E6F}"/>
    <cellStyle name="Comma 5 2 2 2 3" xfId="74" xr:uid="{00000000-0005-0000-0000-000090000000}"/>
    <cellStyle name="Comma 5 2 2 2 3 2" xfId="283" xr:uid="{564911F5-2FB7-458C-B401-C600830BFD8B}"/>
    <cellStyle name="Comma 5 2 2 2 3 2 2" xfId="523" xr:uid="{AD506592-F8B1-48A6-9C22-4CDF470DC9ED}"/>
    <cellStyle name="Comma 5 2 2 2 3 3" xfId="615" xr:uid="{64CC1A65-EE59-48AC-BD48-23337F45E19D}"/>
    <cellStyle name="Comma 5 2 2 2 4" xfId="280" xr:uid="{94AF643B-0BF8-4948-B40D-16FED71E1401}"/>
    <cellStyle name="Comma 5 2 2 2 4 2" xfId="520" xr:uid="{F1B921B0-0479-453A-860B-42811FE83CCB}"/>
    <cellStyle name="Comma 5 2 2 2 5" xfId="612" xr:uid="{608973A2-08BF-4BD8-978D-F2338C6F38B3}"/>
    <cellStyle name="Comma 5 2 2 3" xfId="75" xr:uid="{00000000-0005-0000-0000-000091000000}"/>
    <cellStyle name="Comma 5 2 2 3 2" xfId="284" xr:uid="{9C50FEAA-AFEB-4E64-908C-439D1D12D4FE}"/>
    <cellStyle name="Comma 5 2 2 3 2 2" xfId="524" xr:uid="{0E2BBCDA-4C41-4596-9D59-750D2D93B65C}"/>
    <cellStyle name="Comma 5 2 2 3 3" xfId="616" xr:uid="{9D0223A9-6E60-4F3B-ABC9-7BBCFC56C186}"/>
    <cellStyle name="Comma 5 2 2 4" xfId="279" xr:uid="{348E7183-6862-49E7-B41E-92DC3F57F24A}"/>
    <cellStyle name="Comma 5 2 2 4 2" xfId="519" xr:uid="{E2AD620E-3115-46DF-915B-7D33EDAB3A67}"/>
    <cellStyle name="Comma 5 2 2 5" xfId="611" xr:uid="{A4C1DD77-9A97-4E58-8AA9-A07AE4976D62}"/>
    <cellStyle name="Comma 5 2 3" xfId="76" xr:uid="{00000000-0005-0000-0000-000092000000}"/>
    <cellStyle name="Comma 5 2 3 2" xfId="285" xr:uid="{C88D5AFA-955A-46FC-822D-62455506A9FD}"/>
    <cellStyle name="Comma 5 2 3 2 2" xfId="525" xr:uid="{76CF3F6D-C179-4179-9946-E537B6D12DAE}"/>
    <cellStyle name="Comma 5 2 3 3" xfId="617" xr:uid="{F5584453-5260-4EAB-A4CD-C72355B83585}"/>
    <cellStyle name="Comma 5 2 4" xfId="278" xr:uid="{ADB782C6-DBEE-481C-8017-1F2FB41A1157}"/>
    <cellStyle name="Comma 5 2 4 2" xfId="518" xr:uid="{4157E80A-B2A8-4240-83AB-8B7B9D0B7013}"/>
    <cellStyle name="Comma 5 2 5" xfId="610" xr:uid="{D26FFE4E-E276-4249-9588-CA70EEB25200}"/>
    <cellStyle name="Comma 5 3" xfId="77" xr:uid="{00000000-0005-0000-0000-000093000000}"/>
    <cellStyle name="Comma 5 3 2" xfId="286" xr:uid="{0EA03DFE-0369-42BB-BD57-38BD6996FEDC}"/>
    <cellStyle name="Comma 5 3 2 2" xfId="526" xr:uid="{ADC6F681-A58F-443F-92DF-7F2BFC9AFEF4}"/>
    <cellStyle name="Comma 5 3 3" xfId="618" xr:uid="{59CF0003-6710-4CE6-BEEC-36BBB80D0B96}"/>
    <cellStyle name="Comma 5 4" xfId="277" xr:uid="{214C8CD2-9AE1-420F-9D40-4117DAD1DADD}"/>
    <cellStyle name="Comma 5 4 2" xfId="517" xr:uid="{B6E4B6DE-3E81-42F9-840A-8CA917A5C329}"/>
    <cellStyle name="Comma 5 5" xfId="609" xr:uid="{16717743-609E-4C72-AE6D-3341F403E3ED}"/>
    <cellStyle name="Comma 6" xfId="78" xr:uid="{00000000-0005-0000-0000-000094000000}"/>
    <cellStyle name="Comma 6 2" xfId="79" xr:uid="{00000000-0005-0000-0000-000095000000}"/>
    <cellStyle name="Comma 6 2 2" xfId="80" xr:uid="{00000000-0005-0000-0000-000096000000}"/>
    <cellStyle name="Comma 6 2 2 2" xfId="81" xr:uid="{00000000-0005-0000-0000-000097000000}"/>
    <cellStyle name="Comma 6 2 2 2 2" xfId="82" xr:uid="{00000000-0005-0000-0000-000098000000}"/>
    <cellStyle name="Comma 6 2 2 2 2 2" xfId="291" xr:uid="{2DE384EA-54A1-4329-BE97-0C14A575A503}"/>
    <cellStyle name="Comma 6 2 2 2 2 2 2" xfId="531" xr:uid="{CFD27E8A-2373-4760-8E3C-724C94D92BD1}"/>
    <cellStyle name="Comma 6 2 2 2 2 3" xfId="623" xr:uid="{6E2098BD-364E-4E7A-9E0E-ABC7B6D5105E}"/>
    <cellStyle name="Comma 6 2 2 2 3" xfId="290" xr:uid="{24F44EC6-7293-4DAC-96A4-E5B5D665782D}"/>
    <cellStyle name="Comma 6 2 2 2 3 2" xfId="530" xr:uid="{8B79A965-3DC7-4582-8BBB-D60D1BE85B4B}"/>
    <cellStyle name="Comma 6 2 2 2 4" xfId="622" xr:uid="{479913F6-857B-4723-B9DE-A0BC60252847}"/>
    <cellStyle name="Comma 6 2 2 3" xfId="83" xr:uid="{00000000-0005-0000-0000-000099000000}"/>
    <cellStyle name="Comma 6 2 2 3 2" xfId="292" xr:uid="{31B35ED2-021E-42AC-A340-25298776D9EE}"/>
    <cellStyle name="Comma 6 2 2 3 2 2" xfId="532" xr:uid="{DAD4AED4-C382-4261-8264-CC4BE460EFFD}"/>
    <cellStyle name="Comma 6 2 2 3 3" xfId="624" xr:uid="{10FC4A47-FD7F-4629-BD8C-ADB1D9E3D3CE}"/>
    <cellStyle name="Comma 6 2 2 4" xfId="289" xr:uid="{75E1BADF-5052-4A49-8044-2A4FF1F98867}"/>
    <cellStyle name="Comma 6 2 2 4 2" xfId="529" xr:uid="{AB49AA02-DB0F-4340-BC9F-88D5B72D58E4}"/>
    <cellStyle name="Comma 6 2 2 5" xfId="621" xr:uid="{9707D46B-95FD-4B86-BF48-6D157DF0EB25}"/>
    <cellStyle name="Comma 6 2 3" xfId="84" xr:uid="{00000000-0005-0000-0000-00009A000000}"/>
    <cellStyle name="Comma 6 2 3 2" xfId="293" xr:uid="{30EB68C7-B377-4EE6-B2AC-6DEB989F8D73}"/>
    <cellStyle name="Comma 6 2 3 2 2" xfId="533" xr:uid="{E40CD6A6-C6CA-44D4-A73B-9D3A1F3E5D29}"/>
    <cellStyle name="Comma 6 2 3 3" xfId="625" xr:uid="{231A0F66-814A-48C3-A152-0B931B1EE2C2}"/>
    <cellStyle name="Comma 6 2 4" xfId="288" xr:uid="{23FCEC01-7743-492B-B53C-3957B4ADC24C}"/>
    <cellStyle name="Comma 6 2 4 2" xfId="528" xr:uid="{B0C2AD84-C6B4-455B-BC91-759118EB15F3}"/>
    <cellStyle name="Comma 6 2 5" xfId="620" xr:uid="{18A798D3-5334-4157-A9BD-8AE92FE46489}"/>
    <cellStyle name="Comma 6 3" xfId="85" xr:uid="{00000000-0005-0000-0000-00009B000000}"/>
    <cellStyle name="Comma 6 3 2" xfId="294" xr:uid="{0F18FAC6-FB63-4A9B-ABC3-DA21C155E3E0}"/>
    <cellStyle name="Comma 6 3 2 2" xfId="534" xr:uid="{E6869AA5-8650-43D3-96A3-9718294181D9}"/>
    <cellStyle name="Comma 6 3 3" xfId="626" xr:uid="{5209DBE3-7253-4E6D-A32A-C5B902EF561A}"/>
    <cellStyle name="Comma 6 4" xfId="287" xr:uid="{30CD3850-EA4D-4AE7-907B-DE5053E17581}"/>
    <cellStyle name="Comma 6 4 2" xfId="527" xr:uid="{C2D617F2-7EE8-40A6-BBC5-1C9C36BB337A}"/>
    <cellStyle name="Comma 6 5" xfId="619" xr:uid="{FC4AB8A7-EAB8-4B6C-AE61-DC9B73869A4F}"/>
    <cellStyle name="Comma 7" xfId="86" xr:uid="{00000000-0005-0000-0000-00009C000000}"/>
    <cellStyle name="Comma 7 2" xfId="87" xr:uid="{00000000-0005-0000-0000-00009D000000}"/>
    <cellStyle name="Comma 7 2 2" xfId="88" xr:uid="{00000000-0005-0000-0000-00009E000000}"/>
    <cellStyle name="Comma 7 2 2 2" xfId="89" xr:uid="{00000000-0005-0000-0000-00009F000000}"/>
    <cellStyle name="Comma 7 2 2 2 2" xfId="298" xr:uid="{61894247-D631-40B8-9A7A-08FE38498CE3}"/>
    <cellStyle name="Comma 7 2 2 2 2 2" xfId="538" xr:uid="{76890CD2-D4F6-46B0-A0CA-E96B5BAD955B}"/>
    <cellStyle name="Comma 7 2 2 2 3" xfId="630" xr:uid="{C52330BB-40AE-4092-B645-3F6CD90228BF}"/>
    <cellStyle name="Comma 7 2 2 3" xfId="297" xr:uid="{69AA7494-5CF6-46A8-BB37-0678E8E0F12F}"/>
    <cellStyle name="Comma 7 2 2 3 2" xfId="537" xr:uid="{FACD35FB-5142-449D-99F9-818AE9FFD5BF}"/>
    <cellStyle name="Comma 7 2 2 4" xfId="629" xr:uid="{EA9812F6-DEF5-48DE-9CE2-F5F662A32155}"/>
    <cellStyle name="Comma 7 2 3" xfId="90" xr:uid="{00000000-0005-0000-0000-0000A0000000}"/>
    <cellStyle name="Comma 7 2 3 2" xfId="299" xr:uid="{A2E7E4A6-20BF-4115-8D4A-65E9D1DB0152}"/>
    <cellStyle name="Comma 7 2 3 2 2" xfId="539" xr:uid="{3BEA1B02-1DC6-42EF-A1B1-AEA56C502A49}"/>
    <cellStyle name="Comma 7 2 3 3" xfId="631" xr:uid="{8AF84EBB-7E54-40E2-B17B-E69F80B15FB2}"/>
    <cellStyle name="Comma 7 2 4" xfId="296" xr:uid="{B18DF576-9421-4ED0-AA59-CF9CC27E9DB7}"/>
    <cellStyle name="Comma 7 2 4 2" xfId="536" xr:uid="{BDC1D436-718E-4445-BC30-0260F552B22A}"/>
    <cellStyle name="Comma 7 2 5" xfId="628" xr:uid="{8E3D76D4-FAD1-414A-A5A1-5CC59D17D589}"/>
    <cellStyle name="Comma 7 3" xfId="91" xr:uid="{00000000-0005-0000-0000-0000A1000000}"/>
    <cellStyle name="Comma 7 3 2" xfId="300" xr:uid="{5606B75F-59B5-4EAC-833F-A57B032810D4}"/>
    <cellStyle name="Comma 7 3 2 2" xfId="540" xr:uid="{2A586FED-E954-4B11-B5E3-D614568A6E9B}"/>
    <cellStyle name="Comma 7 3 3" xfId="632" xr:uid="{DDF43585-427F-47AD-9914-4CDDB017038C}"/>
    <cellStyle name="Comma 7 4" xfId="295" xr:uid="{44823896-31D0-460D-B96B-C191809A4CF4}"/>
    <cellStyle name="Comma 7 4 2" xfId="535" xr:uid="{85FFE503-586B-40A0-993A-F8D88196E3E4}"/>
    <cellStyle name="Comma 7 5" xfId="627" xr:uid="{1A0D305D-7D52-4B6F-865C-517D23A371F2}"/>
    <cellStyle name="Comma 8" xfId="92" xr:uid="{00000000-0005-0000-0000-0000A2000000}"/>
    <cellStyle name="Comma 8 2" xfId="93" xr:uid="{00000000-0005-0000-0000-0000A3000000}"/>
    <cellStyle name="Comma 8 2 2" xfId="94" xr:uid="{00000000-0005-0000-0000-0000A4000000}"/>
    <cellStyle name="Comma 8 2 2 2" xfId="303" xr:uid="{3B097F4F-7B8F-4A6F-8A3C-827AE9162315}"/>
    <cellStyle name="Comma 8 2 2 2 2" xfId="543" xr:uid="{C1740400-5693-49BA-B412-1FBBF0F84432}"/>
    <cellStyle name="Comma 8 2 2 3" xfId="635" xr:uid="{76FA7CAC-AF3E-4C2F-884E-9DD0ABFBB4D2}"/>
    <cellStyle name="Comma 8 2 3" xfId="302" xr:uid="{123BA0D0-55EE-4810-9C9D-EDF5B0A41695}"/>
    <cellStyle name="Comma 8 2 3 2" xfId="542" xr:uid="{A6CE2747-CC29-4FF8-B688-3A8C8F60830C}"/>
    <cellStyle name="Comma 8 2 4" xfId="634" xr:uid="{DE6317BB-602F-4639-B78C-E26961746764}"/>
    <cellStyle name="Comma 8 3" xfId="95" xr:uid="{00000000-0005-0000-0000-0000A5000000}"/>
    <cellStyle name="Comma 8 3 2" xfId="304" xr:uid="{2DEDE852-17DD-4269-BBF8-406951DDFE22}"/>
    <cellStyle name="Comma 8 3 2 2" xfId="544" xr:uid="{D6B43906-D943-4362-96CA-1A8CEFF89B7B}"/>
    <cellStyle name="Comma 8 3 3" xfId="636" xr:uid="{B6387324-000D-4F9A-A87C-5FF15CBBBF51}"/>
    <cellStyle name="Comma 8 4" xfId="301" xr:uid="{4AC681DD-619D-44DE-94A2-CE9B3E816A8D}"/>
    <cellStyle name="Comma 8 4 2" xfId="541" xr:uid="{AC2252E0-CC86-4901-93C3-929CC3E2BD9C}"/>
    <cellStyle name="Comma 8 5" xfId="633" xr:uid="{AB00E022-D4CE-496D-89B2-0C67E88E2DEA}"/>
    <cellStyle name="Comma 9" xfId="96" xr:uid="{00000000-0005-0000-0000-0000A6000000}"/>
    <cellStyle name="Comma 9 2" xfId="97" xr:uid="{00000000-0005-0000-0000-0000A7000000}"/>
    <cellStyle name="Comma 9 2 2" xfId="306" xr:uid="{1630C611-BE4B-4081-9CA3-E1CB2120A85F}"/>
    <cellStyle name="Comma 9 2 2 2" xfId="546" xr:uid="{DAF95345-A933-49BF-AEDB-1508AB2DE9E0}"/>
    <cellStyle name="Comma 9 2 3" xfId="638" xr:uid="{17CC16A2-2EA0-42A1-85E0-9DDA9BF8B10F}"/>
    <cellStyle name="Comma 9 3" xfId="305" xr:uid="{D025B4A6-A8B6-49A8-B661-BDE94983667D}"/>
    <cellStyle name="Comma 9 3 2" xfId="545" xr:uid="{92FA1A99-6E1F-4799-B2FF-3D8F430DCE13}"/>
    <cellStyle name="Comma 9 4" xfId="637" xr:uid="{D6154C5E-ABF4-4F9C-AAD0-4384690F1430}"/>
    <cellStyle name="Explanatory Text" xfId="98" builtinId="53" customBuiltin="1"/>
    <cellStyle name="Good" xfId="99" builtinId="26" customBuiltin="1"/>
    <cellStyle name="Heading 1" xfId="100" builtinId="16" customBuiltin="1"/>
    <cellStyle name="Heading 2" xfId="101" builtinId="17" customBuiltin="1"/>
    <cellStyle name="Heading 3" xfId="102" builtinId="18" customBuiltin="1"/>
    <cellStyle name="Heading 4" xfId="103" builtinId="19" customBuiltin="1"/>
    <cellStyle name="Input" xfId="104" builtinId="20" customBuiltin="1"/>
    <cellStyle name="Linked Cell" xfId="105" builtinId="24" customBuiltin="1"/>
    <cellStyle name="Neutral" xfId="106" builtinId="28" customBuiltin="1"/>
    <cellStyle name="Normal" xfId="0" builtinId="0"/>
    <cellStyle name="Normal 10" xfId="207" xr:uid="{00000000-0005-0000-0000-0000B2000000}"/>
    <cellStyle name="Normal 10 2" xfId="413" xr:uid="{6E82B53A-7DFB-4CC2-B980-01ADD821E41A}"/>
    <cellStyle name="Normal 10 2 2" xfId="826" xr:uid="{322C23A4-EE82-462F-A076-76283EC7053A}"/>
    <cellStyle name="Normal 10 3" xfId="568" xr:uid="{2238D97D-0068-4FC2-A6C4-9D2ACFE9D8BD}"/>
    <cellStyle name="Normal 10 3 2" xfId="572" xr:uid="{4E37E1E0-D426-485E-A8AD-3741911F53B3}"/>
    <cellStyle name="Normal 10 3 2 2" xfId="835" xr:uid="{D097C43D-0055-4CE2-A6FA-E1F505425221}"/>
    <cellStyle name="Normal 10 3 3" xfId="831" xr:uid="{E45F4353-14EC-4F11-A936-136142E9D914}"/>
    <cellStyle name="Normal 10 3 4" xfId="838" xr:uid="{D14EE94A-BDC7-4948-BFA0-51670023B3D3}"/>
    <cellStyle name="Normal 10 3 5" xfId="841" xr:uid="{10389C7E-C771-47C2-9910-64CE0F2130D6}"/>
    <cellStyle name="Normal 10 3 5 2" xfId="845" xr:uid="{5A94360D-2853-4E6E-A6DE-8026C37EC5D8}"/>
    <cellStyle name="Normal 10 4" xfId="727" xr:uid="{080D766D-54B1-447C-9ED9-3CD254B15E31}"/>
    <cellStyle name="Normal 10_M1 IC (3)" xfId="454" xr:uid="{F98E437D-71B3-43DB-888C-E7B1EB2809B1}"/>
    <cellStyle name="Normal 11" xfId="211" xr:uid="{28288493-ACA5-497C-ABF1-BDB03B15B1A9}"/>
    <cellStyle name="Normal 11 2" xfId="417" xr:uid="{E319E9C2-6F86-427C-8282-3BAB50449051}"/>
    <cellStyle name="Normal 11 2 2" xfId="829" xr:uid="{EF643AAF-3B08-4316-8477-349329558EC7}"/>
    <cellStyle name="Normal 11 3" xfId="730" xr:uid="{99FE23D5-CA9E-4CCE-9D45-AA9C7B13D6A0}"/>
    <cellStyle name="Normal 11_M1 IC (3)" xfId="455" xr:uid="{5B28D7D4-42E5-4AFA-8EC3-62FD43DB8342}"/>
    <cellStyle name="Normal 12" xfId="471" xr:uid="{CA33924D-0F19-4F79-A0B0-792A93400321}"/>
    <cellStyle name="Normal 13" xfId="476" xr:uid="{F71A0D79-F50D-4BD9-9CD3-7653EC57E9F7}"/>
    <cellStyle name="Normal 14" xfId="475" xr:uid="{9C69BA70-4C82-4C7B-8398-55AD5F9B9AA8}"/>
    <cellStyle name="Normal 15" xfId="474" xr:uid="{948A0521-8857-4168-B43B-A9B36836F97D}"/>
    <cellStyle name="Normal 16" xfId="563" xr:uid="{5B2E4EA8-C4AE-47C7-B302-56D83F87A0AD}"/>
    <cellStyle name="Normal 2" xfId="107" xr:uid="{00000000-0005-0000-0000-0000B3000000}"/>
    <cellStyle name="Normal 2 2" xfId="170" xr:uid="{00000000-0005-0000-0000-0000B4000000}"/>
    <cellStyle name="Normal 2 2 2" xfId="376" xr:uid="{D63BDE2E-13DC-4BC5-8120-82BF1B4FF75B}"/>
    <cellStyle name="Normal 2 2 2 2" xfId="790" xr:uid="{1C5404B7-7A6D-4EFC-84D3-76C30E4EBFAB}"/>
    <cellStyle name="Normal 2 2 3" xfId="691" xr:uid="{6582CC6C-50C7-425F-83A9-9C03323E69DF}"/>
    <cellStyle name="Normal 2 2_M1 IC (3)" xfId="457" xr:uid="{EFA6C91A-8DA0-4686-9A93-280C428ED6C2}"/>
    <cellStyle name="Normal 2 3" xfId="158" xr:uid="{00000000-0005-0000-0000-0000B5000000}"/>
    <cellStyle name="Normal 2 4" xfId="208" xr:uid="{359BF4F9-991F-4B78-BF93-90890D5C1F4B}"/>
    <cellStyle name="Normal 2 4 2" xfId="414" xr:uid="{FF459CC3-EB94-4234-92B1-56D60BAC14D2}"/>
    <cellStyle name="Normal 2 4 2 2" xfId="827" xr:uid="{06ABB65B-297B-4EC1-AB94-D813121BC37C}"/>
    <cellStyle name="Normal 2 4 3" xfId="570" xr:uid="{34B1616F-4314-4A40-BECD-A65C40167F7F}"/>
    <cellStyle name="Normal 2 4 3 2" xfId="833" xr:uid="{66100CBF-927B-462C-B02C-B659F1293CD1}"/>
    <cellStyle name="Normal 2 4 3 3" xfId="843" xr:uid="{C6CEC7FF-4A8D-4C95-AD2E-B7FD6A7303F9}"/>
    <cellStyle name="Normal 2 4 4" xfId="728" xr:uid="{BC7B213C-54C9-4350-BA06-EAED3CA5F268}"/>
    <cellStyle name="Normal 2 4_M1 IC (3)" xfId="458" xr:uid="{78056390-810B-413A-B250-0A872CD223DE}"/>
    <cellStyle name="Normal 2 5" xfId="315" xr:uid="{7AD430FB-F7F9-4FB1-AFA4-BB0B89623016}"/>
    <cellStyle name="Normal 2 5 2" xfId="743" xr:uid="{B97F511E-489F-4F73-AB67-798556C03B26}"/>
    <cellStyle name="Normal 2 6" xfId="567" xr:uid="{13999CA7-1DA6-4B19-B439-8099003893AB}"/>
    <cellStyle name="Normal 2 6 2" xfId="571" xr:uid="{A9C7A57B-2FBC-4371-9DB5-38287AF6ACA8}"/>
    <cellStyle name="Normal 2 6 2 2" xfId="834" xr:uid="{C73F3A76-8614-4649-AE1D-86DC25919E5C}"/>
    <cellStyle name="Normal 2 6 3" xfId="830" xr:uid="{A1A38BA4-A117-4CF8-A31A-430A95D28632}"/>
    <cellStyle name="Normal 2 6 4" xfId="839" xr:uid="{231B4B06-53D4-4438-ACC0-5D52D3DA1362}"/>
    <cellStyle name="Normal 2 6 5" xfId="842" xr:uid="{A5E484D2-26E8-4D52-92DE-D1F5236E66C6}"/>
    <cellStyle name="Normal 2 6 5 2" xfId="846" xr:uid="{399BCCDE-E002-4D30-9A26-4F9D0966AB4A}"/>
    <cellStyle name="Normal 2 7" xfId="639" xr:uid="{9B16E065-481C-4F03-BF7A-82A0B6EDA3B1}"/>
    <cellStyle name="Normal 2_M1 IC (3)" xfId="456" xr:uid="{FB65C2F4-AE37-4C97-AD52-A3AAE40D0A6D}"/>
    <cellStyle name="Normal 3" xfId="113" xr:uid="{00000000-0005-0000-0000-0000B6000000}"/>
    <cellStyle name="Normal 3 2" xfId="173" xr:uid="{00000000-0005-0000-0000-0000B7000000}"/>
    <cellStyle name="Normal 3 2 2" xfId="379" xr:uid="{D49889AD-DFA4-419E-A414-EC4A6F3349AE}"/>
    <cellStyle name="Normal 3 2 2 2" xfId="792" xr:uid="{F4D6AC33-EE32-4B01-BAC1-B68270220B96}"/>
    <cellStyle name="Normal 3 2 3" xfId="693" xr:uid="{6D79DB30-E04D-4464-AFE8-EF19AF5E1B2A}"/>
    <cellStyle name="Normal 3 2_M1 IC (3)" xfId="460" xr:uid="{4E3F6C28-44D8-45DF-9296-029640CCC04F}"/>
    <cellStyle name="Normal 3 3" xfId="319" xr:uid="{DB88521A-E8D7-445B-909A-44ADEC50DCD4}"/>
    <cellStyle name="Normal 3 3 2" xfId="745" xr:uid="{CB334C64-FD5B-4B3A-B9B0-FE7451FDEEE7}"/>
    <cellStyle name="Normal 3 4" xfId="641" xr:uid="{52A19639-EF4F-4B05-A834-AAC524C0ACAA}"/>
    <cellStyle name="Normal 3_M1 IC (3)" xfId="459" xr:uid="{52AD3019-C196-4B76-8E43-AFBC3E7B7268}"/>
    <cellStyle name="Normal 4" xfId="114" xr:uid="{00000000-0005-0000-0000-0000B8000000}"/>
    <cellStyle name="Normal 4 2" xfId="174" xr:uid="{00000000-0005-0000-0000-0000B9000000}"/>
    <cellStyle name="Normal 4 2 2" xfId="380" xr:uid="{36F881A0-137A-4477-8F0C-7A69AF462E2A}"/>
    <cellStyle name="Normal 4 2 2 2" xfId="793" xr:uid="{2071F8FA-BE05-4F4A-BB67-2F8FF9589C61}"/>
    <cellStyle name="Normal 4 2 3" xfId="694" xr:uid="{57E4FFA0-ED0C-4FA8-B17D-53105DBC57F5}"/>
    <cellStyle name="Normal 4 2_M1 IC (3)" xfId="462" xr:uid="{55F40A92-47B3-4425-A7A9-473DF6E9D94C}"/>
    <cellStyle name="Normal 4 3" xfId="320" xr:uid="{156059B0-6E29-4547-810B-41987E2365E3}"/>
    <cellStyle name="Normal 4 3 2" xfId="746" xr:uid="{9ABBF847-F51D-4BA0-A655-00599C6998B1}"/>
    <cellStyle name="Normal 4 4" xfId="642" xr:uid="{8E10F25A-287E-4B72-8B35-98EAB186D58A}"/>
    <cellStyle name="Normal 4_M1 IC (3)" xfId="461" xr:uid="{C4F55D97-515A-4002-9CA4-4E914C7D45BE}"/>
    <cellStyle name="Normal 5" xfId="129" xr:uid="{00000000-0005-0000-0000-0000BA000000}"/>
    <cellStyle name="Normal 5 2" xfId="189" xr:uid="{00000000-0005-0000-0000-0000BB000000}"/>
    <cellStyle name="Normal 5 2 2" xfId="395" xr:uid="{251F818B-EDC1-490B-968C-58D76221869A}"/>
    <cellStyle name="Normal 5 2 2 2" xfId="808" xr:uid="{F137982E-289E-4AFA-B83A-132971A38517}"/>
    <cellStyle name="Normal 5 2 3" xfId="709" xr:uid="{F488923A-2601-46C4-8291-8AD041CCF302}"/>
    <cellStyle name="Normal 5 2_M1 IC (3)" xfId="464" xr:uid="{1B8ABA0C-4D71-4F8C-8DA6-507A13FEF45A}"/>
    <cellStyle name="Normal 5 3" xfId="335" xr:uid="{20B128CC-4B6C-4FD4-86F3-FE5470FE119A}"/>
    <cellStyle name="Normal 5 3 2" xfId="761" xr:uid="{FCFC29F4-E7B9-443D-BB81-7D56C0B7790E}"/>
    <cellStyle name="Normal 5 4" xfId="657" xr:uid="{B330ED8C-92E1-4992-BF22-B3C59073BE05}"/>
    <cellStyle name="Normal 5_M1 IC (3)" xfId="463" xr:uid="{D9F8EDF4-B9BC-43D9-8BAE-3217A922E7B4}"/>
    <cellStyle name="Normal 6" xfId="144" xr:uid="{00000000-0005-0000-0000-0000BC000000}"/>
    <cellStyle name="Normal 6 2" xfId="204" xr:uid="{00000000-0005-0000-0000-0000BD000000}"/>
    <cellStyle name="Normal 6 2 2" xfId="410" xr:uid="{3C958EEB-979B-4B9A-8AC9-4215DD87A46D}"/>
    <cellStyle name="Normal 6 2 2 2" xfId="823" xr:uid="{67C32255-BBDC-42B8-AA47-C7ECC15D27E3}"/>
    <cellStyle name="Normal 6 2 3" xfId="724" xr:uid="{692B3956-CA1B-4756-9059-F6859589CF16}"/>
    <cellStyle name="Normal 6 2_M1 IC (3)" xfId="466" xr:uid="{4BE4C5F0-5039-4883-98A9-557FE258B5F0}"/>
    <cellStyle name="Normal 6 3" xfId="209" xr:uid="{2E910FB3-D466-45F0-A6E8-CD8F69D331CD}"/>
    <cellStyle name="Normal 6 3 2" xfId="415" xr:uid="{51AA44EE-D354-46B0-92A0-A3A4F38F2415}"/>
    <cellStyle name="Normal 6 3 2 2" xfId="828" xr:uid="{1E532844-E952-48FD-BF8F-0DF43B5A5E32}"/>
    <cellStyle name="Normal 6 3 3" xfId="729" xr:uid="{5BD8ED8E-DFF4-4BE8-9ABD-4D0449E2809C}"/>
    <cellStyle name="Normal 6 3_M1 IC (3)" xfId="467" xr:uid="{DFC3FFDD-E145-4802-A617-D09152CE1F28}"/>
    <cellStyle name="Normal 6 4" xfId="350" xr:uid="{FDEA0523-57D1-475E-83FD-1DF3E75F88E8}"/>
    <cellStyle name="Normal 6 4 2" xfId="776" xr:uid="{8A25F6FE-F7EC-43C0-BA53-EC9BA06A1547}"/>
    <cellStyle name="Normal 6 5" xfId="569" xr:uid="{651ABD93-1033-4BA5-B1B6-5E414EBBBB97}"/>
    <cellStyle name="Normal 6 5 2" xfId="573" xr:uid="{259DBEAD-EA07-4FDB-BBCC-142814CEFE19}"/>
    <cellStyle name="Normal 6 5 2 2" xfId="836" xr:uid="{C64AB836-2320-4ED9-93E0-E8977CC8CC3E}"/>
    <cellStyle name="Normal 6 5 3" xfId="832" xr:uid="{C5CB5E01-E4FC-45EC-B1C9-856934C5262A}"/>
    <cellStyle name="Normal 6 5 4" xfId="837" xr:uid="{C30321EE-44CD-44DD-9A3A-95CA70BAEE63}"/>
    <cellStyle name="Normal 6 5 5" xfId="840" xr:uid="{AD01EA8C-58C8-49CA-BAD9-861A2D459EB2}"/>
    <cellStyle name="Normal 6 5 5 2" xfId="844" xr:uid="{4E2487F7-683E-435E-ACCE-CE466B2F6DAC}"/>
    <cellStyle name="Normal 6 6" xfId="672" xr:uid="{5FF798DB-A893-49FB-B647-1C94BA4D1202}"/>
    <cellStyle name="Normal 6_M1 IC (3)" xfId="465" xr:uid="{CEA4A862-2719-4799-BC37-9A88E039DF7E}"/>
    <cellStyle name="Normal 7" xfId="145" xr:uid="{00000000-0005-0000-0000-0000BE000000}"/>
    <cellStyle name="Normal 7 2" xfId="351" xr:uid="{C68CDFD3-1FE1-47EA-AF4E-5AAFEE44628A}"/>
    <cellStyle name="Normal 7 2 2" xfId="777" xr:uid="{7B50008B-2766-47A4-81C9-FAD9DCAD8591}"/>
    <cellStyle name="Normal 7 3" xfId="673" xr:uid="{1FB35AA7-9029-40D0-B3FF-2B6957D1217E}"/>
    <cellStyle name="Normal 7_M1 IC (3)" xfId="468" xr:uid="{462A89A2-82D3-47AB-9253-6123048F81FB}"/>
    <cellStyle name="Normal 8" xfId="205" xr:uid="{00000000-0005-0000-0000-0000BF000000}"/>
    <cellStyle name="Normal 8 2" xfId="411" xr:uid="{E6CD5DBC-C90E-4A72-9C64-CAC588035AC0}"/>
    <cellStyle name="Normal 8 2 2" xfId="824" xr:uid="{BF02A45F-7747-432C-9CF3-31E89E401889}"/>
    <cellStyle name="Normal 8 3" xfId="725" xr:uid="{A98279B3-6C2A-4682-B442-E2E4594A3325}"/>
    <cellStyle name="Normal 8_M1 IC (3)" xfId="469" xr:uid="{05149647-B23D-41B6-8F02-E85F35EF9D1B}"/>
    <cellStyle name="Normal 9" xfId="206" xr:uid="{00000000-0005-0000-0000-0000C0000000}"/>
    <cellStyle name="Normal 9 2" xfId="412" xr:uid="{B572D3FF-10A7-4F10-B340-6879938A885F}"/>
    <cellStyle name="Normal 9 2 2" xfId="825" xr:uid="{B9465739-99A0-4466-B0D5-B68F7C26E42A}"/>
    <cellStyle name="Normal 9 3" xfId="726" xr:uid="{04C165E3-A940-4825-B6C7-9E2C691C6686}"/>
    <cellStyle name="Normal 9_M1 IC (3)" xfId="470" xr:uid="{3CAB15EB-9D76-4B16-85BD-4057D967D355}"/>
    <cellStyle name="Note 2" xfId="108" xr:uid="{00000000-0005-0000-0000-0000C1000000}"/>
    <cellStyle name="Note 2 2" xfId="171" xr:uid="{00000000-0005-0000-0000-0000C2000000}"/>
    <cellStyle name="Note 2 2 2" xfId="377" xr:uid="{95F92562-7042-4662-8A4A-2483659252D1}"/>
    <cellStyle name="Note 2 2 2 2" xfId="791" xr:uid="{0D8AE73C-41C6-4600-8CEC-2790E4FD305D}"/>
    <cellStyle name="Note 2 2 3" xfId="692" xr:uid="{6C42C86C-1699-4B2D-B5F3-E8AB43A384D0}"/>
    <cellStyle name="Note 2 3" xfId="316" xr:uid="{10EBFD36-8DF7-4AB1-A489-C8A5B86461E9}"/>
    <cellStyle name="Note 2 3 2" xfId="744" xr:uid="{1091F07C-8C9A-46B0-827E-E33ADCDE140A}"/>
    <cellStyle name="Note 2 4" xfId="640" xr:uid="{382B7C98-1198-4611-B8E6-5BF730B68AB0}"/>
    <cellStyle name="Note 3" xfId="115" xr:uid="{00000000-0005-0000-0000-0000C3000000}"/>
    <cellStyle name="Note 3 2" xfId="175" xr:uid="{00000000-0005-0000-0000-0000C4000000}"/>
    <cellStyle name="Note 3 2 2" xfId="381" xr:uid="{580E891A-91AB-4835-B3C8-1D43B485D9F5}"/>
    <cellStyle name="Note 3 2 2 2" xfId="794" xr:uid="{AB2DB67D-13B8-4BF4-B0D9-2CEE31044381}"/>
    <cellStyle name="Note 3 2 3" xfId="695" xr:uid="{8F664911-CE9E-4A8B-9BEC-A1D2C296BABA}"/>
    <cellStyle name="Note 3 3" xfId="321" xr:uid="{B5A06F86-5848-42E3-9429-45F6963F44CA}"/>
    <cellStyle name="Note 3 3 2" xfId="747" xr:uid="{D6BD582C-2E87-4CBA-BE46-8F36A1644EC1}"/>
    <cellStyle name="Note 3 4" xfId="643" xr:uid="{5F445F25-87B0-47D9-A966-EB4531A63F16}"/>
    <cellStyle name="Note 4" xfId="130" xr:uid="{00000000-0005-0000-0000-0000C5000000}"/>
    <cellStyle name="Note 4 2" xfId="190" xr:uid="{00000000-0005-0000-0000-0000C6000000}"/>
    <cellStyle name="Note 4 2 2" xfId="396" xr:uid="{DA6F8C7F-C967-47A0-864C-6C9900FBF12F}"/>
    <cellStyle name="Note 4 2 2 2" xfId="809" xr:uid="{6EA64641-44E9-4A90-8F75-F723E15C5F42}"/>
    <cellStyle name="Note 4 2 3" xfId="710" xr:uid="{F946B477-C230-469B-936B-1F8CA8F28B57}"/>
    <cellStyle name="Note 4 3" xfId="336" xr:uid="{3EFAB127-72A2-4EEB-A10E-F8CF5F715B8B}"/>
    <cellStyle name="Note 4 3 2" xfId="762" xr:uid="{CC61F0D5-2DFE-4515-B6CE-00A0B10D2752}"/>
    <cellStyle name="Note 4 4" xfId="658" xr:uid="{432611BA-CAA9-423F-B256-3858EF166206}"/>
    <cellStyle name="Output" xfId="109" builtinId="21" customBuiltin="1"/>
    <cellStyle name="Percent" xfId="212" builtinId="5"/>
    <cellStyle name="Percent 2" xfId="128" xr:uid="{00000000-0005-0000-0000-0000C8000000}"/>
    <cellStyle name="Percent 2 2" xfId="188" xr:uid="{00000000-0005-0000-0000-0000C9000000}"/>
    <cellStyle name="Percent 2 2 2" xfId="394" xr:uid="{A7E40176-6BDA-405C-A905-6407DEFF2134}"/>
    <cellStyle name="Percent 2 2 2 2" xfId="807" xr:uid="{410D9C4B-52B3-40A9-AE52-8DC5D1680260}"/>
    <cellStyle name="Percent 2 2 3" xfId="708" xr:uid="{24F33599-5391-46DD-A7E4-5ED0A7D20B21}"/>
    <cellStyle name="Percent 2 3" xfId="172" xr:uid="{00000000-0005-0000-0000-0000CA000000}"/>
    <cellStyle name="Percent 2 4" xfId="334" xr:uid="{01FFB839-ADF5-4BF5-A5E0-5EBAB8F9A1B9}"/>
    <cellStyle name="Percent 2 4 2" xfId="760" xr:uid="{E05DAFF8-594F-447D-BD0F-26F4257D24E5}"/>
    <cellStyle name="Percent 2 5" xfId="656" xr:uid="{980C342E-C4FC-4C8B-9913-89849DA8CB46}"/>
    <cellStyle name="Percent 3" xfId="143" xr:uid="{00000000-0005-0000-0000-0000CB000000}"/>
    <cellStyle name="Percent 3 2" xfId="203" xr:uid="{00000000-0005-0000-0000-0000CC000000}"/>
    <cellStyle name="Percent 3 2 2" xfId="409" xr:uid="{18B9380B-9CCB-4358-A90F-6A9CE0BE93B0}"/>
    <cellStyle name="Percent 3 2 2 2" xfId="822" xr:uid="{A5DCA7D4-A0FD-48DA-B59F-CFD7DFDA0EB9}"/>
    <cellStyle name="Percent 3 2 3" xfId="723" xr:uid="{6C3A7925-6B83-4F56-9ACB-5B0EA2456A1F}"/>
    <cellStyle name="Percent 3 3" xfId="349" xr:uid="{5ADDA2B0-25EC-4832-AC18-C20C4E1D41AC}"/>
    <cellStyle name="Percent 3 3 2" xfId="775" xr:uid="{E112D0EF-4D93-40BC-AEFF-D389E18FC569}"/>
    <cellStyle name="Percent 3 4" xfId="671" xr:uid="{80814258-CDAE-4610-A2A0-114255550F8E}"/>
    <cellStyle name="Title" xfId="110" builtinId="15" customBuiltin="1"/>
    <cellStyle name="Total" xfId="111" builtinId="25" customBuiltin="1"/>
    <cellStyle name="Warning Text" xfId="112" builtinId="11" customBuiltin="1"/>
  </cellStyles>
  <dxfs count="3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9" defaultPivotStyle="PivotStyleLight16">
    <tableStyle name="TableStyleQueryResult" pivot="0" count="3" xr9:uid="{3A77EB88-000A-4D3C-9269-B9D9134E48F1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581025</xdr:colOff>
      <xdr:row>2</xdr:row>
      <xdr:rowOff>148590</xdr:rowOff>
    </xdr:to>
    <xdr:pic>
      <xdr:nvPicPr>
        <xdr:cNvPr id="2" name="Picture 1" descr="intel_rgb_600">
          <a:extLst>
            <a:ext uri="{FF2B5EF4-FFF2-40B4-BE49-F238E27FC236}">
              <a16:creationId xmlns:a16="http://schemas.microsoft.com/office/drawing/2014/main" id="{5E0CFD15-9FF5-4091-A4FE-60A379A6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940" y="0"/>
          <a:ext cx="1190625" cy="788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96"/>
  <sheetViews>
    <sheetView topLeftCell="A7" zoomScale="85" zoomScaleNormal="85" zoomScalePageLayoutView="85" workbookViewId="0">
      <selection activeCell="E33" sqref="E33:E42"/>
    </sheetView>
  </sheetViews>
  <sheetFormatPr defaultRowHeight="12.75"/>
  <cols>
    <col min="2" max="2" width="17.42578125" customWidth="1"/>
    <col min="5" max="5" width="8.42578125" customWidth="1"/>
    <col min="6" max="6" width="14.85546875" customWidth="1"/>
    <col min="8" max="9" width="8.85546875" customWidth="1"/>
  </cols>
  <sheetData>
    <row r="1" spans="1:2" ht="25.5" customHeight="1"/>
    <row r="2" spans="1:2" ht="25.5" customHeight="1"/>
    <row r="3" spans="1:2">
      <c r="A3" t="s">
        <v>0</v>
      </c>
    </row>
    <row r="4" spans="1:2">
      <c r="A4" t="s">
        <v>1</v>
      </c>
      <c r="B4" s="40" t="s">
        <v>167</v>
      </c>
    </row>
    <row r="7" spans="1:2">
      <c r="A7" t="s">
        <v>2</v>
      </c>
    </row>
    <row r="8" spans="1:2">
      <c r="A8" t="s">
        <v>3</v>
      </c>
    </row>
    <row r="9" spans="1:2">
      <c r="A9" t="s">
        <v>4</v>
      </c>
    </row>
    <row r="10" spans="1:2">
      <c r="A10" t="s">
        <v>5</v>
      </c>
    </row>
    <row r="11" spans="1:2">
      <c r="A11" t="s">
        <v>6</v>
      </c>
    </row>
    <row r="12" spans="1:2">
      <c r="A12" t="s">
        <v>7</v>
      </c>
    </row>
    <row r="15" spans="1:2">
      <c r="A15" t="s">
        <v>8</v>
      </c>
    </row>
    <row r="17" spans="1:7">
      <c r="A17" s="10" t="s">
        <v>9</v>
      </c>
      <c r="F17" s="9">
        <f>'M1 IC'!B7</f>
        <v>45778</v>
      </c>
    </row>
    <row r="19" spans="1:7">
      <c r="A19" t="s">
        <v>10</v>
      </c>
    </row>
    <row r="21" spans="1:7">
      <c r="A21" t="s">
        <v>11</v>
      </c>
    </row>
    <row r="22" spans="1:7">
      <c r="A22" t="s">
        <v>12</v>
      </c>
      <c r="G22" s="9">
        <f>'M1 IC'!B7</f>
        <v>45778</v>
      </c>
    </row>
    <row r="24" spans="1:7">
      <c r="A24" t="s">
        <v>13</v>
      </c>
    </row>
    <row r="26" spans="1:7">
      <c r="A26">
        <v>3.1</v>
      </c>
      <c r="B26" t="s">
        <v>14</v>
      </c>
    </row>
    <row r="27" spans="1:7" ht="15" customHeight="1">
      <c r="B27" t="s">
        <v>15</v>
      </c>
      <c r="F27" s="11">
        <v>0.8</v>
      </c>
    </row>
    <row r="28" spans="1:7" ht="15" customHeight="1">
      <c r="B28" t="s">
        <v>16</v>
      </c>
      <c r="F28" s="11">
        <v>0.2</v>
      </c>
    </row>
    <row r="30" spans="1:7">
      <c r="A30">
        <v>3.2</v>
      </c>
      <c r="B30" t="s">
        <v>17</v>
      </c>
      <c r="F30" s="2" t="s">
        <v>18</v>
      </c>
      <c r="G30" s="17" t="s">
        <v>19</v>
      </c>
    </row>
    <row r="31" spans="1:7">
      <c r="F31" s="2"/>
    </row>
    <row r="32" spans="1:7">
      <c r="A32">
        <v>3.3</v>
      </c>
      <c r="B32" t="s">
        <v>20</v>
      </c>
      <c r="F32" s="2"/>
    </row>
    <row r="33" spans="1:12" ht="15" customHeight="1">
      <c r="B33" t="s">
        <v>21</v>
      </c>
      <c r="E33" s="2" t="s">
        <v>22</v>
      </c>
      <c r="F33" s="14">
        <f>'M1 IC (3)'!J53+'M1 Wafer (2)'!J49</f>
        <v>1501575.88</v>
      </c>
      <c r="J33" s="37"/>
    </row>
    <row r="34" spans="1:12" ht="15" customHeight="1">
      <c r="B34" t="s">
        <v>23</v>
      </c>
      <c r="F34" s="14" t="e">
        <f>'MCT (5)'!C96+'Non ic&amp;die'!#REF!</f>
        <v>#REF!</v>
      </c>
      <c r="J34" s="37"/>
    </row>
    <row r="35" spans="1:12" ht="15" customHeight="1">
      <c r="B35" t="s">
        <v>24</v>
      </c>
      <c r="E35" s="2" t="s">
        <v>22</v>
      </c>
      <c r="F35" s="48">
        <f>'MCT (5)'!G96</f>
        <v>882897.30999999994</v>
      </c>
      <c r="J35" s="37"/>
    </row>
    <row r="36" spans="1:12">
      <c r="J36" s="37"/>
    </row>
    <row r="37" spans="1:12">
      <c r="A37">
        <v>3.4</v>
      </c>
      <c r="B37" t="s">
        <v>25</v>
      </c>
      <c r="J37" s="37"/>
    </row>
    <row r="38" spans="1:12" ht="15" customHeight="1">
      <c r="B38" t="s">
        <v>26</v>
      </c>
      <c r="E38" s="2" t="s">
        <v>22</v>
      </c>
      <c r="F38" s="3">
        <f>'M2 IC'!H64+'M2 Wafer'!H55</f>
        <v>3699.69</v>
      </c>
      <c r="G38" s="70">
        <f>F38/F42</f>
        <v>2.0636132752946089E-2</v>
      </c>
      <c r="J38" s="37"/>
    </row>
    <row r="39" spans="1:12" ht="15" customHeight="1">
      <c r="B39" t="s">
        <v>27</v>
      </c>
      <c r="E39" s="2" t="s">
        <v>22</v>
      </c>
      <c r="F39" s="3"/>
      <c r="G39" s="12">
        <f>F39/F42</f>
        <v>0</v>
      </c>
      <c r="J39" s="37"/>
      <c r="L39" s="17"/>
    </row>
    <row r="40" spans="1:12" ht="15" customHeight="1">
      <c r="B40" t="s">
        <v>28</v>
      </c>
      <c r="E40" s="2" t="s">
        <v>22</v>
      </c>
      <c r="F40" s="3">
        <f>'M2 IC'!M64+'M2 Wafer'!M55</f>
        <v>175582.44799999997</v>
      </c>
      <c r="G40" s="69">
        <f>F40/F42</f>
        <v>0.97936386724705393</v>
      </c>
      <c r="J40" s="37"/>
    </row>
    <row r="41" spans="1:12" ht="15" customHeight="1">
      <c r="B41" s="17" t="s">
        <v>82</v>
      </c>
      <c r="E41" s="2" t="s">
        <v>22</v>
      </c>
      <c r="F41" s="3"/>
      <c r="G41" s="12">
        <f>F41/F42</f>
        <v>0</v>
      </c>
      <c r="J41" s="37"/>
    </row>
    <row r="42" spans="1:12" ht="15" customHeight="1" thickBot="1">
      <c r="B42" s="37" t="s">
        <v>29</v>
      </c>
      <c r="D42" s="1"/>
      <c r="E42" s="13" t="s">
        <v>22</v>
      </c>
      <c r="F42" s="39">
        <f>SUM(F38:F41)</f>
        <v>179282.13799999998</v>
      </c>
      <c r="G42" s="71">
        <f>SUM(G38:G41)</f>
        <v>1</v>
      </c>
    </row>
    <row r="43" spans="1:12" ht="13.5" thickTop="1">
      <c r="B43" s="1"/>
      <c r="C43" s="1"/>
      <c r="D43" s="1"/>
      <c r="F43" s="4"/>
    </row>
    <row r="44" spans="1:12">
      <c r="F44" s="4"/>
    </row>
    <row r="45" spans="1:12">
      <c r="A45" t="s">
        <v>30</v>
      </c>
    </row>
    <row r="47" spans="1:12">
      <c r="A47" t="s">
        <v>31</v>
      </c>
    </row>
    <row r="51" spans="1:4">
      <c r="A51" s="298" t="s">
        <v>127</v>
      </c>
      <c r="B51" s="299"/>
    </row>
    <row r="52" spans="1:4">
      <c r="A52" s="298" t="s">
        <v>128</v>
      </c>
      <c r="B52" s="299"/>
    </row>
    <row r="53" spans="1:4">
      <c r="A53" s="298" t="s">
        <v>129</v>
      </c>
      <c r="B53" s="299"/>
    </row>
    <row r="54" spans="1:4" ht="13.5">
      <c r="A54" s="122"/>
      <c r="B54" s="121"/>
    </row>
    <row r="55" spans="1:4" ht="13.5">
      <c r="A55" s="122"/>
      <c r="B55" s="121"/>
    </row>
    <row r="56" spans="1:4" ht="13.5">
      <c r="A56" s="122"/>
      <c r="B56" s="121"/>
    </row>
    <row r="57" spans="1:4" ht="13.5">
      <c r="A57" s="122"/>
      <c r="B57" s="121"/>
    </row>
    <row r="58" spans="1:4" ht="13.5">
      <c r="A58" s="120"/>
      <c r="B58" s="121"/>
      <c r="C58" s="119"/>
      <c r="D58" s="119"/>
    </row>
    <row r="59" spans="1:4" ht="13.5">
      <c r="A59" s="122"/>
      <c r="B59" s="121"/>
      <c r="C59" s="119"/>
      <c r="D59" s="119"/>
    </row>
    <row r="60" spans="1:4" ht="13.5">
      <c r="A60" s="122"/>
      <c r="B60" s="121"/>
      <c r="C60" s="119"/>
      <c r="D60" s="119"/>
    </row>
    <row r="61" spans="1:4" ht="13.5">
      <c r="A61" s="122"/>
      <c r="B61" s="121"/>
      <c r="C61" s="119"/>
      <c r="D61" s="119"/>
    </row>
    <row r="62" spans="1:4" ht="13.5">
      <c r="A62" s="122"/>
      <c r="B62" s="121"/>
      <c r="C62" s="119"/>
      <c r="D62" s="119"/>
    </row>
    <row r="96" spans="7:7">
      <c r="G96" s="16"/>
    </row>
  </sheetData>
  <phoneticPr fontId="0" type="noConversion"/>
  <pageMargins left="0.7" right="0.7" top="0.75" bottom="0.75" header="0.3" footer="0.3"/>
  <pageSetup scale="90" orientation="portrait" r:id="rId1"/>
  <rowBreaks count="12" manualBreakCount="12">
    <brk id="12" max="9" man="1"/>
    <brk id="13" max="9" man="1"/>
    <brk id="19" max="9" man="1"/>
    <brk id="29" max="16383" man="1"/>
    <brk id="35" max="9" man="1"/>
    <brk id="36" max="9" man="1"/>
    <brk id="37" max="16383" man="1"/>
    <brk id="39" max="9" man="1"/>
    <brk id="49" max="9" man="1"/>
    <brk id="58" max="16383" man="1"/>
    <brk id="208" max="16383" man="1"/>
    <brk id="552" max="16383" man="1"/>
  </rowBreaks>
  <colBreaks count="6" manualBreakCount="6">
    <brk id="1" max="1048575" man="1"/>
    <brk id="3" max="53" man="1"/>
    <brk id="5" max="1048575" man="1"/>
    <brk id="8" max="53" man="1"/>
    <brk id="9" max="53" man="1"/>
    <brk id="10" max="1048575" man="1"/>
  </colBreaks>
  <ignoredErrors>
    <ignoredError sqref="I4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9C64-7587-49E5-924A-06C127C70290}">
  <sheetPr codeName="Sheet10">
    <tabColor rgb="FF92D050"/>
    <pageSetUpPr fitToPage="1"/>
  </sheetPr>
  <dimension ref="A1:G177"/>
  <sheetViews>
    <sheetView topLeftCell="A45" zoomScale="70" zoomScaleNormal="70" zoomScalePageLayoutView="55" workbookViewId="0">
      <selection activeCell="G98" sqref="G98"/>
    </sheetView>
  </sheetViews>
  <sheetFormatPr defaultColWidth="8.85546875" defaultRowHeight="12.75"/>
  <cols>
    <col min="1" max="1" width="46.5703125" style="76" customWidth="1"/>
    <col min="2" max="2" width="17" style="76" customWidth="1"/>
    <col min="3" max="3" width="17.5703125" style="76" customWidth="1"/>
    <col min="4" max="4" width="13.7109375" style="76" customWidth="1"/>
    <col min="5" max="5" width="15.28515625" style="76" customWidth="1"/>
    <col min="6" max="6" width="14.42578125" style="76" customWidth="1"/>
    <col min="7" max="7" width="26.140625" style="76" customWidth="1"/>
    <col min="8" max="8" width="13.42578125" style="76" bestFit="1" customWidth="1"/>
    <col min="9" max="16384" width="8.85546875" style="76"/>
  </cols>
  <sheetData>
    <row r="1" spans="1:7" ht="6" customHeight="1"/>
    <row r="2" spans="1:7">
      <c r="C2" s="365" t="s">
        <v>105</v>
      </c>
      <c r="D2" s="365"/>
      <c r="E2" s="365"/>
      <c r="F2" s="365"/>
    </row>
    <row r="3" spans="1:7" ht="3.75" customHeight="1">
      <c r="B3" s="209"/>
    </row>
    <row r="4" spans="1:7">
      <c r="B4" s="210"/>
      <c r="C4" s="211"/>
    </row>
    <row r="5" spans="1:7" ht="3" customHeight="1"/>
    <row r="6" spans="1:7">
      <c r="A6" s="76" t="s">
        <v>106</v>
      </c>
      <c r="B6" s="212" t="s">
        <v>107</v>
      </c>
      <c r="G6" s="86"/>
    </row>
    <row r="7" spans="1:7" ht="15.6" customHeight="1">
      <c r="A7" s="76" t="s">
        <v>108</v>
      </c>
      <c r="B7" s="213">
        <f>'M1 IC'!B7</f>
        <v>45778</v>
      </c>
    </row>
    <row r="8" spans="1:7">
      <c r="A8" s="146"/>
      <c r="B8" s="152"/>
      <c r="C8" s="103" t="s">
        <v>109</v>
      </c>
      <c r="D8" s="214"/>
      <c r="E8" s="215" t="s">
        <v>110</v>
      </c>
      <c r="F8" s="216"/>
      <c r="G8" s="134"/>
    </row>
    <row r="9" spans="1:7">
      <c r="A9" s="94"/>
      <c r="B9" s="88"/>
      <c r="C9" s="90" t="s">
        <v>111</v>
      </c>
      <c r="D9" s="105" t="s">
        <v>112</v>
      </c>
      <c r="E9" s="105" t="s">
        <v>113</v>
      </c>
      <c r="F9" s="103" t="s">
        <v>114</v>
      </c>
      <c r="G9" s="154" t="s">
        <v>115</v>
      </c>
    </row>
    <row r="10" spans="1:7" ht="9" customHeight="1">
      <c r="A10" s="94"/>
      <c r="B10" s="88"/>
      <c r="C10" s="217" t="s">
        <v>116</v>
      </c>
      <c r="D10" s="218" t="s">
        <v>117</v>
      </c>
      <c r="E10" s="218" t="s">
        <v>118</v>
      </c>
      <c r="F10" s="217" t="s">
        <v>119</v>
      </c>
      <c r="G10" s="219" t="s">
        <v>120</v>
      </c>
    </row>
    <row r="11" spans="1:7" ht="10.5" customHeight="1">
      <c r="A11" s="155"/>
      <c r="B11" s="157"/>
      <c r="C11" s="220" t="s">
        <v>121</v>
      </c>
      <c r="D11" s="221" t="s">
        <v>121</v>
      </c>
      <c r="E11" s="222" t="s">
        <v>121</v>
      </c>
      <c r="F11" s="220" t="s">
        <v>121</v>
      </c>
      <c r="G11" s="223" t="s">
        <v>121</v>
      </c>
    </row>
    <row r="12" spans="1:7" ht="11.1" customHeight="1">
      <c r="A12" s="146"/>
      <c r="B12" s="152"/>
      <c r="C12" s="224"/>
      <c r="D12" s="225"/>
      <c r="E12" s="4"/>
      <c r="F12" s="5"/>
      <c r="G12" s="226"/>
    </row>
    <row r="13" spans="1:7">
      <c r="A13" s="227" t="s">
        <v>122</v>
      </c>
      <c r="B13" s="228"/>
      <c r="C13" s="229"/>
      <c r="D13" s="226"/>
      <c r="E13" s="4"/>
      <c r="F13" s="5"/>
      <c r="G13" s="226"/>
    </row>
    <row r="14" spans="1:7" ht="13.5" customHeight="1">
      <c r="A14" s="227" t="s">
        <v>123</v>
      </c>
      <c r="B14" s="228"/>
      <c r="C14" s="229"/>
      <c r="D14" s="226"/>
      <c r="E14" s="4"/>
      <c r="F14" s="5"/>
      <c r="G14" s="226"/>
    </row>
    <row r="15" spans="1:7" ht="13.35" customHeight="1">
      <c r="A15" s="355" t="s">
        <v>412</v>
      </c>
      <c r="B15" s="276"/>
      <c r="C15" s="271">
        <v>6849.03</v>
      </c>
      <c r="D15" s="294">
        <v>0</v>
      </c>
      <c r="E15" s="271">
        <v>342.45</v>
      </c>
      <c r="F15" s="271">
        <v>0</v>
      </c>
      <c r="G15" s="230">
        <f t="shared" ref="G15:G46" si="0">D15+E15+F15</f>
        <v>342.45</v>
      </c>
    </row>
    <row r="16" spans="1:7" ht="14.1" customHeight="1">
      <c r="A16" s="355" t="s">
        <v>412</v>
      </c>
      <c r="B16" s="276"/>
      <c r="C16" s="271">
        <v>11807.3</v>
      </c>
      <c r="D16" s="294">
        <v>0</v>
      </c>
      <c r="E16" s="271">
        <v>1180.73</v>
      </c>
      <c r="F16" s="271">
        <v>0</v>
      </c>
      <c r="G16" s="230">
        <f t="shared" si="0"/>
        <v>1180.73</v>
      </c>
    </row>
    <row r="17" spans="1:7" ht="14.25">
      <c r="A17" s="355" t="s">
        <v>413</v>
      </c>
      <c r="B17" s="276"/>
      <c r="C17" s="271">
        <v>7193.43</v>
      </c>
      <c r="D17" s="294">
        <v>0</v>
      </c>
      <c r="E17" s="271">
        <v>719.34</v>
      </c>
      <c r="F17" s="271">
        <v>0</v>
      </c>
      <c r="G17" s="230">
        <f t="shared" si="0"/>
        <v>719.34</v>
      </c>
    </row>
    <row r="18" spans="1:7" ht="14.25">
      <c r="A18" s="355" t="s">
        <v>414</v>
      </c>
      <c r="B18" s="276"/>
      <c r="C18" s="271">
        <v>11278.59</v>
      </c>
      <c r="D18" s="294">
        <v>0</v>
      </c>
      <c r="E18" s="271">
        <v>563.92999999999995</v>
      </c>
      <c r="F18" s="271">
        <v>0</v>
      </c>
      <c r="G18" s="230">
        <f t="shared" si="0"/>
        <v>563.92999999999995</v>
      </c>
    </row>
    <row r="19" spans="1:7" ht="14.25">
      <c r="A19" s="355" t="s">
        <v>415</v>
      </c>
      <c r="B19" s="276"/>
      <c r="C19" s="271">
        <v>14882.19</v>
      </c>
      <c r="D19" s="294">
        <v>0</v>
      </c>
      <c r="E19" s="271">
        <v>183.47</v>
      </c>
      <c r="F19" s="271">
        <v>0</v>
      </c>
      <c r="G19" s="230">
        <f t="shared" si="0"/>
        <v>183.47</v>
      </c>
    </row>
    <row r="20" spans="1:7" ht="14.25">
      <c r="A20" s="355" t="s">
        <v>416</v>
      </c>
      <c r="B20" s="276"/>
      <c r="C20" s="271">
        <v>10982.55</v>
      </c>
      <c r="D20" s="294">
        <v>0</v>
      </c>
      <c r="E20" s="271">
        <v>1098.26</v>
      </c>
      <c r="F20" s="271">
        <v>0</v>
      </c>
      <c r="G20" s="230">
        <f t="shared" si="0"/>
        <v>1098.26</v>
      </c>
    </row>
    <row r="21" spans="1:7" ht="14.25">
      <c r="A21" s="355" t="s">
        <v>417</v>
      </c>
      <c r="B21" s="276"/>
      <c r="C21" s="271">
        <v>20527.740000000002</v>
      </c>
      <c r="D21" s="294">
        <v>0</v>
      </c>
      <c r="E21" s="271">
        <v>1026.3900000000001</v>
      </c>
      <c r="F21" s="271">
        <v>0</v>
      </c>
      <c r="G21" s="230">
        <f t="shared" si="0"/>
        <v>1026.3900000000001</v>
      </c>
    </row>
    <row r="22" spans="1:7" ht="14.25">
      <c r="A22" s="355" t="s">
        <v>418</v>
      </c>
      <c r="B22" s="276"/>
      <c r="C22" s="271">
        <v>454.15</v>
      </c>
      <c r="D22" s="294">
        <v>0</v>
      </c>
      <c r="E22" s="271">
        <v>22.71</v>
      </c>
      <c r="F22" s="271">
        <v>0</v>
      </c>
      <c r="G22" s="230">
        <f t="shared" si="0"/>
        <v>22.71</v>
      </c>
    </row>
    <row r="23" spans="1:7" ht="14.25">
      <c r="A23" s="355" t="s">
        <v>419</v>
      </c>
      <c r="B23" s="276"/>
      <c r="C23" s="271">
        <v>2439.9899999999998</v>
      </c>
      <c r="D23" s="294">
        <v>122</v>
      </c>
      <c r="E23" s="271">
        <v>244</v>
      </c>
      <c r="F23" s="271">
        <v>0</v>
      </c>
      <c r="G23" s="230">
        <f t="shared" si="0"/>
        <v>366</v>
      </c>
    </row>
    <row r="24" spans="1:7" ht="14.25">
      <c r="A24" s="355" t="s">
        <v>420</v>
      </c>
      <c r="B24" s="276"/>
      <c r="C24" s="271">
        <v>128775.53</v>
      </c>
      <c r="D24" s="294">
        <v>0</v>
      </c>
      <c r="E24" s="271">
        <v>1146.6300000000001</v>
      </c>
      <c r="F24" s="271">
        <v>0</v>
      </c>
      <c r="G24" s="230">
        <f t="shared" si="0"/>
        <v>1146.6300000000001</v>
      </c>
    </row>
    <row r="25" spans="1:7" ht="14.25">
      <c r="A25" s="355" t="s">
        <v>421</v>
      </c>
      <c r="B25" s="276"/>
      <c r="C25" s="271">
        <v>7471.51</v>
      </c>
      <c r="D25" s="294">
        <v>0</v>
      </c>
      <c r="E25" s="271">
        <v>373.58</v>
      </c>
      <c r="F25" s="271">
        <v>0</v>
      </c>
      <c r="G25" s="230">
        <f t="shared" si="0"/>
        <v>373.58</v>
      </c>
    </row>
    <row r="26" spans="1:7" ht="14.25">
      <c r="A26" s="355" t="s">
        <v>422</v>
      </c>
      <c r="B26" s="276"/>
      <c r="C26" s="271">
        <v>1505.16</v>
      </c>
      <c r="D26" s="294">
        <v>0</v>
      </c>
      <c r="E26" s="271">
        <v>75.260000000000005</v>
      </c>
      <c r="F26" s="271">
        <v>0</v>
      </c>
      <c r="G26" s="230">
        <f t="shared" si="0"/>
        <v>75.260000000000005</v>
      </c>
    </row>
    <row r="27" spans="1:7" ht="14.25">
      <c r="A27" s="355" t="s">
        <v>423</v>
      </c>
      <c r="B27" s="276"/>
      <c r="C27" s="271">
        <v>1227.78</v>
      </c>
      <c r="D27" s="294">
        <v>0</v>
      </c>
      <c r="E27" s="271">
        <v>61.39</v>
      </c>
      <c r="F27" s="271">
        <v>0</v>
      </c>
      <c r="G27" s="230">
        <f t="shared" si="0"/>
        <v>61.39</v>
      </c>
    </row>
    <row r="28" spans="1:7" ht="14.25">
      <c r="A28" s="355" t="s">
        <v>424</v>
      </c>
      <c r="B28" s="276"/>
      <c r="C28" s="271">
        <v>5043.1000000000004</v>
      </c>
      <c r="D28" s="294">
        <v>0</v>
      </c>
      <c r="E28" s="271">
        <v>504.31</v>
      </c>
      <c r="F28" s="271">
        <v>0</v>
      </c>
      <c r="G28" s="230">
        <f t="shared" si="0"/>
        <v>504.31</v>
      </c>
    </row>
    <row r="29" spans="1:7" ht="14.25">
      <c r="A29" s="355" t="s">
        <v>425</v>
      </c>
      <c r="B29" s="276"/>
      <c r="C29" s="271">
        <v>568.20000000000005</v>
      </c>
      <c r="D29" s="294">
        <v>0</v>
      </c>
      <c r="E29" s="271">
        <v>28.41</v>
      </c>
      <c r="F29" s="271">
        <v>0</v>
      </c>
      <c r="G29" s="230">
        <f t="shared" si="0"/>
        <v>28.41</v>
      </c>
    </row>
    <row r="30" spans="1:7" ht="14.25">
      <c r="A30" s="355" t="s">
        <v>426</v>
      </c>
      <c r="B30" s="276"/>
      <c r="C30" s="271">
        <v>2729.24</v>
      </c>
      <c r="D30" s="294">
        <v>0</v>
      </c>
      <c r="E30" s="271">
        <v>136.46</v>
      </c>
      <c r="F30" s="271">
        <v>0</v>
      </c>
      <c r="G30" s="230">
        <f t="shared" si="0"/>
        <v>136.46</v>
      </c>
    </row>
    <row r="31" spans="1:7" ht="14.25">
      <c r="A31" s="355" t="s">
        <v>427</v>
      </c>
      <c r="B31" s="276"/>
      <c r="C31" s="271">
        <v>1071.6300000000001</v>
      </c>
      <c r="D31" s="294">
        <v>0</v>
      </c>
      <c r="E31" s="271">
        <v>53.58</v>
      </c>
      <c r="F31" s="271">
        <v>0</v>
      </c>
      <c r="G31" s="230">
        <f t="shared" si="0"/>
        <v>53.58</v>
      </c>
    </row>
    <row r="32" spans="1:7" ht="14.25">
      <c r="A32" s="355" t="s">
        <v>428</v>
      </c>
      <c r="B32" s="276"/>
      <c r="C32" s="271">
        <v>11286.55</v>
      </c>
      <c r="D32" s="294">
        <v>0</v>
      </c>
      <c r="E32" s="271">
        <v>1128.6500000000001</v>
      </c>
      <c r="F32" s="271">
        <v>0</v>
      </c>
      <c r="G32" s="230">
        <f t="shared" si="0"/>
        <v>1128.6500000000001</v>
      </c>
    </row>
    <row r="33" spans="1:7" ht="14.25">
      <c r="A33" s="355" t="s">
        <v>429</v>
      </c>
      <c r="B33" s="276"/>
      <c r="C33" s="271">
        <v>3511.83</v>
      </c>
      <c r="D33" s="294">
        <v>0</v>
      </c>
      <c r="E33" s="271">
        <v>351.18</v>
      </c>
      <c r="F33" s="271">
        <v>0</v>
      </c>
      <c r="G33" s="230">
        <f t="shared" si="0"/>
        <v>351.18</v>
      </c>
    </row>
    <row r="34" spans="1:7" ht="14.25">
      <c r="A34" s="355" t="s">
        <v>430</v>
      </c>
      <c r="B34" s="276"/>
      <c r="C34" s="271">
        <v>18108.39</v>
      </c>
      <c r="D34" s="294">
        <v>565.89</v>
      </c>
      <c r="E34" s="271">
        <v>113.18</v>
      </c>
      <c r="F34" s="271">
        <v>0</v>
      </c>
      <c r="G34" s="230">
        <f t="shared" si="0"/>
        <v>679.06999999999994</v>
      </c>
    </row>
    <row r="35" spans="1:7" ht="14.25">
      <c r="A35" s="355" t="s">
        <v>431</v>
      </c>
      <c r="B35" s="276"/>
      <c r="C35" s="271">
        <v>1862.6</v>
      </c>
      <c r="D35" s="294">
        <v>372.52</v>
      </c>
      <c r="E35" s="271">
        <v>0</v>
      </c>
      <c r="F35" s="271">
        <v>0</v>
      </c>
      <c r="G35" s="230">
        <f t="shared" si="0"/>
        <v>372.52</v>
      </c>
    </row>
    <row r="36" spans="1:7" ht="14.25">
      <c r="A36" s="355" t="s">
        <v>432</v>
      </c>
      <c r="B36" s="276"/>
      <c r="C36" s="271">
        <v>2669.01</v>
      </c>
      <c r="D36" s="294">
        <v>0</v>
      </c>
      <c r="E36" s="271">
        <v>133.44999999999999</v>
      </c>
      <c r="F36" s="271">
        <v>0</v>
      </c>
      <c r="G36" s="230">
        <f t="shared" si="0"/>
        <v>133.44999999999999</v>
      </c>
    </row>
    <row r="37" spans="1:7" ht="14.25">
      <c r="A37" s="355" t="s">
        <v>383</v>
      </c>
      <c r="B37" s="276"/>
      <c r="C37" s="271">
        <v>15665.8</v>
      </c>
      <c r="D37" s="294">
        <v>0</v>
      </c>
      <c r="E37" s="271">
        <v>783.29</v>
      </c>
      <c r="F37" s="271">
        <v>0</v>
      </c>
      <c r="G37" s="230">
        <f t="shared" si="0"/>
        <v>783.29</v>
      </c>
    </row>
    <row r="38" spans="1:7" ht="14.25">
      <c r="A38" s="8" t="s">
        <v>433</v>
      </c>
      <c r="B38" s="276"/>
      <c r="C38" s="271">
        <v>23529.75</v>
      </c>
      <c r="D38">
        <v>845.19</v>
      </c>
      <c r="E38" s="358">
        <v>647.98</v>
      </c>
      <c r="F38" s="271">
        <v>0</v>
      </c>
      <c r="G38" s="230">
        <f t="shared" si="0"/>
        <v>1493.17</v>
      </c>
    </row>
    <row r="39" spans="1:7" ht="14.25">
      <c r="A39" s="8" t="s">
        <v>434</v>
      </c>
      <c r="B39" s="276"/>
      <c r="C39" s="271">
        <v>1343.44</v>
      </c>
      <c r="D39" s="294">
        <v>0</v>
      </c>
      <c r="E39" s="271">
        <v>21.74</v>
      </c>
      <c r="F39" s="271">
        <v>0</v>
      </c>
      <c r="G39" s="230">
        <f t="shared" si="0"/>
        <v>21.74</v>
      </c>
    </row>
    <row r="40" spans="1:7" ht="14.25">
      <c r="A40" s="8" t="s">
        <v>434</v>
      </c>
      <c r="B40" s="276"/>
      <c r="C40" s="271">
        <v>1343.44</v>
      </c>
      <c r="D40" s="294">
        <v>0</v>
      </c>
      <c r="E40" s="271">
        <v>21.74</v>
      </c>
      <c r="F40" s="271">
        <v>0</v>
      </c>
      <c r="G40" s="230">
        <f t="shared" si="0"/>
        <v>21.74</v>
      </c>
    </row>
    <row r="41" spans="1:7" ht="14.25">
      <c r="A41" s="8" t="s">
        <v>435</v>
      </c>
      <c r="B41" s="276"/>
      <c r="C41" s="271">
        <v>1343.44</v>
      </c>
      <c r="D41" s="294">
        <v>0</v>
      </c>
      <c r="E41" s="271">
        <v>179.78</v>
      </c>
      <c r="F41" s="271">
        <v>0</v>
      </c>
      <c r="G41" s="230">
        <f t="shared" si="0"/>
        <v>179.78</v>
      </c>
    </row>
    <row r="42" spans="1:7" ht="14.25">
      <c r="A42" s="8" t="s">
        <v>436</v>
      </c>
      <c r="B42" s="276"/>
      <c r="C42" s="271">
        <v>57976.59</v>
      </c>
      <c r="D42" s="294">
        <v>0</v>
      </c>
      <c r="E42" s="271">
        <v>5797.66</v>
      </c>
      <c r="F42" s="271">
        <v>0</v>
      </c>
      <c r="G42" s="230">
        <f t="shared" si="0"/>
        <v>5797.66</v>
      </c>
    </row>
    <row r="43" spans="1:7" ht="14.25">
      <c r="A43" s="8" t="s">
        <v>437</v>
      </c>
      <c r="B43" s="276"/>
      <c r="C43" s="271">
        <v>825.11</v>
      </c>
      <c r="D43" s="294">
        <v>0</v>
      </c>
      <c r="E43" s="271">
        <v>41.26</v>
      </c>
      <c r="F43" s="271">
        <v>0</v>
      </c>
      <c r="G43" s="230">
        <f t="shared" si="0"/>
        <v>41.26</v>
      </c>
    </row>
    <row r="44" spans="1:7" ht="14.25">
      <c r="A44" s="8" t="s">
        <v>438</v>
      </c>
      <c r="B44" s="276"/>
      <c r="C44" s="271">
        <v>28959.53</v>
      </c>
      <c r="D44" s="294">
        <v>0</v>
      </c>
      <c r="E44" s="271">
        <v>2895.95</v>
      </c>
      <c r="F44" s="271">
        <v>0</v>
      </c>
      <c r="G44" s="230">
        <f t="shared" si="0"/>
        <v>2895.95</v>
      </c>
    </row>
    <row r="45" spans="1:7" ht="14.25">
      <c r="A45" s="8" t="s">
        <v>439</v>
      </c>
      <c r="B45" s="276"/>
      <c r="C45" s="271">
        <v>1287.0899999999999</v>
      </c>
      <c r="D45" s="294">
        <v>0</v>
      </c>
      <c r="E45" s="271">
        <v>128.71</v>
      </c>
      <c r="F45" s="271">
        <v>0</v>
      </c>
      <c r="G45" s="230">
        <f t="shared" si="0"/>
        <v>128.71</v>
      </c>
    </row>
    <row r="46" spans="1:7" ht="14.25">
      <c r="A46" s="8" t="s">
        <v>440</v>
      </c>
      <c r="B46" s="276"/>
      <c r="C46" s="271">
        <v>4944.07</v>
      </c>
      <c r="D46" s="294">
        <v>0</v>
      </c>
      <c r="E46" s="271">
        <v>494.41</v>
      </c>
      <c r="F46" s="271">
        <v>0</v>
      </c>
      <c r="G46" s="230">
        <f t="shared" si="0"/>
        <v>494.41</v>
      </c>
    </row>
    <row r="47" spans="1:7" ht="14.25">
      <c r="A47" s="8" t="s">
        <v>441</v>
      </c>
      <c r="B47" s="276"/>
      <c r="C47" s="271">
        <v>16436.95</v>
      </c>
      <c r="D47" s="294">
        <v>0</v>
      </c>
      <c r="E47" s="271">
        <v>1643.69</v>
      </c>
      <c r="F47" s="271">
        <v>0</v>
      </c>
      <c r="G47" s="230">
        <f t="shared" ref="G47:G76" si="1">D47+E47+F47</f>
        <v>1643.69</v>
      </c>
    </row>
    <row r="48" spans="1:7" ht="14.25">
      <c r="A48" s="8" t="s">
        <v>442</v>
      </c>
      <c r="B48" s="276"/>
      <c r="C48" s="271">
        <v>2661.66</v>
      </c>
      <c r="D48" s="294">
        <v>0</v>
      </c>
      <c r="E48" s="271">
        <v>177.44</v>
      </c>
      <c r="F48" s="271">
        <v>0</v>
      </c>
      <c r="G48" s="230">
        <f t="shared" si="1"/>
        <v>177.44</v>
      </c>
    </row>
    <row r="49" spans="1:7" ht="14.25">
      <c r="A49" s="8" t="s">
        <v>442</v>
      </c>
      <c r="B49" s="276"/>
      <c r="C49" s="271">
        <v>2661.66</v>
      </c>
      <c r="D49" s="294">
        <v>0</v>
      </c>
      <c r="E49" s="271">
        <v>354.89</v>
      </c>
      <c r="F49" s="271">
        <v>0</v>
      </c>
      <c r="G49" s="230">
        <f t="shared" si="1"/>
        <v>354.89</v>
      </c>
    </row>
    <row r="50" spans="1:7" ht="14.25">
      <c r="A50" s="8" t="s">
        <v>443</v>
      </c>
      <c r="B50" s="276"/>
      <c r="C50" s="271">
        <v>1112559.04</v>
      </c>
      <c r="D50" s="294">
        <v>0</v>
      </c>
      <c r="E50" s="271">
        <v>111255.9</v>
      </c>
      <c r="F50" s="271">
        <v>0</v>
      </c>
      <c r="G50" s="230">
        <f t="shared" si="1"/>
        <v>111255.9</v>
      </c>
    </row>
    <row r="51" spans="1:7" ht="14.25">
      <c r="A51" s="8" t="s">
        <v>444</v>
      </c>
      <c r="B51" s="276"/>
      <c r="C51" s="271">
        <v>26199.24</v>
      </c>
      <c r="D51" s="294">
        <v>0</v>
      </c>
      <c r="E51" s="271">
        <v>2619.92</v>
      </c>
      <c r="F51" s="271">
        <v>0</v>
      </c>
      <c r="G51" s="230">
        <f t="shared" si="1"/>
        <v>2619.92</v>
      </c>
    </row>
    <row r="52" spans="1:7" ht="14.25">
      <c r="A52" s="8" t="s">
        <v>445</v>
      </c>
      <c r="B52" s="276"/>
      <c r="C52" s="271">
        <v>2629.92</v>
      </c>
      <c r="D52" s="294">
        <v>0</v>
      </c>
      <c r="E52" s="271">
        <v>262.99</v>
      </c>
      <c r="F52" s="271">
        <v>0</v>
      </c>
      <c r="G52" s="230">
        <f t="shared" si="1"/>
        <v>262.99</v>
      </c>
    </row>
    <row r="53" spans="1:7" ht="14.25">
      <c r="A53" s="8" t="s">
        <v>446</v>
      </c>
      <c r="B53" s="276"/>
      <c r="C53" s="273">
        <v>4436.1000000000004</v>
      </c>
      <c r="D53" s="294">
        <v>0</v>
      </c>
      <c r="E53" s="271">
        <v>443.61</v>
      </c>
      <c r="F53" s="271">
        <v>0</v>
      </c>
      <c r="G53" s="230">
        <f t="shared" si="1"/>
        <v>443.61</v>
      </c>
    </row>
    <row r="54" spans="1:7" ht="14.25">
      <c r="A54" s="8" t="s">
        <v>446</v>
      </c>
      <c r="B54" s="276"/>
      <c r="C54" s="273">
        <v>4436.1000000000004</v>
      </c>
      <c r="D54" s="294">
        <v>0</v>
      </c>
      <c r="E54" s="271">
        <v>443.61</v>
      </c>
      <c r="F54" s="271">
        <v>0</v>
      </c>
      <c r="G54" s="230">
        <f t="shared" si="1"/>
        <v>443.61</v>
      </c>
    </row>
    <row r="55" spans="1:7" ht="14.25">
      <c r="A55" s="8" t="s">
        <v>446</v>
      </c>
      <c r="B55" s="276"/>
      <c r="C55" s="273">
        <v>4436.1000000000004</v>
      </c>
      <c r="D55" s="294">
        <v>0</v>
      </c>
      <c r="E55" s="271">
        <v>443.61</v>
      </c>
      <c r="F55" s="271">
        <v>0</v>
      </c>
      <c r="G55" s="230">
        <f t="shared" si="1"/>
        <v>443.61</v>
      </c>
    </row>
    <row r="56" spans="1:7" ht="14.25">
      <c r="A56" s="8" t="s">
        <v>446</v>
      </c>
      <c r="B56" s="276"/>
      <c r="C56" s="273">
        <v>4436.1000000000004</v>
      </c>
      <c r="D56" s="294">
        <v>0</v>
      </c>
      <c r="E56" s="271">
        <v>443.61</v>
      </c>
      <c r="F56" s="271">
        <v>0</v>
      </c>
      <c r="G56" s="230">
        <f t="shared" si="1"/>
        <v>443.61</v>
      </c>
    </row>
    <row r="57" spans="1:7" ht="14.25">
      <c r="A57" s="8" t="s">
        <v>447</v>
      </c>
      <c r="B57" s="276"/>
      <c r="C57" s="271">
        <v>43832</v>
      </c>
      <c r="D57" s="294">
        <v>0</v>
      </c>
      <c r="E57" s="271">
        <v>4383.2</v>
      </c>
      <c r="F57" s="271">
        <v>0</v>
      </c>
      <c r="G57" s="230">
        <f t="shared" si="1"/>
        <v>4383.2</v>
      </c>
    </row>
    <row r="58" spans="1:7" ht="14.25">
      <c r="A58" s="8" t="s">
        <v>441</v>
      </c>
      <c r="B58" s="276"/>
      <c r="C58" s="271">
        <v>16436.95</v>
      </c>
      <c r="D58" s="294">
        <v>0</v>
      </c>
      <c r="E58" s="271">
        <v>1643.69</v>
      </c>
      <c r="F58" s="271">
        <v>0</v>
      </c>
      <c r="G58" s="230">
        <f t="shared" si="1"/>
        <v>1643.69</v>
      </c>
    </row>
    <row r="59" spans="1:7" ht="14.25">
      <c r="A59" s="8" t="s">
        <v>448</v>
      </c>
      <c r="B59" s="276"/>
      <c r="C59" s="273">
        <v>85.805999999999997</v>
      </c>
      <c r="D59" s="294">
        <v>0</v>
      </c>
      <c r="E59" s="271">
        <v>8.58</v>
      </c>
      <c r="F59" s="271">
        <v>0</v>
      </c>
      <c r="G59" s="230">
        <f t="shared" si="1"/>
        <v>8.58</v>
      </c>
    </row>
    <row r="60" spans="1:7" ht="14.25">
      <c r="A60" s="8" t="s">
        <v>449</v>
      </c>
      <c r="B60" s="276"/>
      <c r="C60" s="273">
        <v>85.805999999999997</v>
      </c>
      <c r="D60" s="294">
        <v>0</v>
      </c>
      <c r="E60" s="271">
        <v>8.58</v>
      </c>
      <c r="F60" s="271">
        <v>0</v>
      </c>
      <c r="G60" s="230">
        <f t="shared" si="1"/>
        <v>8.58</v>
      </c>
    </row>
    <row r="61" spans="1:7" ht="14.25">
      <c r="A61" s="8" t="s">
        <v>449</v>
      </c>
      <c r="B61" s="276"/>
      <c r="C61" s="273">
        <v>85.805999999999997</v>
      </c>
      <c r="D61" s="294">
        <v>0</v>
      </c>
      <c r="E61" s="271">
        <v>8.58</v>
      </c>
      <c r="F61" s="271">
        <v>0</v>
      </c>
      <c r="G61" s="230">
        <f t="shared" si="1"/>
        <v>8.58</v>
      </c>
    </row>
    <row r="62" spans="1:7" ht="14.25">
      <c r="A62" s="8" t="s">
        <v>449</v>
      </c>
      <c r="B62" s="276"/>
      <c r="C62" s="273">
        <v>85.805999999999997</v>
      </c>
      <c r="D62" s="294">
        <v>0</v>
      </c>
      <c r="E62" s="271">
        <v>8.58</v>
      </c>
      <c r="F62" s="271">
        <v>0</v>
      </c>
      <c r="G62" s="230">
        <f t="shared" si="1"/>
        <v>8.58</v>
      </c>
    </row>
    <row r="63" spans="1:7" ht="14.25">
      <c r="A63" s="8" t="s">
        <v>449</v>
      </c>
      <c r="B63" s="276"/>
      <c r="C63" s="273">
        <v>85.805999999999997</v>
      </c>
      <c r="D63" s="294">
        <v>0</v>
      </c>
      <c r="E63" s="271">
        <v>8.58</v>
      </c>
      <c r="F63" s="271">
        <v>0</v>
      </c>
      <c r="G63" s="230">
        <f t="shared" si="1"/>
        <v>8.58</v>
      </c>
    </row>
    <row r="64" spans="1:7" ht="14.25">
      <c r="A64" s="8" t="s">
        <v>450</v>
      </c>
      <c r="B64" s="276"/>
      <c r="C64" s="271">
        <v>858.06</v>
      </c>
      <c r="D64" s="294">
        <v>214.52</v>
      </c>
      <c r="E64" s="271">
        <v>85.81</v>
      </c>
      <c r="F64" s="271">
        <v>0</v>
      </c>
      <c r="G64" s="230">
        <f t="shared" si="1"/>
        <v>300.33000000000004</v>
      </c>
    </row>
    <row r="65" spans="1:7" ht="14.25">
      <c r="A65" s="8" t="s">
        <v>451</v>
      </c>
      <c r="B65" s="276"/>
      <c r="C65" s="271">
        <v>7825.86</v>
      </c>
      <c r="D65" s="294">
        <v>0</v>
      </c>
      <c r="E65" s="271">
        <v>782.59</v>
      </c>
      <c r="F65" s="271">
        <v>0</v>
      </c>
      <c r="G65" s="230">
        <f t="shared" si="1"/>
        <v>782.59</v>
      </c>
    </row>
    <row r="66" spans="1:7" ht="14.25">
      <c r="A66" s="8" t="s">
        <v>452</v>
      </c>
      <c r="B66" s="276"/>
      <c r="C66" s="271">
        <v>651.98</v>
      </c>
      <c r="D66" s="294">
        <v>0</v>
      </c>
      <c r="E66" s="271">
        <v>86.92</v>
      </c>
      <c r="F66" s="271">
        <v>0</v>
      </c>
      <c r="G66" s="230">
        <f t="shared" si="1"/>
        <v>86.92</v>
      </c>
    </row>
    <row r="67" spans="1:7" ht="14.25">
      <c r="A67" s="8" t="s">
        <v>453</v>
      </c>
      <c r="B67" s="276"/>
      <c r="C67" s="271">
        <v>651.98</v>
      </c>
      <c r="D67" s="294">
        <v>0</v>
      </c>
      <c r="E67" s="271">
        <v>43.48</v>
      </c>
      <c r="F67" s="271">
        <v>0</v>
      </c>
      <c r="G67" s="230">
        <f t="shared" si="1"/>
        <v>43.48</v>
      </c>
    </row>
    <row r="68" spans="1:7" ht="14.25">
      <c r="A68" s="8" t="s">
        <v>454</v>
      </c>
      <c r="B68" s="276"/>
      <c r="C68" s="271">
        <v>8804.9699999999993</v>
      </c>
      <c r="D68" s="294">
        <v>0</v>
      </c>
      <c r="E68" s="271">
        <v>881.5</v>
      </c>
      <c r="F68" s="271">
        <v>0</v>
      </c>
      <c r="G68" s="230">
        <f t="shared" si="1"/>
        <v>881.5</v>
      </c>
    </row>
    <row r="69" spans="1:7" ht="14.25">
      <c r="A69" s="8" t="s">
        <v>455</v>
      </c>
      <c r="B69" s="276"/>
      <c r="C69" s="273">
        <v>103039.25750000001</v>
      </c>
      <c r="D69" s="294">
        <v>0</v>
      </c>
      <c r="E69" s="271">
        <v>962.63</v>
      </c>
      <c r="F69" s="271">
        <v>0</v>
      </c>
      <c r="G69" s="230">
        <f t="shared" si="1"/>
        <v>962.63</v>
      </c>
    </row>
    <row r="70" spans="1:7" ht="14.25">
      <c r="A70" s="8" t="s">
        <v>153</v>
      </c>
      <c r="B70" s="276"/>
      <c r="C70" s="273">
        <v>103039.25750000001</v>
      </c>
      <c r="D70" s="294">
        <v>0</v>
      </c>
      <c r="E70" s="271">
        <v>2234.5700000000002</v>
      </c>
      <c r="F70" s="271">
        <v>0</v>
      </c>
      <c r="G70" s="230">
        <f t="shared" si="1"/>
        <v>2234.5700000000002</v>
      </c>
    </row>
    <row r="71" spans="1:7" ht="14.25">
      <c r="A71" s="8" t="s">
        <v>153</v>
      </c>
      <c r="B71" s="276"/>
      <c r="C71" s="273">
        <v>103039.25750000001</v>
      </c>
      <c r="D71" s="294">
        <v>0</v>
      </c>
      <c r="E71" s="271">
        <v>2028.5</v>
      </c>
      <c r="F71" s="271">
        <v>0</v>
      </c>
      <c r="G71" s="230">
        <f t="shared" si="1"/>
        <v>2028.5</v>
      </c>
    </row>
    <row r="72" spans="1:7" ht="14.25">
      <c r="A72" s="8" t="s">
        <v>456</v>
      </c>
      <c r="B72" s="276"/>
      <c r="C72" s="273">
        <v>103039.25750000001</v>
      </c>
      <c r="D72" s="294">
        <v>0</v>
      </c>
      <c r="E72" s="271">
        <v>35990.01</v>
      </c>
      <c r="F72" s="271">
        <v>0</v>
      </c>
      <c r="G72" s="230">
        <f t="shared" si="1"/>
        <v>35990.01</v>
      </c>
    </row>
    <row r="73" spans="1:7" ht="14.25">
      <c r="A73" s="8" t="s">
        <v>457</v>
      </c>
      <c r="B73" s="276"/>
      <c r="C73" s="271">
        <v>5323.32</v>
      </c>
      <c r="D73" s="294">
        <v>0</v>
      </c>
      <c r="E73" s="271">
        <v>266.17</v>
      </c>
      <c r="F73" s="271">
        <v>0</v>
      </c>
      <c r="G73" s="230">
        <f t="shared" si="1"/>
        <v>266.17</v>
      </c>
    </row>
    <row r="74" spans="1:7" ht="14.25">
      <c r="A74" s="8" t="s">
        <v>440</v>
      </c>
      <c r="B74" s="276"/>
      <c r="C74" s="271">
        <v>9275.07</v>
      </c>
      <c r="D74" s="294">
        <v>0</v>
      </c>
      <c r="E74" s="271">
        <v>927.51</v>
      </c>
      <c r="F74" s="271">
        <v>0</v>
      </c>
      <c r="G74" s="230">
        <f t="shared" si="1"/>
        <v>927.51</v>
      </c>
    </row>
    <row r="75" spans="1:7" ht="14.25">
      <c r="A75" s="8" t="s">
        <v>458</v>
      </c>
      <c r="B75" s="276"/>
      <c r="C75" s="271">
        <v>156612.07</v>
      </c>
      <c r="D75" s="294">
        <v>0</v>
      </c>
      <c r="E75" s="271">
        <v>15661.21</v>
      </c>
      <c r="F75" s="271">
        <v>0</v>
      </c>
      <c r="G75" s="230">
        <f t="shared" si="1"/>
        <v>15661.21</v>
      </c>
    </row>
    <row r="76" spans="1:7" ht="14.25">
      <c r="A76" s="8" t="s">
        <v>444</v>
      </c>
      <c r="B76" s="276"/>
      <c r="C76" s="271">
        <v>26199.24</v>
      </c>
      <c r="D76" s="294">
        <v>0</v>
      </c>
      <c r="E76" s="271">
        <v>2619.92</v>
      </c>
      <c r="F76" s="271">
        <v>0</v>
      </c>
      <c r="G76" s="230">
        <f t="shared" si="1"/>
        <v>2619.92</v>
      </c>
    </row>
    <row r="77" spans="1:7" ht="14.25">
      <c r="A77" s="8" t="s">
        <v>434</v>
      </c>
      <c r="B77" s="276"/>
      <c r="C77" s="271">
        <v>652.16</v>
      </c>
      <c r="D77" s="294">
        <v>0</v>
      </c>
      <c r="E77" s="271">
        <v>65.22</v>
      </c>
      <c r="F77" s="271">
        <v>0</v>
      </c>
      <c r="G77" s="230">
        <f t="shared" ref="G77:G90" si="2">D77+E77+F77</f>
        <v>65.22</v>
      </c>
    </row>
    <row r="78" spans="1:7" ht="14.25">
      <c r="A78" s="8" t="s">
        <v>459</v>
      </c>
      <c r="B78" s="276"/>
      <c r="C78" s="271">
        <v>110.9</v>
      </c>
      <c r="D78" s="294">
        <v>0</v>
      </c>
      <c r="E78" s="271">
        <v>11.09</v>
      </c>
      <c r="F78" s="271">
        <v>0</v>
      </c>
      <c r="G78" s="230">
        <f t="shared" si="2"/>
        <v>11.09</v>
      </c>
    </row>
    <row r="79" spans="1:7" ht="14.25">
      <c r="A79" s="8" t="s">
        <v>445</v>
      </c>
      <c r="B79" s="276"/>
      <c r="C79" s="271">
        <v>2629.92</v>
      </c>
      <c r="D79" s="294">
        <v>0</v>
      </c>
      <c r="E79" s="271">
        <v>262.99</v>
      </c>
      <c r="F79" s="271">
        <v>0</v>
      </c>
      <c r="G79" s="230">
        <f t="shared" si="2"/>
        <v>262.99</v>
      </c>
    </row>
    <row r="80" spans="1:7" ht="14.25">
      <c r="A80" s="8" t="s">
        <v>460</v>
      </c>
      <c r="B80" s="276"/>
      <c r="C80" s="271">
        <v>11086.14</v>
      </c>
      <c r="D80" s="294">
        <v>0</v>
      </c>
      <c r="E80" s="271">
        <v>554.30999999999995</v>
      </c>
      <c r="F80" s="271">
        <v>0</v>
      </c>
      <c r="G80" s="230">
        <f t="shared" si="2"/>
        <v>554.30999999999995</v>
      </c>
    </row>
    <row r="81" spans="1:7" ht="14.25">
      <c r="A81" s="8" t="s">
        <v>461</v>
      </c>
      <c r="B81" s="276"/>
      <c r="C81" s="271">
        <v>856001.26</v>
      </c>
      <c r="D81" s="294">
        <v>0</v>
      </c>
      <c r="E81" s="271">
        <v>85600.13</v>
      </c>
      <c r="F81" s="271">
        <v>0</v>
      </c>
      <c r="G81" s="230">
        <f t="shared" si="2"/>
        <v>85600.13</v>
      </c>
    </row>
    <row r="82" spans="1:7" ht="14.25">
      <c r="A82" s="8" t="s">
        <v>462</v>
      </c>
      <c r="B82" s="276"/>
      <c r="C82" s="271">
        <v>284.91000000000003</v>
      </c>
      <c r="D82" s="294">
        <v>0</v>
      </c>
      <c r="E82" s="271">
        <v>21.92</v>
      </c>
      <c r="F82" s="271">
        <v>0</v>
      </c>
      <c r="G82" s="230">
        <f t="shared" si="2"/>
        <v>21.92</v>
      </c>
    </row>
    <row r="83" spans="1:7" ht="14.25">
      <c r="A83" s="8" t="s">
        <v>463</v>
      </c>
      <c r="B83" s="276"/>
      <c r="C83" s="271">
        <v>284.91000000000003</v>
      </c>
      <c r="D83" s="294">
        <v>0</v>
      </c>
      <c r="E83" s="271">
        <v>13.15</v>
      </c>
      <c r="F83" s="271">
        <v>0</v>
      </c>
      <c r="G83" s="230">
        <f t="shared" si="2"/>
        <v>13.15</v>
      </c>
    </row>
    <row r="84" spans="1:7" ht="14.25">
      <c r="A84" s="8" t="s">
        <v>444</v>
      </c>
      <c r="B84" s="276"/>
      <c r="C84" s="271">
        <v>26199.24</v>
      </c>
      <c r="D84" s="294">
        <v>0</v>
      </c>
      <c r="E84" s="271">
        <v>2619.92</v>
      </c>
      <c r="F84" s="271">
        <v>0</v>
      </c>
      <c r="G84" s="230">
        <f t="shared" si="2"/>
        <v>2619.92</v>
      </c>
    </row>
    <row r="85" spans="1:7" ht="14.25">
      <c r="A85" s="8" t="s">
        <v>451</v>
      </c>
      <c r="B85" s="276"/>
      <c r="C85" s="271">
        <v>7825.86</v>
      </c>
      <c r="D85" s="294">
        <v>0</v>
      </c>
      <c r="E85" s="271">
        <v>782.59</v>
      </c>
      <c r="F85" s="271">
        <v>0</v>
      </c>
      <c r="G85" s="230">
        <f t="shared" si="2"/>
        <v>782.59</v>
      </c>
    </row>
    <row r="86" spans="1:7" ht="14.25">
      <c r="A86" s="8" t="s">
        <v>451</v>
      </c>
      <c r="B86" s="276"/>
      <c r="C86" s="271">
        <v>7825.86</v>
      </c>
      <c r="D86" s="294">
        <v>0</v>
      </c>
      <c r="E86" s="271">
        <v>782.59</v>
      </c>
      <c r="F86" s="271">
        <v>0</v>
      </c>
      <c r="G86" s="230">
        <f t="shared" si="2"/>
        <v>782.59</v>
      </c>
    </row>
    <row r="87" spans="1:7" ht="14.25">
      <c r="A87" s="8" t="s">
        <v>461</v>
      </c>
      <c r="B87" s="276"/>
      <c r="C87" s="271">
        <v>440235.06</v>
      </c>
      <c r="D87" s="294">
        <v>0</v>
      </c>
      <c r="E87" s="271">
        <v>44023.51</v>
      </c>
      <c r="F87" s="271">
        <v>0</v>
      </c>
      <c r="G87" s="230">
        <f t="shared" si="2"/>
        <v>44023.51</v>
      </c>
    </row>
    <row r="88" spans="1:7" ht="14.25">
      <c r="A88" s="8" t="s">
        <v>464</v>
      </c>
      <c r="B88" s="276"/>
      <c r="C88" s="271">
        <v>21116.86</v>
      </c>
      <c r="D88" s="294">
        <v>0</v>
      </c>
      <c r="E88" s="271">
        <v>2111.69</v>
      </c>
      <c r="F88" s="271">
        <v>0</v>
      </c>
      <c r="G88" s="230">
        <f t="shared" si="2"/>
        <v>2111.69</v>
      </c>
    </row>
    <row r="89" spans="1:7" ht="14.25">
      <c r="A89" s="8" t="s">
        <v>465</v>
      </c>
      <c r="B89" s="276"/>
      <c r="C89" s="271">
        <v>4329.63</v>
      </c>
      <c r="D89" s="294">
        <v>0</v>
      </c>
      <c r="E89" s="271">
        <v>216.48</v>
      </c>
      <c r="F89" s="271">
        <v>0</v>
      </c>
      <c r="G89" s="230">
        <f t="shared" si="2"/>
        <v>216.48</v>
      </c>
    </row>
    <row r="90" spans="1:7" ht="14.25">
      <c r="A90" s="352" t="s">
        <v>466</v>
      </c>
      <c r="B90" s="278"/>
      <c r="C90" s="271">
        <v>443.61</v>
      </c>
      <c r="D90" s="294">
        <v>0</v>
      </c>
      <c r="E90" s="271">
        <v>44.36</v>
      </c>
      <c r="F90" s="271">
        <v>0</v>
      </c>
      <c r="G90" s="230">
        <f t="shared" si="2"/>
        <v>44.36</v>
      </c>
    </row>
    <row r="91" spans="1:7">
      <c r="A91" s="353" t="s">
        <v>467</v>
      </c>
      <c r="B91" s="362"/>
      <c r="C91" s="273">
        <v>3646.7550000000001</v>
      </c>
      <c r="D91" s="294">
        <v>0</v>
      </c>
      <c r="E91" s="271">
        <v>182.34</v>
      </c>
      <c r="F91" s="271">
        <v>0</v>
      </c>
      <c r="G91" s="287">
        <f>D91+E91+F91</f>
        <v>182.34</v>
      </c>
    </row>
    <row r="92" spans="1:7">
      <c r="A92" s="8" t="s">
        <v>467</v>
      </c>
      <c r="B92" s="228"/>
      <c r="C92" s="273">
        <v>3646.7550000000001</v>
      </c>
      <c r="D92" s="294">
        <v>0</v>
      </c>
      <c r="E92" s="274">
        <v>182.34</v>
      </c>
      <c r="F92" s="271">
        <v>0</v>
      </c>
      <c r="G92" s="287">
        <f>D92+E92+F92</f>
        <v>182.34</v>
      </c>
    </row>
    <row r="93" spans="1:7">
      <c r="A93" s="8" t="s">
        <v>444</v>
      </c>
      <c r="B93" s="228"/>
      <c r="C93" s="271">
        <v>26199.24</v>
      </c>
      <c r="D93" s="294">
        <v>0</v>
      </c>
      <c r="E93" s="274">
        <v>2619.92</v>
      </c>
      <c r="F93" s="271">
        <v>0</v>
      </c>
      <c r="G93" s="287">
        <f>D93+E93+F93</f>
        <v>2619.92</v>
      </c>
    </row>
    <row r="94" spans="1:7">
      <c r="A94" s="8" t="s">
        <v>451</v>
      </c>
      <c r="B94" s="228"/>
      <c r="C94" s="271">
        <v>7825.86</v>
      </c>
      <c r="D94" s="294">
        <v>0</v>
      </c>
      <c r="E94" s="271">
        <v>782.59</v>
      </c>
      <c r="F94" s="271">
        <v>0</v>
      </c>
      <c r="G94" s="287">
        <f>D94+E94+F94</f>
        <v>782.59</v>
      </c>
    </row>
    <row r="95" spans="1:7">
      <c r="A95" s="231" t="s">
        <v>124</v>
      </c>
      <c r="B95" s="232"/>
      <c r="C95" s="233">
        <f>SUM(C15:C94)</f>
        <v>3699759.120000001</v>
      </c>
      <c r="D95" s="233">
        <f>SUM(D15:D94)</f>
        <v>2120.12</v>
      </c>
      <c r="E95" s="233">
        <f>SUM(E15:E94)</f>
        <v>348106.9</v>
      </c>
      <c r="F95" s="233">
        <f>SUM(F15:F94)</f>
        <v>0</v>
      </c>
      <c r="G95" s="234">
        <f>SUM(G15:G94)</f>
        <v>350227.02</v>
      </c>
    </row>
    <row r="96" spans="1:7">
      <c r="G96" s="166"/>
    </row>
    <row r="98" spans="1:1" ht="14.25">
      <c r="A98" s="79"/>
    </row>
    <row r="99" spans="1:1" ht="14.25">
      <c r="A99" s="78"/>
    </row>
    <row r="177" spans="2:2">
      <c r="B177" s="166"/>
    </row>
  </sheetData>
  <mergeCells count="1">
    <mergeCell ref="C2:F2"/>
  </mergeCells>
  <pageMargins left="0.7" right="0.7" top="0.75" bottom="0.75" header="0.3" footer="0.3"/>
  <pageSetup scale="49" orientation="portrait" r:id="rId1"/>
  <rowBreaks count="6" manualBreakCount="6">
    <brk id="12" max="6" man="1"/>
    <brk id="13" max="6" man="1"/>
    <brk id="16" max="6" man="1"/>
    <brk id="29" max="16383" man="1"/>
    <brk id="37" max="16383" man="1"/>
    <brk id="552" max="16383" man="1"/>
  </rowBreaks>
  <colBreaks count="4" manualBreakCount="4">
    <brk id="1" min="1" max="99" man="1"/>
    <brk id="3" min="1" max="99" man="1"/>
    <brk id="5" max="1048575" man="1"/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ABD9-32BC-4C0E-9E80-BF82D826315F}">
  <sheetPr codeName="Sheet11">
    <tabColor theme="6" tint="0.39997558519241921"/>
    <pageSetUpPr fitToPage="1"/>
  </sheetPr>
  <dimension ref="A2:G177"/>
  <sheetViews>
    <sheetView topLeftCell="A51" zoomScale="70" zoomScaleNormal="70" workbookViewId="0">
      <selection activeCell="I95" sqref="I95"/>
    </sheetView>
  </sheetViews>
  <sheetFormatPr defaultColWidth="33.5703125" defaultRowHeight="12.75"/>
  <cols>
    <col min="1" max="1" width="42.85546875" style="76" customWidth="1"/>
    <col min="2" max="2" width="23.85546875" style="76" customWidth="1"/>
    <col min="3" max="3" width="16.5703125" style="76" bestFit="1" customWidth="1"/>
    <col min="4" max="4" width="12.140625" style="76" bestFit="1" customWidth="1"/>
    <col min="5" max="5" width="16" style="76" bestFit="1" customWidth="1"/>
    <col min="6" max="6" width="12.5703125" style="76" bestFit="1" customWidth="1"/>
    <col min="7" max="7" width="27.42578125" style="76" bestFit="1" customWidth="1"/>
    <col min="8" max="16384" width="33.5703125" style="76"/>
  </cols>
  <sheetData>
    <row r="2" spans="1:7">
      <c r="C2" s="365" t="s">
        <v>105</v>
      </c>
      <c r="D2" s="365"/>
      <c r="E2" s="365"/>
      <c r="F2" s="365"/>
    </row>
    <row r="3" spans="1:7">
      <c r="B3" s="209"/>
    </row>
    <row r="4" spans="1:7">
      <c r="B4" s="210"/>
      <c r="C4" s="211"/>
    </row>
    <row r="6" spans="1:7">
      <c r="A6" s="76" t="s">
        <v>106</v>
      </c>
      <c r="B6" s="212" t="s">
        <v>107</v>
      </c>
      <c r="G6" s="86"/>
    </row>
    <row r="7" spans="1:7">
      <c r="A7" s="76" t="s">
        <v>108</v>
      </c>
      <c r="B7" s="213">
        <f>'M1 IC'!B7</f>
        <v>45778</v>
      </c>
    </row>
    <row r="8" spans="1:7">
      <c r="A8" s="146"/>
      <c r="B8" s="152"/>
      <c r="C8" s="103" t="s">
        <v>109</v>
      </c>
      <c r="D8" s="214"/>
      <c r="E8" s="215" t="s">
        <v>110</v>
      </c>
      <c r="F8" s="216"/>
      <c r="G8" s="134"/>
    </row>
    <row r="9" spans="1:7">
      <c r="A9" s="94"/>
      <c r="B9" s="88"/>
      <c r="C9" s="90" t="s">
        <v>111</v>
      </c>
      <c r="D9" s="105" t="s">
        <v>112</v>
      </c>
      <c r="E9" s="105" t="s">
        <v>113</v>
      </c>
      <c r="F9" s="103" t="s">
        <v>114</v>
      </c>
      <c r="G9" s="154" t="s">
        <v>115</v>
      </c>
    </row>
    <row r="10" spans="1:7">
      <c r="A10" s="94"/>
      <c r="B10" s="88"/>
      <c r="C10" s="217" t="s">
        <v>116</v>
      </c>
      <c r="D10" s="218" t="s">
        <v>117</v>
      </c>
      <c r="E10" s="218" t="s">
        <v>118</v>
      </c>
      <c r="F10" s="217" t="s">
        <v>119</v>
      </c>
      <c r="G10" s="219" t="s">
        <v>120</v>
      </c>
    </row>
    <row r="11" spans="1:7">
      <c r="A11" s="155"/>
      <c r="B11" s="157"/>
      <c r="C11" s="282" t="s">
        <v>121</v>
      </c>
      <c r="D11" s="221" t="s">
        <v>121</v>
      </c>
      <c r="E11" s="221" t="s">
        <v>121</v>
      </c>
      <c r="F11" s="282" t="s">
        <v>121</v>
      </c>
      <c r="G11" s="286" t="s">
        <v>121</v>
      </c>
    </row>
    <row r="12" spans="1:7" ht="14.25">
      <c r="A12" s="146"/>
      <c r="B12" s="280"/>
      <c r="C12" s="283"/>
      <c r="D12" s="283"/>
      <c r="E12" s="283"/>
      <c r="F12" s="283"/>
      <c r="G12" s="288"/>
    </row>
    <row r="13" spans="1:7" ht="14.25">
      <c r="A13" s="227" t="s">
        <v>122</v>
      </c>
      <c r="B13" s="281"/>
      <c r="C13" s="284"/>
      <c r="D13" s="284"/>
      <c r="E13" s="284"/>
      <c r="F13" s="284"/>
      <c r="G13" s="289"/>
    </row>
    <row r="14" spans="1:7" ht="14.25">
      <c r="A14" s="227" t="s">
        <v>123</v>
      </c>
      <c r="B14" s="281"/>
      <c r="C14" s="285"/>
      <c r="D14" s="285"/>
      <c r="E14" s="285"/>
      <c r="F14" s="285"/>
      <c r="G14" s="287"/>
    </row>
    <row r="15" spans="1:7" ht="12.95" customHeight="1">
      <c r="A15" s="8" t="s">
        <v>468</v>
      </c>
      <c r="B15" s="228"/>
      <c r="C15" s="271">
        <v>72506.89</v>
      </c>
      <c r="D15" s="294">
        <v>0</v>
      </c>
      <c r="E15" s="271">
        <v>7250.69</v>
      </c>
      <c r="F15" s="271">
        <v>0</v>
      </c>
      <c r="G15" s="287">
        <f t="shared" ref="G15:G46" si="0">D15+E15+F15</f>
        <v>7250.69</v>
      </c>
    </row>
    <row r="16" spans="1:7" ht="12.95" customHeight="1">
      <c r="A16" s="8" t="s">
        <v>469</v>
      </c>
      <c r="B16" s="228"/>
      <c r="C16" s="271">
        <v>778307.86</v>
      </c>
      <c r="D16" s="294">
        <v>0</v>
      </c>
      <c r="E16" s="271">
        <v>77830.789999999994</v>
      </c>
      <c r="F16" s="271">
        <v>0</v>
      </c>
      <c r="G16" s="287">
        <f t="shared" si="0"/>
        <v>77830.789999999994</v>
      </c>
    </row>
    <row r="17" spans="1:7" ht="12.95" customHeight="1">
      <c r="A17" s="8" t="s">
        <v>470</v>
      </c>
      <c r="B17" s="228"/>
      <c r="C17" s="271">
        <v>39901.120000000003</v>
      </c>
      <c r="D17" s="294">
        <v>1995.56</v>
      </c>
      <c r="E17" s="271">
        <v>3991.11</v>
      </c>
      <c r="F17" s="271">
        <v>0</v>
      </c>
      <c r="G17" s="287">
        <f t="shared" si="0"/>
        <v>5986.67</v>
      </c>
    </row>
    <row r="18" spans="1:7" ht="12.95" customHeight="1">
      <c r="A18" s="8" t="s">
        <v>151</v>
      </c>
      <c r="B18" s="228"/>
      <c r="C18" s="273">
        <v>5507.0866666666661</v>
      </c>
      <c r="D18" s="294">
        <v>0</v>
      </c>
      <c r="E18" s="271">
        <v>869.54</v>
      </c>
      <c r="F18" s="271">
        <v>0</v>
      </c>
      <c r="G18" s="287">
        <f t="shared" si="0"/>
        <v>869.54</v>
      </c>
    </row>
    <row r="19" spans="1:7" ht="12.95" customHeight="1">
      <c r="A19" s="8" t="s">
        <v>471</v>
      </c>
      <c r="B19" s="228"/>
      <c r="C19" s="273">
        <v>5507.0866666666661</v>
      </c>
      <c r="D19" s="294">
        <v>0</v>
      </c>
      <c r="E19" s="271">
        <v>217.39</v>
      </c>
      <c r="F19" s="271">
        <v>0</v>
      </c>
      <c r="G19" s="287">
        <f t="shared" si="0"/>
        <v>217.39</v>
      </c>
    </row>
    <row r="20" spans="1:7" ht="12.95" customHeight="1">
      <c r="A20" s="8" t="s">
        <v>471</v>
      </c>
      <c r="B20" s="228"/>
      <c r="C20" s="273">
        <v>5507.0866666666661</v>
      </c>
      <c r="D20" s="294">
        <v>0</v>
      </c>
      <c r="E20" s="271">
        <v>173.91</v>
      </c>
      <c r="F20" s="271">
        <v>0</v>
      </c>
      <c r="G20" s="287">
        <f t="shared" si="0"/>
        <v>173.91</v>
      </c>
    </row>
    <row r="21" spans="1:7" ht="12.95" customHeight="1">
      <c r="A21" s="8" t="s">
        <v>472</v>
      </c>
      <c r="B21" s="228"/>
      <c r="C21" s="271">
        <v>393344.87</v>
      </c>
      <c r="D21" s="294">
        <v>0</v>
      </c>
      <c r="E21" s="271">
        <v>39334.49</v>
      </c>
      <c r="F21" s="271">
        <v>0</v>
      </c>
      <c r="G21" s="287">
        <f t="shared" si="0"/>
        <v>39334.49</v>
      </c>
    </row>
    <row r="22" spans="1:7" ht="12.95" customHeight="1">
      <c r="A22" s="8" t="s">
        <v>473</v>
      </c>
      <c r="B22" s="228"/>
      <c r="C22" s="271">
        <v>43.83</v>
      </c>
      <c r="D22" s="294">
        <v>2.19</v>
      </c>
      <c r="E22" s="271">
        <v>4.38</v>
      </c>
      <c r="F22" s="271">
        <v>0</v>
      </c>
      <c r="G22" s="287">
        <f t="shared" si="0"/>
        <v>6.57</v>
      </c>
    </row>
    <row r="23" spans="1:7" ht="12.95" customHeight="1">
      <c r="A23" s="8" t="s">
        <v>474</v>
      </c>
      <c r="B23" s="228"/>
      <c r="C23" s="271">
        <v>311974.7</v>
      </c>
      <c r="D23" s="294">
        <v>0</v>
      </c>
      <c r="E23" s="271">
        <v>31197.47</v>
      </c>
      <c r="F23" s="271">
        <v>0</v>
      </c>
      <c r="G23" s="287">
        <f t="shared" si="0"/>
        <v>31197.47</v>
      </c>
    </row>
    <row r="24" spans="1:7" ht="12.95" customHeight="1">
      <c r="A24" s="8" t="s">
        <v>475</v>
      </c>
      <c r="B24" s="228"/>
      <c r="C24" s="271">
        <v>34749.450000000004</v>
      </c>
      <c r="D24" s="294">
        <v>0</v>
      </c>
      <c r="E24" s="271">
        <v>8872.2000000000007</v>
      </c>
      <c r="F24" s="271">
        <v>0</v>
      </c>
      <c r="G24" s="287">
        <f t="shared" si="0"/>
        <v>8872.2000000000007</v>
      </c>
    </row>
    <row r="25" spans="1:7" ht="12.95" customHeight="1">
      <c r="A25" s="8" t="s">
        <v>476</v>
      </c>
      <c r="B25" s="228"/>
      <c r="C25" s="271">
        <v>34749.450000000004</v>
      </c>
      <c r="D25" s="294">
        <v>0</v>
      </c>
      <c r="E25" s="271">
        <v>1330.83</v>
      </c>
      <c r="F25" s="271">
        <v>0</v>
      </c>
      <c r="G25" s="287">
        <f t="shared" si="0"/>
        <v>1330.83</v>
      </c>
    </row>
    <row r="26" spans="1:7" ht="12.95" customHeight="1">
      <c r="A26" s="8" t="s">
        <v>477</v>
      </c>
      <c r="B26" s="228"/>
      <c r="C26" s="271">
        <v>34749.450000000004</v>
      </c>
      <c r="D26" s="294">
        <v>0</v>
      </c>
      <c r="E26" s="271">
        <v>221.81</v>
      </c>
      <c r="F26" s="271">
        <v>0</v>
      </c>
      <c r="G26" s="287">
        <f t="shared" si="0"/>
        <v>221.81</v>
      </c>
    </row>
    <row r="27" spans="1:7" ht="12.95" customHeight="1">
      <c r="A27" s="8" t="s">
        <v>478</v>
      </c>
      <c r="B27" s="228"/>
      <c r="C27" s="271">
        <v>173007.9</v>
      </c>
      <c r="D27" s="294">
        <v>0</v>
      </c>
      <c r="E27" s="271">
        <v>8650.4</v>
      </c>
      <c r="F27" s="271">
        <v>0</v>
      </c>
      <c r="G27" s="287">
        <f t="shared" si="0"/>
        <v>8650.4</v>
      </c>
    </row>
    <row r="28" spans="1:7" ht="12.95" customHeight="1">
      <c r="A28" s="8" t="s">
        <v>479</v>
      </c>
      <c r="B28" s="228"/>
      <c r="C28" s="271">
        <v>7722.54</v>
      </c>
      <c r="D28" s="294">
        <v>0</v>
      </c>
      <c r="E28" s="271">
        <v>772.25</v>
      </c>
      <c r="F28" s="271">
        <v>0</v>
      </c>
      <c r="G28" s="287">
        <f t="shared" si="0"/>
        <v>772.25</v>
      </c>
    </row>
    <row r="29" spans="1:7" ht="12.95" customHeight="1">
      <c r="A29" s="8" t="s">
        <v>154</v>
      </c>
      <c r="B29" s="228"/>
      <c r="C29" s="271">
        <v>36643.550000000003</v>
      </c>
      <c r="D29" s="294">
        <v>0</v>
      </c>
      <c r="E29" s="271">
        <v>3664.36</v>
      </c>
      <c r="F29" s="271">
        <v>0</v>
      </c>
      <c r="G29" s="287">
        <f t="shared" si="0"/>
        <v>3664.36</v>
      </c>
    </row>
    <row r="30" spans="1:7" ht="12.95" customHeight="1">
      <c r="A30" s="8" t="s">
        <v>133</v>
      </c>
      <c r="B30" s="228"/>
      <c r="C30" s="271">
        <v>4383.2</v>
      </c>
      <c r="D30" s="294">
        <v>0</v>
      </c>
      <c r="E30" s="271">
        <v>219.16</v>
      </c>
      <c r="F30" s="271">
        <v>0</v>
      </c>
      <c r="G30" s="287">
        <f t="shared" si="0"/>
        <v>219.16</v>
      </c>
    </row>
    <row r="31" spans="1:7" ht="12.95" customHeight="1">
      <c r="A31" s="8" t="s">
        <v>480</v>
      </c>
      <c r="B31" s="228"/>
      <c r="C31" s="271">
        <v>21039.360000000001</v>
      </c>
      <c r="D31" s="294">
        <v>0</v>
      </c>
      <c r="E31" s="271">
        <v>1051.97</v>
      </c>
      <c r="F31" s="271">
        <v>0</v>
      </c>
      <c r="G31" s="287">
        <f t="shared" si="0"/>
        <v>1051.97</v>
      </c>
    </row>
    <row r="32" spans="1:7" ht="12.95" customHeight="1">
      <c r="A32" s="8" t="s">
        <v>154</v>
      </c>
      <c r="B32" s="228"/>
      <c r="C32" s="273">
        <v>4679.0649999999996</v>
      </c>
      <c r="D32" s="294">
        <v>0</v>
      </c>
      <c r="E32" s="271">
        <v>876.64</v>
      </c>
      <c r="F32" s="271">
        <v>0</v>
      </c>
      <c r="G32" s="287">
        <f t="shared" si="0"/>
        <v>876.64</v>
      </c>
    </row>
    <row r="33" spans="1:7" ht="12.95" customHeight="1">
      <c r="A33" s="8" t="s">
        <v>151</v>
      </c>
      <c r="B33" s="228"/>
      <c r="C33" s="273">
        <v>4679.0649999999996</v>
      </c>
      <c r="D33" s="294">
        <v>0</v>
      </c>
      <c r="E33" s="271">
        <v>59.17</v>
      </c>
      <c r="F33" s="271">
        <v>0</v>
      </c>
      <c r="G33" s="287">
        <f t="shared" si="0"/>
        <v>59.17</v>
      </c>
    </row>
    <row r="34" spans="1:7" ht="12.95" customHeight="1">
      <c r="A34" s="8" t="s">
        <v>481</v>
      </c>
      <c r="B34" s="228"/>
      <c r="C34" s="273">
        <v>556.505</v>
      </c>
      <c r="D34" s="294">
        <v>273.91000000000003</v>
      </c>
      <c r="E34" s="271">
        <v>91.3</v>
      </c>
      <c r="F34" s="271">
        <v>0</v>
      </c>
      <c r="G34" s="287">
        <f t="shared" si="0"/>
        <v>365.21000000000004</v>
      </c>
    </row>
    <row r="35" spans="1:7" ht="12.95" customHeight="1">
      <c r="A35" s="8" t="s">
        <v>482</v>
      </c>
      <c r="B35" s="228"/>
      <c r="C35" s="273">
        <v>556.505</v>
      </c>
      <c r="D35" s="294">
        <v>0</v>
      </c>
      <c r="E35" s="271">
        <v>10</v>
      </c>
      <c r="F35" s="271">
        <v>0</v>
      </c>
      <c r="G35" s="287">
        <f t="shared" si="0"/>
        <v>10</v>
      </c>
    </row>
    <row r="36" spans="1:7" ht="12.95" customHeight="1">
      <c r="A36" s="8" t="s">
        <v>483</v>
      </c>
      <c r="B36" s="228"/>
      <c r="C36" s="271">
        <v>23947.13</v>
      </c>
      <c r="D36" s="294">
        <v>0</v>
      </c>
      <c r="E36" s="271">
        <v>2394.71</v>
      </c>
      <c r="F36" s="271">
        <v>0</v>
      </c>
      <c r="G36" s="287">
        <f t="shared" si="0"/>
        <v>2394.71</v>
      </c>
    </row>
    <row r="37" spans="1:7" ht="12.95" customHeight="1">
      <c r="A37" s="8" t="s">
        <v>484</v>
      </c>
      <c r="B37" s="228"/>
      <c r="C37" s="271">
        <v>445561.88</v>
      </c>
      <c r="D37" s="294">
        <v>0</v>
      </c>
      <c r="E37" s="271">
        <v>22278.09</v>
      </c>
      <c r="F37" s="271">
        <v>0</v>
      </c>
      <c r="G37" s="287">
        <f t="shared" si="0"/>
        <v>22278.09</v>
      </c>
    </row>
    <row r="38" spans="1:7" ht="12.95" customHeight="1">
      <c r="A38" s="8" t="s">
        <v>152</v>
      </c>
      <c r="B38" s="228"/>
      <c r="C38" s="273">
        <v>4436.1000000000004</v>
      </c>
      <c r="D38" s="294">
        <v>0</v>
      </c>
      <c r="E38" s="271">
        <v>221.81</v>
      </c>
      <c r="F38" s="271">
        <v>0</v>
      </c>
      <c r="G38" s="287">
        <f t="shared" si="0"/>
        <v>221.81</v>
      </c>
    </row>
    <row r="39" spans="1:7" ht="12.95" customHeight="1">
      <c r="A39" s="8" t="s">
        <v>152</v>
      </c>
      <c r="B39" s="228"/>
      <c r="C39" s="273">
        <v>4436.1000000000004</v>
      </c>
      <c r="D39" s="294">
        <v>0</v>
      </c>
      <c r="E39" s="271">
        <v>221.81</v>
      </c>
      <c r="F39" s="271">
        <v>0</v>
      </c>
      <c r="G39" s="287">
        <f t="shared" si="0"/>
        <v>221.81</v>
      </c>
    </row>
    <row r="40" spans="1:7" ht="12.95" customHeight="1">
      <c r="A40" s="8" t="s">
        <v>485</v>
      </c>
      <c r="B40" s="228"/>
      <c r="C40" s="271">
        <v>430917.73</v>
      </c>
      <c r="D40" s="294">
        <v>0</v>
      </c>
      <c r="E40" s="271">
        <v>43092.77</v>
      </c>
      <c r="F40" s="271">
        <v>0</v>
      </c>
      <c r="G40" s="287">
        <f t="shared" si="0"/>
        <v>43092.77</v>
      </c>
    </row>
    <row r="41" spans="1:7" ht="12.95" customHeight="1">
      <c r="A41" s="8" t="s">
        <v>486</v>
      </c>
      <c r="B41" s="228"/>
      <c r="C41" s="271">
        <v>1064948.5900000001</v>
      </c>
      <c r="D41" s="294">
        <v>0</v>
      </c>
      <c r="E41" s="271">
        <v>106495.86</v>
      </c>
      <c r="F41" s="271">
        <v>0</v>
      </c>
      <c r="G41" s="287">
        <f t="shared" si="0"/>
        <v>106495.86</v>
      </c>
    </row>
    <row r="42" spans="1:7" ht="12.95" customHeight="1">
      <c r="A42" s="8" t="s">
        <v>487</v>
      </c>
      <c r="B42" s="228"/>
      <c r="C42" s="271">
        <v>1669.45</v>
      </c>
      <c r="D42" s="294">
        <v>0</v>
      </c>
      <c r="E42" s="271">
        <v>83.47</v>
      </c>
      <c r="F42" s="271">
        <v>0</v>
      </c>
      <c r="G42" s="287">
        <f t="shared" si="0"/>
        <v>83.47</v>
      </c>
    </row>
    <row r="43" spans="1:7" ht="12.95" customHeight="1">
      <c r="A43" s="8" t="s">
        <v>485</v>
      </c>
      <c r="B43" s="228"/>
      <c r="C43" s="271">
        <v>430917.73</v>
      </c>
      <c r="D43" s="294">
        <v>0</v>
      </c>
      <c r="E43" s="271">
        <v>43092.77</v>
      </c>
      <c r="F43" s="271">
        <v>0</v>
      </c>
      <c r="G43" s="287">
        <f t="shared" si="0"/>
        <v>43092.77</v>
      </c>
    </row>
    <row r="44" spans="1:7" ht="12.95" customHeight="1">
      <c r="A44" s="94"/>
      <c r="B44" s="228"/>
      <c r="C44" s="359"/>
      <c r="D44" s="18"/>
      <c r="E44" s="290"/>
      <c r="F44" s="290"/>
      <c r="G44" s="287">
        <f t="shared" si="0"/>
        <v>0</v>
      </c>
    </row>
    <row r="45" spans="1:7" ht="12.95" customHeight="1">
      <c r="A45" s="94"/>
      <c r="B45" s="228"/>
      <c r="C45" s="359"/>
      <c r="D45" s="18"/>
      <c r="E45" s="290"/>
      <c r="F45" s="290"/>
      <c r="G45" s="287">
        <f t="shared" si="0"/>
        <v>0</v>
      </c>
    </row>
    <row r="46" spans="1:7" ht="12.95" customHeight="1">
      <c r="A46" s="94"/>
      <c r="B46" s="228"/>
      <c r="C46" s="359"/>
      <c r="D46" s="18"/>
      <c r="E46" s="290"/>
      <c r="F46" s="290"/>
      <c r="G46" s="287">
        <f t="shared" si="0"/>
        <v>0</v>
      </c>
    </row>
    <row r="47" spans="1:7" ht="12.95" customHeight="1">
      <c r="A47" s="94"/>
      <c r="B47" s="228"/>
      <c r="C47" s="359"/>
      <c r="D47" s="18"/>
      <c r="E47" s="290"/>
      <c r="F47" s="290"/>
      <c r="G47" s="287">
        <f t="shared" ref="G47:G78" si="1">D47+E47+F47</f>
        <v>0</v>
      </c>
    </row>
    <row r="48" spans="1:7" ht="12.95" customHeight="1">
      <c r="A48" s="94"/>
      <c r="B48" s="228"/>
      <c r="C48" s="359"/>
      <c r="D48" s="18"/>
      <c r="E48" s="290"/>
      <c r="F48" s="290"/>
      <c r="G48" s="287">
        <f t="shared" si="1"/>
        <v>0</v>
      </c>
    </row>
    <row r="49" spans="1:7" ht="12.95" customHeight="1">
      <c r="A49" s="94"/>
      <c r="B49" s="228"/>
      <c r="C49" s="359"/>
      <c r="D49" s="18"/>
      <c r="E49" s="290"/>
      <c r="F49" s="290"/>
      <c r="G49" s="287">
        <f t="shared" si="1"/>
        <v>0</v>
      </c>
    </row>
    <row r="50" spans="1:7" ht="12.95" customHeight="1">
      <c r="A50" s="94"/>
      <c r="B50" s="228"/>
      <c r="C50" s="359"/>
      <c r="D50" s="18"/>
      <c r="E50" s="290"/>
      <c r="F50" s="290"/>
      <c r="G50" s="287">
        <f t="shared" si="1"/>
        <v>0</v>
      </c>
    </row>
    <row r="51" spans="1:7" ht="12.95" customHeight="1">
      <c r="A51" s="94"/>
      <c r="B51" s="228"/>
      <c r="C51" s="359"/>
      <c r="D51" s="18"/>
      <c r="E51" s="290"/>
      <c r="F51" s="290"/>
      <c r="G51" s="287">
        <f t="shared" si="1"/>
        <v>0</v>
      </c>
    </row>
    <row r="52" spans="1:7" ht="12.95" customHeight="1">
      <c r="A52" s="94"/>
      <c r="B52" s="228"/>
      <c r="C52" s="359"/>
      <c r="D52" s="18"/>
      <c r="E52" s="290"/>
      <c r="F52" s="290"/>
      <c r="G52" s="287">
        <f t="shared" si="1"/>
        <v>0</v>
      </c>
    </row>
    <row r="53" spans="1:7" ht="12.95" customHeight="1">
      <c r="A53" s="94"/>
      <c r="B53" s="228"/>
      <c r="C53" s="359"/>
      <c r="D53" s="18"/>
      <c r="E53" s="290"/>
      <c r="F53" s="290"/>
      <c r="G53" s="287">
        <f t="shared" si="1"/>
        <v>0</v>
      </c>
    </row>
    <row r="54" spans="1:7" ht="12.95" customHeight="1">
      <c r="A54" s="94"/>
      <c r="B54" s="228"/>
      <c r="C54" s="354"/>
      <c r="D54" s="18"/>
      <c r="E54" s="290"/>
      <c r="F54" s="290"/>
      <c r="G54" s="287">
        <f t="shared" si="1"/>
        <v>0</v>
      </c>
    </row>
    <row r="55" spans="1:7" ht="12.95" customHeight="1">
      <c r="A55" s="94"/>
      <c r="B55" s="228"/>
      <c r="C55" s="354"/>
      <c r="D55" s="18"/>
      <c r="E55" s="290"/>
      <c r="F55" s="290"/>
      <c r="G55" s="287">
        <f t="shared" si="1"/>
        <v>0</v>
      </c>
    </row>
    <row r="56" spans="1:7" ht="12.95" customHeight="1">
      <c r="A56" s="94"/>
      <c r="B56" s="228"/>
      <c r="C56" s="354"/>
      <c r="D56" s="18"/>
      <c r="E56" s="290"/>
      <c r="F56" s="290"/>
      <c r="G56" s="287">
        <f t="shared" si="1"/>
        <v>0</v>
      </c>
    </row>
    <row r="57" spans="1:7" ht="12.95" customHeight="1">
      <c r="A57" s="94"/>
      <c r="B57" s="228"/>
      <c r="C57" s="354"/>
      <c r="D57" s="18"/>
      <c r="E57" s="290"/>
      <c r="F57" s="290"/>
      <c r="G57" s="287">
        <f t="shared" si="1"/>
        <v>0</v>
      </c>
    </row>
    <row r="58" spans="1:7" ht="12.95" customHeight="1">
      <c r="A58" s="94"/>
      <c r="B58" s="228"/>
      <c r="C58" s="354"/>
      <c r="D58" s="18"/>
      <c r="E58" s="290"/>
      <c r="F58" s="290"/>
      <c r="G58" s="287">
        <f t="shared" si="1"/>
        <v>0</v>
      </c>
    </row>
    <row r="59" spans="1:7" ht="12.95" customHeight="1">
      <c r="A59" s="94"/>
      <c r="B59" s="228"/>
      <c r="C59" s="359"/>
      <c r="D59" s="18"/>
      <c r="E59" s="290"/>
      <c r="F59" s="290"/>
      <c r="G59" s="287">
        <f t="shared" si="1"/>
        <v>0</v>
      </c>
    </row>
    <row r="60" spans="1:7" ht="12.95" customHeight="1">
      <c r="A60" s="94"/>
      <c r="B60" s="228"/>
      <c r="C60" s="359"/>
      <c r="D60" s="18"/>
      <c r="E60" s="290"/>
      <c r="F60" s="290"/>
      <c r="G60" s="287">
        <f t="shared" si="1"/>
        <v>0</v>
      </c>
    </row>
    <row r="61" spans="1:7" ht="12.95" customHeight="1">
      <c r="A61" s="94"/>
      <c r="B61" s="228"/>
      <c r="C61" s="359"/>
      <c r="D61" s="18"/>
      <c r="E61" s="290"/>
      <c r="F61" s="290"/>
      <c r="G61" s="287">
        <f t="shared" si="1"/>
        <v>0</v>
      </c>
    </row>
    <row r="62" spans="1:7" ht="12.95" customHeight="1">
      <c r="A62" s="94"/>
      <c r="B62" s="228"/>
      <c r="C62" s="359"/>
      <c r="D62" s="18"/>
      <c r="E62" s="290"/>
      <c r="F62" s="290"/>
      <c r="G62" s="287">
        <f t="shared" si="1"/>
        <v>0</v>
      </c>
    </row>
    <row r="63" spans="1:7" ht="12.95" customHeight="1">
      <c r="A63" s="94"/>
      <c r="B63" s="228"/>
      <c r="C63" s="359"/>
      <c r="D63" s="18"/>
      <c r="E63" s="290"/>
      <c r="F63" s="290"/>
      <c r="G63" s="287">
        <f t="shared" si="1"/>
        <v>0</v>
      </c>
    </row>
    <row r="64" spans="1:7" ht="12.95" customHeight="1">
      <c r="A64" s="94"/>
      <c r="B64" s="228"/>
      <c r="C64" s="359"/>
      <c r="D64" s="18"/>
      <c r="E64" s="290"/>
      <c r="F64" s="290"/>
      <c r="G64" s="287">
        <f t="shared" si="1"/>
        <v>0</v>
      </c>
    </row>
    <row r="65" spans="1:7" ht="12.95" customHeight="1">
      <c r="A65" s="94"/>
      <c r="B65" s="228"/>
      <c r="C65" s="359"/>
      <c r="D65" s="18"/>
      <c r="E65" s="290"/>
      <c r="F65" s="290"/>
      <c r="G65" s="287">
        <f t="shared" si="1"/>
        <v>0</v>
      </c>
    </row>
    <row r="66" spans="1:7">
      <c r="A66" s="94"/>
      <c r="B66" s="228"/>
      <c r="C66" s="359"/>
      <c r="D66" s="18"/>
      <c r="E66" s="290"/>
      <c r="F66" s="290"/>
      <c r="G66" s="287">
        <f t="shared" si="1"/>
        <v>0</v>
      </c>
    </row>
    <row r="67" spans="1:7">
      <c r="A67" s="94"/>
      <c r="B67" s="228"/>
      <c r="C67" s="359"/>
      <c r="D67" s="18"/>
      <c r="E67" s="290"/>
      <c r="F67" s="290"/>
      <c r="G67" s="287">
        <f t="shared" si="1"/>
        <v>0</v>
      </c>
    </row>
    <row r="68" spans="1:7">
      <c r="A68" s="94"/>
      <c r="B68" s="228"/>
      <c r="C68" s="359"/>
      <c r="D68" s="18"/>
      <c r="E68" s="290"/>
      <c r="F68" s="290"/>
      <c r="G68" s="287">
        <f t="shared" si="1"/>
        <v>0</v>
      </c>
    </row>
    <row r="69" spans="1:7">
      <c r="A69" s="94"/>
      <c r="B69" s="228"/>
      <c r="C69" s="359"/>
      <c r="D69" s="18"/>
      <c r="E69" s="290"/>
      <c r="F69" s="290"/>
      <c r="G69" s="287">
        <f t="shared" si="1"/>
        <v>0</v>
      </c>
    </row>
    <row r="70" spans="1:7">
      <c r="A70" s="94"/>
      <c r="B70" s="228"/>
      <c r="C70" s="354"/>
      <c r="D70" s="18"/>
      <c r="E70" s="290"/>
      <c r="F70" s="290"/>
      <c r="G70" s="287">
        <f t="shared" si="1"/>
        <v>0</v>
      </c>
    </row>
    <row r="71" spans="1:7">
      <c r="A71" s="94"/>
      <c r="B71" s="228"/>
      <c r="C71" s="359"/>
      <c r="D71" s="18"/>
      <c r="E71" s="290"/>
      <c r="F71" s="290"/>
      <c r="G71" s="287">
        <f t="shared" si="1"/>
        <v>0</v>
      </c>
    </row>
    <row r="72" spans="1:7">
      <c r="A72" s="94"/>
      <c r="B72" s="228"/>
      <c r="C72" s="359"/>
      <c r="D72" s="18"/>
      <c r="E72" s="290"/>
      <c r="F72" s="290"/>
      <c r="G72" s="287">
        <f t="shared" si="1"/>
        <v>0</v>
      </c>
    </row>
    <row r="73" spans="1:7">
      <c r="A73" s="94"/>
      <c r="B73" s="228"/>
      <c r="C73" s="359"/>
      <c r="D73" s="18"/>
      <c r="E73" s="290"/>
      <c r="F73" s="290"/>
      <c r="G73" s="287">
        <f t="shared" si="1"/>
        <v>0</v>
      </c>
    </row>
    <row r="74" spans="1:7">
      <c r="A74" s="94"/>
      <c r="B74" s="228"/>
      <c r="C74" s="359"/>
      <c r="D74" s="18"/>
      <c r="E74" s="290"/>
      <c r="F74" s="290"/>
      <c r="G74" s="287">
        <f t="shared" si="1"/>
        <v>0</v>
      </c>
    </row>
    <row r="75" spans="1:7">
      <c r="A75" s="94"/>
      <c r="B75" s="228"/>
      <c r="C75" s="359"/>
      <c r="D75" s="18"/>
      <c r="E75" s="290"/>
      <c r="F75" s="290"/>
      <c r="G75" s="287">
        <f t="shared" si="1"/>
        <v>0</v>
      </c>
    </row>
    <row r="76" spans="1:7">
      <c r="A76" s="94"/>
      <c r="B76" s="228"/>
      <c r="C76" s="354"/>
      <c r="D76" s="18"/>
      <c r="E76" s="290"/>
      <c r="F76" s="290"/>
      <c r="G76" s="287">
        <f t="shared" si="1"/>
        <v>0</v>
      </c>
    </row>
    <row r="77" spans="1:7">
      <c r="A77" s="94"/>
      <c r="B77" s="228"/>
      <c r="C77" s="354"/>
      <c r="D77" s="18"/>
      <c r="E77" s="290"/>
      <c r="F77" s="290"/>
      <c r="G77" s="287">
        <f t="shared" si="1"/>
        <v>0</v>
      </c>
    </row>
    <row r="78" spans="1:7">
      <c r="A78" s="94"/>
      <c r="B78" s="228"/>
      <c r="C78" s="354"/>
      <c r="D78" s="18"/>
      <c r="E78" s="290"/>
      <c r="F78" s="290"/>
      <c r="G78" s="287">
        <f t="shared" si="1"/>
        <v>0</v>
      </c>
    </row>
    <row r="79" spans="1:7">
      <c r="A79" s="94"/>
      <c r="B79" s="228"/>
      <c r="C79" s="354"/>
      <c r="D79" s="18"/>
      <c r="E79" s="290"/>
      <c r="F79" s="290"/>
      <c r="G79" s="287">
        <f t="shared" ref="G79" si="2">D79+E79+F79</f>
        <v>0</v>
      </c>
    </row>
    <row r="80" spans="1:7">
      <c r="A80" s="94"/>
      <c r="B80" s="228"/>
      <c r="C80" s="354"/>
      <c r="D80" s="18"/>
      <c r="E80" s="290"/>
      <c r="F80" s="290"/>
      <c r="G80" s="287">
        <f t="shared" ref="G80:G90" si="3">D80+E80+F80</f>
        <v>0</v>
      </c>
    </row>
    <row r="81" spans="1:7">
      <c r="A81" s="94"/>
      <c r="B81" s="228"/>
      <c r="C81" s="354"/>
      <c r="D81" s="18"/>
      <c r="E81" s="290"/>
      <c r="F81" s="290"/>
      <c r="G81" s="287">
        <f t="shared" si="3"/>
        <v>0</v>
      </c>
    </row>
    <row r="82" spans="1:7">
      <c r="A82" s="94"/>
      <c r="B82" s="228"/>
      <c r="C82" s="354"/>
      <c r="D82" s="18"/>
      <c r="E82" s="290"/>
      <c r="F82" s="290"/>
      <c r="G82" s="287">
        <f t="shared" si="3"/>
        <v>0</v>
      </c>
    </row>
    <row r="83" spans="1:7">
      <c r="A83" s="94"/>
      <c r="B83" s="228"/>
      <c r="C83" s="354"/>
      <c r="D83" s="18"/>
      <c r="E83" s="290"/>
      <c r="F83" s="290"/>
      <c r="G83" s="287">
        <f t="shared" si="3"/>
        <v>0</v>
      </c>
    </row>
    <row r="84" spans="1:7">
      <c r="A84" s="94"/>
      <c r="B84" s="228"/>
      <c r="C84" s="359"/>
      <c r="D84" s="18"/>
      <c r="E84" s="290"/>
      <c r="F84" s="290"/>
      <c r="G84" s="287">
        <f t="shared" si="3"/>
        <v>0</v>
      </c>
    </row>
    <row r="85" spans="1:7">
      <c r="A85" s="94"/>
      <c r="B85" s="228"/>
      <c r="C85" s="359"/>
      <c r="D85" s="18"/>
      <c r="E85" s="290"/>
      <c r="F85" s="290"/>
      <c r="G85" s="287">
        <f t="shared" si="3"/>
        <v>0</v>
      </c>
    </row>
    <row r="86" spans="1:7" ht="14.45" customHeight="1">
      <c r="A86" s="94"/>
      <c r="B86" s="228"/>
      <c r="C86" s="359"/>
      <c r="D86" s="18"/>
      <c r="E86" s="290"/>
      <c r="F86" s="290"/>
      <c r="G86" s="287">
        <f t="shared" si="3"/>
        <v>0</v>
      </c>
    </row>
    <row r="87" spans="1:7">
      <c r="A87" s="94"/>
      <c r="B87" s="228"/>
      <c r="C87" s="359"/>
      <c r="D87" s="18"/>
      <c r="E87" s="290"/>
      <c r="F87" s="290"/>
      <c r="G87" s="287">
        <f t="shared" si="3"/>
        <v>0</v>
      </c>
    </row>
    <row r="88" spans="1:7">
      <c r="A88" s="94"/>
      <c r="B88" s="228"/>
      <c r="C88" s="359"/>
      <c r="D88" s="18"/>
      <c r="E88" s="290"/>
      <c r="F88" s="290"/>
      <c r="G88" s="287">
        <f t="shared" si="3"/>
        <v>0</v>
      </c>
    </row>
    <row r="89" spans="1:7" ht="14.45" customHeight="1">
      <c r="A89" s="94"/>
      <c r="B89" s="228"/>
      <c r="C89" s="359"/>
      <c r="D89" s="18"/>
      <c r="E89" s="290"/>
      <c r="F89" s="290"/>
      <c r="G89" s="287">
        <f t="shared" si="3"/>
        <v>0</v>
      </c>
    </row>
    <row r="90" spans="1:7" ht="14.45" customHeight="1">
      <c r="A90" s="94"/>
      <c r="B90" s="228"/>
      <c r="C90" s="359"/>
      <c r="D90" s="18"/>
      <c r="E90" s="290"/>
      <c r="F90" s="290"/>
      <c r="G90" s="287">
        <f t="shared" si="3"/>
        <v>0</v>
      </c>
    </row>
    <row r="91" spans="1:7" ht="14.45" customHeight="1">
      <c r="A91" s="94"/>
      <c r="B91" s="228"/>
      <c r="C91" s="360"/>
      <c r="D91" s="132"/>
      <c r="E91" s="132"/>
      <c r="F91" s="233"/>
      <c r="G91" s="287"/>
    </row>
    <row r="92" spans="1:7" ht="14.45" customHeight="1">
      <c r="A92" s="94"/>
      <c r="B92" s="228"/>
      <c r="C92" s="360"/>
      <c r="D92" s="132"/>
      <c r="E92" s="132"/>
      <c r="F92" s="233"/>
      <c r="G92" s="287"/>
    </row>
    <row r="93" spans="1:7" ht="14.45" customHeight="1">
      <c r="A93" s="94"/>
      <c r="B93" s="228"/>
      <c r="C93" s="360"/>
      <c r="D93" s="132"/>
      <c r="E93" s="132"/>
      <c r="F93" s="233"/>
      <c r="G93" s="287"/>
    </row>
    <row r="94" spans="1:7" ht="14.45" customHeight="1">
      <c r="A94" s="227"/>
      <c r="B94" s="228"/>
      <c r="C94" s="360"/>
      <c r="D94" s="132"/>
      <c r="E94" s="132"/>
      <c r="F94" s="233"/>
      <c r="G94" s="287"/>
    </row>
    <row r="95" spans="1:7" ht="12.95" customHeight="1">
      <c r="A95" s="231"/>
      <c r="B95" s="363"/>
      <c r="C95" s="361">
        <f>SUM(C12:C94)</f>
        <v>4376951.2799999993</v>
      </c>
      <c r="D95" s="300">
        <f>SUM(D12:D94)</f>
        <v>2271.66</v>
      </c>
      <c r="E95" s="300">
        <f>SUM(E12:E94)</f>
        <v>404571.14999999997</v>
      </c>
      <c r="F95" s="300">
        <f>SUM(F12:F94)</f>
        <v>0</v>
      </c>
      <c r="G95" s="301">
        <f>SUM(G12:G94)</f>
        <v>406842.80999999994</v>
      </c>
    </row>
    <row r="96" spans="1:7">
      <c r="A96" s="214"/>
      <c r="B96" s="216"/>
      <c r="C96" s="302">
        <f>MCT!C95+'MCT (2)'!C95+'MCT (3)'!C95+'MCT (4)'!C95+'MCT (5)'!C95</f>
        <v>15020145.130000001</v>
      </c>
      <c r="D96" s="303">
        <f>MCT!D95+'MCT (2)'!D95+'MCT (3)'!D95+'MCT (4)'!D95+'MCT (5)'!D95</f>
        <v>16973.88</v>
      </c>
      <c r="E96" s="303">
        <f>MCT!E95+'MCT (2)'!E95+'MCT (3)'!E95+'MCT (4)'!E95+'MCT (5)'!E95</f>
        <v>865923.42999999993</v>
      </c>
      <c r="F96" s="303">
        <f>MCT!F95+'MCT (2)'!F95+'MCT (3)'!F95+'MCT (4)'!F95+'MCT (5)'!F95</f>
        <v>0</v>
      </c>
      <c r="G96" s="303">
        <f>MCT!G95+'MCT (2)'!G95+'MCT (3)'!G95+'MCT (4)'!G95+'MCT (5)'!G95</f>
        <v>882897.30999999994</v>
      </c>
    </row>
    <row r="177" spans="2:2">
      <c r="B177" s="166"/>
    </row>
  </sheetData>
  <mergeCells count="1">
    <mergeCell ref="C2:F2"/>
  </mergeCells>
  <pageMargins left="0.7" right="0.7" top="0.75" bottom="0.75" header="0.3" footer="0.3"/>
  <pageSetup scale="54" orientation="portrait" r:id="rId1"/>
  <rowBreaks count="5" manualBreakCount="5">
    <brk id="12" max="16383" man="1"/>
    <brk id="13" max="16383" man="1"/>
    <brk id="70" max="16383" man="1"/>
    <brk id="91" max="16383" man="1"/>
    <brk id="613" max="16383" man="1"/>
  </rowBreaks>
  <colBreaks count="4" manualBreakCount="4">
    <brk id="1" max="1048575" man="1"/>
    <brk id="3" max="1048575" man="1"/>
    <brk id="5" max="1048575" man="1"/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0E6D-C26B-4563-A408-2EFE82414C00}">
  <sheetPr codeName="Sheet12">
    <tabColor theme="6"/>
    <pageSetUpPr fitToPage="1"/>
  </sheetPr>
  <dimension ref="A1:X96"/>
  <sheetViews>
    <sheetView view="pageBreakPreview" zoomScale="85" zoomScaleNormal="85" zoomScaleSheetLayoutView="85" zoomScalePageLayoutView="70" workbookViewId="0">
      <pane xSplit="5" ySplit="14" topLeftCell="F15" activePane="bottomRight" state="frozen"/>
      <selection activeCell="N49" sqref="N49"/>
      <selection pane="topRight" activeCell="N49" sqref="N49"/>
      <selection pane="bottomLeft" activeCell="N49" sqref="N49"/>
      <selection pane="bottomRight" activeCell="U35" sqref="U35"/>
    </sheetView>
  </sheetViews>
  <sheetFormatPr defaultColWidth="8.85546875" defaultRowHeight="12.75"/>
  <cols>
    <col min="1" max="1" width="11.42578125" style="76" customWidth="1"/>
    <col min="2" max="2" width="11.85546875" style="76" customWidth="1"/>
    <col min="3" max="3" width="11.140625" style="76" customWidth="1"/>
    <col min="4" max="4" width="8.5703125" style="76" customWidth="1"/>
    <col min="5" max="5" width="10.42578125" style="76" customWidth="1"/>
    <col min="6" max="6" width="14.140625" style="77" customWidth="1"/>
    <col min="7" max="7" width="8.140625" style="77" bestFit="1" customWidth="1"/>
    <col min="8" max="8" width="16" style="76" customWidth="1"/>
    <col min="9" max="9" width="7.140625" style="3" customWidth="1"/>
    <col min="10" max="10" width="6.5703125" style="4" customWidth="1"/>
    <col min="11" max="11" width="15.85546875" style="76" customWidth="1"/>
    <col min="12" max="12" width="23.28515625" style="76" customWidth="1"/>
    <col min="13" max="13" width="15.140625" style="76" customWidth="1"/>
    <col min="14" max="14" width="6.5703125" style="76" customWidth="1"/>
    <col min="15" max="15" width="5.85546875" style="4" customWidth="1"/>
    <col min="16" max="16" width="7.5703125" style="76" customWidth="1"/>
    <col min="17" max="17" width="9.140625" style="76" customWidth="1"/>
    <col min="18" max="19" width="6.5703125" style="76" customWidth="1"/>
    <col min="20" max="20" width="13.42578125" style="76" customWidth="1"/>
    <col min="21" max="21" width="20.85546875" style="76" bestFit="1" customWidth="1"/>
    <col min="22" max="22" width="15" style="76" bestFit="1" customWidth="1"/>
    <col min="23" max="23" width="6.5703125" style="76" customWidth="1"/>
    <col min="24" max="24" width="9.28515625" style="76" customWidth="1"/>
    <col min="25" max="16384" width="8.85546875" style="76"/>
  </cols>
  <sheetData>
    <row r="1" spans="1:24" ht="12.75" customHeight="1">
      <c r="X1" s="110" t="s">
        <v>45</v>
      </c>
    </row>
    <row r="2" spans="1:24">
      <c r="B2" s="108"/>
      <c r="G2" s="109"/>
      <c r="H2" s="81"/>
      <c r="I2" s="26"/>
      <c r="J2" s="27"/>
      <c r="M2" s="77"/>
      <c r="X2" s="77" t="s">
        <v>32</v>
      </c>
    </row>
    <row r="3" spans="1:24">
      <c r="B3" s="108"/>
      <c r="G3" s="109"/>
      <c r="H3" s="325"/>
      <c r="I3" s="26"/>
      <c r="J3" s="27"/>
      <c r="X3" s="77" t="s">
        <v>33</v>
      </c>
    </row>
    <row r="4" spans="1:24" ht="15">
      <c r="A4" s="366" t="s">
        <v>46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</row>
    <row r="5" spans="1:24">
      <c r="A5" s="76" t="s">
        <v>34</v>
      </c>
      <c r="B5" s="108"/>
    </row>
    <row r="6" spans="1:24">
      <c r="A6" s="76" t="s">
        <v>35</v>
      </c>
      <c r="B6" s="108"/>
    </row>
    <row r="7" spans="1:24">
      <c r="A7" s="76" t="s">
        <v>36</v>
      </c>
      <c r="B7" s="124">
        <f>'M1 IC'!B7</f>
        <v>45778</v>
      </c>
    </row>
    <row r="9" spans="1:24" s="81" customFormat="1">
      <c r="F9" s="367" t="s">
        <v>47</v>
      </c>
      <c r="G9" s="368"/>
      <c r="H9" s="368"/>
      <c r="I9" s="368"/>
      <c r="J9" s="368"/>
      <c r="K9" s="368"/>
      <c r="L9" s="368"/>
      <c r="M9" s="368"/>
      <c r="N9" s="368"/>
      <c r="O9" s="369"/>
      <c r="P9" s="367" t="s">
        <v>48</v>
      </c>
      <c r="Q9" s="368"/>
      <c r="R9" s="368"/>
      <c r="S9" s="368"/>
      <c r="T9" s="369"/>
      <c r="U9" s="367" t="s">
        <v>49</v>
      </c>
      <c r="V9" s="368"/>
      <c r="W9" s="368"/>
      <c r="X9" s="369"/>
    </row>
    <row r="10" spans="1:24" s="81" customFormat="1">
      <c r="F10" s="107"/>
      <c r="G10" s="83"/>
      <c r="H10" s="82"/>
      <c r="I10" s="82"/>
      <c r="J10" s="82"/>
      <c r="K10" s="82"/>
      <c r="L10" s="82"/>
      <c r="M10" s="82"/>
      <c r="N10" s="82"/>
      <c r="O10" s="106"/>
      <c r="P10" s="85"/>
      <c r="Q10" s="82"/>
      <c r="R10" s="82"/>
      <c r="S10" s="82"/>
      <c r="T10" s="106"/>
      <c r="U10" s="85"/>
      <c r="V10" s="82"/>
      <c r="W10" s="82"/>
      <c r="X10" s="106"/>
    </row>
    <row r="11" spans="1:24" s="81" customFormat="1" ht="13.5" customHeight="1">
      <c r="F11" s="370" t="s">
        <v>50</v>
      </c>
      <c r="G11" s="371"/>
      <c r="H11" s="371"/>
      <c r="I11" s="371"/>
      <c r="J11" s="372"/>
      <c r="K11" s="370" t="s">
        <v>51</v>
      </c>
      <c r="L11" s="371"/>
      <c r="M11" s="371"/>
      <c r="N11" s="371"/>
      <c r="O11" s="372"/>
      <c r="P11" s="370"/>
      <c r="Q11" s="371"/>
      <c r="R11" s="371"/>
      <c r="S11" s="371"/>
      <c r="T11" s="372"/>
      <c r="U11" s="370"/>
      <c r="V11" s="371"/>
      <c r="W11" s="371"/>
      <c r="X11" s="372"/>
    </row>
    <row r="12" spans="1:24" s="81" customFormat="1" ht="13.5" customHeight="1">
      <c r="A12" s="105" t="s">
        <v>52</v>
      </c>
      <c r="B12" s="103" t="s">
        <v>37</v>
      </c>
      <c r="C12" s="103" t="s">
        <v>38</v>
      </c>
      <c r="D12" s="103" t="s">
        <v>38</v>
      </c>
      <c r="E12" s="103" t="s">
        <v>38</v>
      </c>
      <c r="F12" s="104" t="s">
        <v>39</v>
      </c>
      <c r="G12" s="38" t="s">
        <v>40</v>
      </c>
      <c r="H12" s="22" t="s">
        <v>53</v>
      </c>
      <c r="I12" s="28" t="s">
        <v>54</v>
      </c>
      <c r="J12" s="22" t="s">
        <v>55</v>
      </c>
      <c r="K12" s="103" t="s">
        <v>39</v>
      </c>
      <c r="L12" s="29" t="s">
        <v>40</v>
      </c>
      <c r="M12" s="22" t="s">
        <v>53</v>
      </c>
      <c r="N12" s="28" t="s">
        <v>54</v>
      </c>
      <c r="O12" s="22" t="s">
        <v>55</v>
      </c>
      <c r="P12" s="29" t="s">
        <v>40</v>
      </c>
      <c r="Q12" s="22" t="s">
        <v>53</v>
      </c>
      <c r="R12" s="28" t="s">
        <v>54</v>
      </c>
      <c r="S12" s="22" t="s">
        <v>55</v>
      </c>
      <c r="T12" s="103" t="s">
        <v>56</v>
      </c>
      <c r="U12" s="29" t="s">
        <v>40</v>
      </c>
      <c r="V12" s="22" t="s">
        <v>53</v>
      </c>
      <c r="W12" s="28" t="s">
        <v>54</v>
      </c>
      <c r="X12" s="22" t="s">
        <v>55</v>
      </c>
    </row>
    <row r="13" spans="1:24" s="81" customFormat="1" ht="13.5" customHeight="1">
      <c r="A13" s="91" t="s">
        <v>57</v>
      </c>
      <c r="B13" s="23" t="s">
        <v>41</v>
      </c>
      <c r="C13" s="90" t="s">
        <v>42</v>
      </c>
      <c r="D13" s="90" t="s">
        <v>58</v>
      </c>
      <c r="E13" s="23" t="s">
        <v>59</v>
      </c>
      <c r="F13" s="102" t="s">
        <v>60</v>
      </c>
      <c r="G13" s="101"/>
      <c r="H13" s="90"/>
      <c r="I13" s="30"/>
      <c r="J13" s="31"/>
      <c r="K13" s="90" t="s">
        <v>60</v>
      </c>
      <c r="L13" s="100"/>
      <c r="M13" s="90"/>
      <c r="N13" s="30"/>
      <c r="O13" s="31"/>
      <c r="P13" s="100"/>
      <c r="Q13" s="90"/>
      <c r="R13" s="30"/>
      <c r="S13" s="31"/>
      <c r="T13" s="90" t="s">
        <v>61</v>
      </c>
      <c r="U13" s="100"/>
      <c r="V13" s="90"/>
      <c r="W13" s="30"/>
      <c r="X13" s="31"/>
    </row>
    <row r="14" spans="1:24" s="81" customFormat="1" ht="13.5" customHeight="1">
      <c r="A14" s="85" t="s">
        <v>62</v>
      </c>
      <c r="B14" s="84"/>
      <c r="C14" s="84" t="s">
        <v>63</v>
      </c>
      <c r="D14" s="84" t="s">
        <v>64</v>
      </c>
      <c r="E14" s="84" t="s">
        <v>65</v>
      </c>
      <c r="F14" s="99"/>
      <c r="G14" s="98"/>
      <c r="H14" s="84"/>
      <c r="I14" s="32"/>
      <c r="J14" s="33"/>
      <c r="K14" s="84"/>
      <c r="L14" s="84"/>
      <c r="M14" s="84"/>
      <c r="N14" s="85"/>
      <c r="O14" s="24"/>
      <c r="P14" s="97"/>
      <c r="Q14" s="84"/>
      <c r="R14" s="32"/>
      <c r="S14" s="33"/>
      <c r="T14" s="84" t="s">
        <v>66</v>
      </c>
      <c r="U14" s="97"/>
      <c r="V14" s="84"/>
      <c r="W14" s="32"/>
      <c r="X14" s="33"/>
    </row>
    <row r="15" spans="1:24" s="81" customFormat="1" ht="13.5" customHeight="1">
      <c r="A15" s="91" t="s">
        <v>67</v>
      </c>
      <c r="B15" s="96">
        <v>8542310000</v>
      </c>
      <c r="C15" s="95"/>
      <c r="D15" s="54">
        <f>G64+L64</f>
        <v>665</v>
      </c>
      <c r="E15" s="72">
        <f>G64+L64</f>
        <v>665</v>
      </c>
      <c r="F15" s="290" t="s">
        <v>562</v>
      </c>
      <c r="G15" s="290">
        <v>5</v>
      </c>
      <c r="H15" s="290">
        <v>1863.63</v>
      </c>
      <c r="I15" s="88"/>
      <c r="J15" s="94"/>
      <c r="K15" s="290" t="s">
        <v>563</v>
      </c>
      <c r="L15" s="290">
        <v>12</v>
      </c>
      <c r="M15" s="290">
        <v>7863.48</v>
      </c>
      <c r="O15" s="5"/>
      <c r="P15" s="5"/>
      <c r="Q15" s="5"/>
      <c r="R15" s="5"/>
      <c r="S15" s="5"/>
      <c r="T15" s="5"/>
      <c r="U15" s="73">
        <f>D15-L15-G15</f>
        <v>648</v>
      </c>
      <c r="V15" s="74">
        <f>(H64+M64)-H15-M15</f>
        <v>167718.96799999996</v>
      </c>
      <c r="W15" s="5"/>
      <c r="X15" s="5"/>
    </row>
    <row r="16" spans="1:24" s="81" customFormat="1" ht="13.5" customHeight="1">
      <c r="A16" s="90"/>
      <c r="B16" s="76"/>
      <c r="C16" s="90"/>
      <c r="D16" s="54"/>
      <c r="E16" s="54"/>
      <c r="F16" s="322"/>
      <c r="G16" s="323"/>
      <c r="H16" s="323"/>
      <c r="I16" s="88"/>
      <c r="J16" s="94"/>
      <c r="K16" s="290" t="s">
        <v>564</v>
      </c>
      <c r="L16" s="290">
        <v>177</v>
      </c>
      <c r="M16" s="290">
        <v>46394.531999999999</v>
      </c>
      <c r="O16" s="5"/>
      <c r="P16" s="5"/>
      <c r="Q16" s="5"/>
      <c r="R16" s="5"/>
      <c r="S16" s="5"/>
      <c r="T16" s="5"/>
      <c r="U16" s="73">
        <f>U15-L16-G16</f>
        <v>471</v>
      </c>
      <c r="V16" s="74">
        <f>V15-H16-M16</f>
        <v>121324.43599999996</v>
      </c>
      <c r="W16" s="5"/>
      <c r="X16" s="5"/>
    </row>
    <row r="17" spans="1:24" s="81" customFormat="1" ht="13.5" customHeight="1">
      <c r="A17" s="90"/>
      <c r="B17" s="76"/>
      <c r="C17" s="90"/>
      <c r="D17" s="54"/>
      <c r="E17" s="54"/>
      <c r="F17" s="322"/>
      <c r="G17" s="323"/>
      <c r="H17" s="323"/>
      <c r="I17" s="88"/>
      <c r="J17" s="94"/>
      <c r="K17" s="290" t="s">
        <v>565</v>
      </c>
      <c r="L17" s="290">
        <v>3</v>
      </c>
      <c r="M17" s="290">
        <v>786.34799999999996</v>
      </c>
      <c r="O17" s="5"/>
      <c r="P17" s="5"/>
      <c r="Q17" s="5"/>
      <c r="R17" s="5"/>
      <c r="S17" s="5"/>
      <c r="T17" s="5"/>
      <c r="U17" s="73">
        <f>U16-L17-G17</f>
        <v>468</v>
      </c>
      <c r="V17" s="74">
        <f>V16-H17-M17</f>
        <v>120538.08799999996</v>
      </c>
      <c r="W17" s="5"/>
      <c r="X17" s="5"/>
    </row>
    <row r="18" spans="1:24" s="81" customFormat="1" ht="13.5" customHeight="1">
      <c r="A18" s="91"/>
      <c r="B18" s="90"/>
      <c r="C18" s="90"/>
      <c r="D18" s="54"/>
      <c r="E18" s="54"/>
      <c r="F18" s="322"/>
      <c r="G18" s="323"/>
      <c r="H18" s="323"/>
      <c r="I18" s="88"/>
      <c r="J18" s="94"/>
      <c r="K18" s="290" t="s">
        <v>566</v>
      </c>
      <c r="L18" s="290">
        <v>6</v>
      </c>
      <c r="M18" s="290">
        <v>1564.4159999999999</v>
      </c>
      <c r="O18" s="5"/>
      <c r="P18" s="5"/>
      <c r="Q18" s="5"/>
      <c r="R18" s="5"/>
      <c r="S18" s="5"/>
      <c r="T18" s="5"/>
      <c r="U18" s="73">
        <f t="shared" ref="U18:U29" si="0">U17-L18-G18</f>
        <v>462</v>
      </c>
      <c r="V18" s="74">
        <f>V17-H18-M18</f>
        <v>118973.67199999996</v>
      </c>
      <c r="W18" s="5"/>
      <c r="X18" s="5"/>
    </row>
    <row r="19" spans="1:24" s="81" customFormat="1" ht="13.5" customHeight="1">
      <c r="A19" s="91"/>
      <c r="B19" s="90"/>
      <c r="C19" s="90"/>
      <c r="D19" s="51"/>
      <c r="E19" s="51"/>
      <c r="F19" s="322"/>
      <c r="G19" s="323"/>
      <c r="H19" s="323"/>
      <c r="I19" s="88"/>
      <c r="J19" s="94"/>
      <c r="K19" s="290" t="s">
        <v>567</v>
      </c>
      <c r="L19" s="290">
        <v>130</v>
      </c>
      <c r="M19" s="290">
        <v>34075.08</v>
      </c>
      <c r="O19" s="5"/>
      <c r="P19" s="5"/>
      <c r="Q19" s="5"/>
      <c r="R19" s="5"/>
      <c r="S19" s="5"/>
      <c r="T19" s="5"/>
      <c r="U19" s="73">
        <f t="shared" si="0"/>
        <v>332</v>
      </c>
      <c r="V19" s="74">
        <f t="shared" ref="V19:V29" si="1">V18-H19-M19</f>
        <v>84898.591999999961</v>
      </c>
      <c r="W19" s="5"/>
      <c r="X19" s="5"/>
    </row>
    <row r="20" spans="1:24" s="81" customFormat="1" ht="13.5" customHeight="1">
      <c r="A20" s="91"/>
      <c r="B20" s="90"/>
      <c r="C20" s="90"/>
      <c r="D20" s="51"/>
      <c r="E20" s="51"/>
      <c r="F20" s="322"/>
      <c r="G20" s="323"/>
      <c r="H20" s="323"/>
      <c r="I20" s="88"/>
      <c r="J20" s="91"/>
      <c r="K20" s="290" t="s">
        <v>568</v>
      </c>
      <c r="L20" s="290">
        <v>6</v>
      </c>
      <c r="M20" s="290">
        <v>1512.972</v>
      </c>
      <c r="O20" s="5"/>
      <c r="P20" s="5"/>
      <c r="Q20" s="5"/>
      <c r="R20" s="5"/>
      <c r="S20" s="5"/>
      <c r="T20" s="5"/>
      <c r="U20" s="73">
        <f t="shared" si="0"/>
        <v>326</v>
      </c>
      <c r="V20" s="74">
        <f t="shared" si="1"/>
        <v>83385.619999999966</v>
      </c>
      <c r="W20" s="5"/>
      <c r="X20" s="5"/>
    </row>
    <row r="21" spans="1:24" s="81" customFormat="1" ht="13.5" customHeight="1">
      <c r="A21" s="91"/>
      <c r="B21" s="90"/>
      <c r="C21" s="90"/>
      <c r="D21" s="51"/>
      <c r="E21" s="51"/>
      <c r="F21" s="322"/>
      <c r="G21" s="323"/>
      <c r="H21" s="323"/>
      <c r="I21" s="88"/>
      <c r="J21" s="94"/>
      <c r="K21" s="290" t="s">
        <v>569</v>
      </c>
      <c r="L21" s="290">
        <v>1</v>
      </c>
      <c r="M21" s="290">
        <v>252.16</v>
      </c>
      <c r="O21" s="5"/>
      <c r="P21" s="5"/>
      <c r="Q21" s="5"/>
      <c r="R21" s="5"/>
      <c r="S21" s="5"/>
      <c r="T21" s="5"/>
      <c r="U21" s="73">
        <f t="shared" si="0"/>
        <v>325</v>
      </c>
      <c r="V21" s="74">
        <f>V20-H21-M21</f>
        <v>83133.459999999963</v>
      </c>
      <c r="W21" s="5"/>
      <c r="X21" s="5"/>
    </row>
    <row r="22" spans="1:24" s="81" customFormat="1" ht="13.5" customHeight="1">
      <c r="A22" s="91"/>
      <c r="B22" s="90"/>
      <c r="C22" s="90"/>
      <c r="D22" s="51"/>
      <c r="E22" s="51"/>
      <c r="F22" s="322"/>
      <c r="G22" s="323"/>
      <c r="H22" s="323"/>
      <c r="I22" s="88"/>
      <c r="J22" s="94"/>
      <c r="K22" s="290" t="s">
        <v>570</v>
      </c>
      <c r="L22" s="290">
        <v>2</v>
      </c>
      <c r="M22" s="290">
        <v>521.47</v>
      </c>
      <c r="O22" s="5"/>
      <c r="P22" s="5"/>
      <c r="Q22" s="5"/>
      <c r="R22" s="5"/>
      <c r="S22" s="5"/>
      <c r="T22" s="5"/>
      <c r="U22" s="73">
        <f t="shared" si="0"/>
        <v>323</v>
      </c>
      <c r="V22" s="74">
        <f t="shared" si="1"/>
        <v>82611.989999999962</v>
      </c>
      <c r="W22" s="5"/>
      <c r="X22" s="5"/>
    </row>
    <row r="23" spans="1:24" s="81" customFormat="1" ht="13.5" customHeight="1">
      <c r="A23" s="91"/>
      <c r="B23" s="90"/>
      <c r="C23" s="90" t="s">
        <v>68</v>
      </c>
      <c r="D23" s="51"/>
      <c r="E23" s="51"/>
      <c r="F23" s="322"/>
      <c r="G23" s="323"/>
      <c r="H23" s="323"/>
      <c r="I23" s="88"/>
      <c r="J23" s="261"/>
      <c r="K23" s="290" t="s">
        <v>571</v>
      </c>
      <c r="L23" s="290">
        <v>2</v>
      </c>
      <c r="M23" s="290">
        <v>511.08</v>
      </c>
      <c r="O23" s="5"/>
      <c r="P23" s="5"/>
      <c r="Q23" s="5"/>
      <c r="R23" s="5"/>
      <c r="S23" s="5"/>
      <c r="T23" s="5"/>
      <c r="U23" s="73">
        <f t="shared" si="0"/>
        <v>321</v>
      </c>
      <c r="V23" s="74">
        <f t="shared" si="1"/>
        <v>82100.90999999996</v>
      </c>
      <c r="W23" s="5"/>
      <c r="X23" s="5"/>
    </row>
    <row r="24" spans="1:24" s="81" customFormat="1" ht="13.5" customHeight="1">
      <c r="A24" s="91"/>
      <c r="B24" s="90"/>
      <c r="C24" s="90"/>
      <c r="D24" s="51"/>
      <c r="E24" s="51"/>
      <c r="F24" s="322"/>
      <c r="G24" s="323"/>
      <c r="H24" s="323"/>
      <c r="I24" s="88"/>
      <c r="J24" s="261"/>
      <c r="K24" s="290" t="s">
        <v>572</v>
      </c>
      <c r="L24" s="290">
        <v>4</v>
      </c>
      <c r="M24" s="290">
        <v>1042.94</v>
      </c>
      <c r="O24" s="5"/>
      <c r="P24" s="5"/>
      <c r="Q24" s="5"/>
      <c r="R24" s="5"/>
      <c r="S24" s="5"/>
      <c r="T24" s="5"/>
      <c r="U24" s="73">
        <f t="shared" si="0"/>
        <v>317</v>
      </c>
      <c r="V24" s="74">
        <f t="shared" si="1"/>
        <v>81057.969999999958</v>
      </c>
      <c r="W24" s="5"/>
      <c r="X24" s="5"/>
    </row>
    <row r="25" spans="1:24" s="81" customFormat="1" ht="13.5" customHeight="1">
      <c r="A25" s="91"/>
      <c r="B25" s="90"/>
      <c r="C25" s="90"/>
      <c r="D25" s="51"/>
      <c r="E25" s="51"/>
      <c r="F25" s="322"/>
      <c r="G25" s="323"/>
      <c r="H25" s="323"/>
      <c r="I25" s="88"/>
      <c r="J25" s="261"/>
      <c r="K25" s="290" t="s">
        <v>573</v>
      </c>
      <c r="L25" s="290">
        <v>1</v>
      </c>
      <c r="M25" s="290">
        <v>252.16</v>
      </c>
      <c r="O25" s="5"/>
      <c r="P25" s="5"/>
      <c r="Q25" s="5"/>
      <c r="R25" s="5"/>
      <c r="S25" s="5"/>
      <c r="T25" s="5"/>
      <c r="U25" s="73">
        <f t="shared" si="0"/>
        <v>316</v>
      </c>
      <c r="V25" s="74">
        <f t="shared" si="1"/>
        <v>80805.809999999954</v>
      </c>
      <c r="W25" s="5"/>
      <c r="X25" s="5"/>
    </row>
    <row r="26" spans="1:24" s="81" customFormat="1" ht="13.5" customHeight="1">
      <c r="A26" s="91"/>
      <c r="B26" s="90"/>
      <c r="C26" s="90"/>
      <c r="D26" s="51"/>
      <c r="E26" s="51"/>
      <c r="F26" s="123"/>
      <c r="G26" s="135"/>
      <c r="H26" s="135"/>
      <c r="I26" s="88"/>
      <c r="J26" s="261"/>
      <c r="K26" s="290" t="s">
        <v>574</v>
      </c>
      <c r="L26" s="290">
        <v>250</v>
      </c>
      <c r="M26" s="290">
        <v>63885</v>
      </c>
      <c r="O26" s="5"/>
      <c r="P26" s="5"/>
      <c r="Q26" s="5"/>
      <c r="R26" s="5"/>
      <c r="S26" s="5"/>
      <c r="T26" s="5"/>
      <c r="U26" s="73">
        <f t="shared" si="0"/>
        <v>66</v>
      </c>
      <c r="V26" s="74">
        <f t="shared" si="1"/>
        <v>16920.809999999954</v>
      </c>
      <c r="W26" s="5"/>
      <c r="X26" s="5"/>
    </row>
    <row r="27" spans="1:24" s="81" customFormat="1" ht="13.5" customHeight="1">
      <c r="A27" s="91"/>
      <c r="B27" s="90"/>
      <c r="C27" s="90"/>
      <c r="D27" s="51"/>
      <c r="E27" s="51"/>
      <c r="F27" s="123"/>
      <c r="G27" s="123"/>
      <c r="H27" s="127"/>
      <c r="I27" s="88"/>
      <c r="J27" s="261"/>
      <c r="K27" s="290" t="s">
        <v>575</v>
      </c>
      <c r="L27" s="290">
        <v>1</v>
      </c>
      <c r="M27" s="290">
        <v>257.62</v>
      </c>
      <c r="O27" s="5"/>
      <c r="P27" s="5"/>
      <c r="Q27" s="5"/>
      <c r="R27" s="5"/>
      <c r="S27" s="5"/>
      <c r="T27" s="5"/>
      <c r="U27" s="73">
        <f t="shared" si="0"/>
        <v>65</v>
      </c>
      <c r="V27" s="74">
        <f t="shared" si="1"/>
        <v>16663.189999999955</v>
      </c>
      <c r="W27" s="5"/>
      <c r="X27" s="5"/>
    </row>
    <row r="28" spans="1:24" s="81" customFormat="1" ht="13.5" customHeight="1">
      <c r="A28" s="91"/>
      <c r="B28" s="90"/>
      <c r="C28" s="90"/>
      <c r="D28" s="51"/>
      <c r="E28" s="51"/>
      <c r="F28" s="123"/>
      <c r="G28" s="123"/>
      <c r="H28" s="127"/>
      <c r="I28" s="88"/>
      <c r="J28" s="261"/>
      <c r="K28" s="290" t="s">
        <v>576</v>
      </c>
      <c r="L28" s="290">
        <v>1</v>
      </c>
      <c r="M28" s="290">
        <v>260.74</v>
      </c>
      <c r="O28" s="5"/>
      <c r="P28" s="5"/>
      <c r="Q28" s="5"/>
      <c r="R28" s="5"/>
      <c r="S28" s="5"/>
      <c r="T28" s="5"/>
      <c r="U28" s="73">
        <f t="shared" si="0"/>
        <v>64</v>
      </c>
      <c r="V28" s="74">
        <f t="shared" si="1"/>
        <v>16402.449999999953</v>
      </c>
      <c r="W28" s="5"/>
      <c r="X28" s="5"/>
    </row>
    <row r="29" spans="1:24" s="81" customFormat="1" ht="13.5" customHeight="1">
      <c r="A29" s="91"/>
      <c r="B29" s="90"/>
      <c r="C29" s="90"/>
      <c r="D29" s="51"/>
      <c r="E29" s="51"/>
      <c r="F29" s="123"/>
      <c r="G29" s="89"/>
      <c r="H29" s="128"/>
      <c r="I29" s="88"/>
      <c r="J29" s="261"/>
      <c r="K29" s="290" t="s">
        <v>577</v>
      </c>
      <c r="L29" s="290">
        <v>41</v>
      </c>
      <c r="M29" s="290">
        <v>10477.14</v>
      </c>
      <c r="O29" s="5"/>
      <c r="P29" s="5"/>
      <c r="Q29" s="5"/>
      <c r="R29" s="5"/>
      <c r="S29" s="5"/>
      <c r="T29" s="5"/>
      <c r="U29" s="73">
        <f t="shared" si="0"/>
        <v>23</v>
      </c>
      <c r="V29" s="74">
        <f t="shared" si="1"/>
        <v>5925.309999999954</v>
      </c>
      <c r="W29" s="5"/>
      <c r="X29" s="5"/>
    </row>
    <row r="30" spans="1:24" s="81" customFormat="1" ht="13.5" customHeight="1">
      <c r="A30" s="91"/>
      <c r="B30" s="90"/>
      <c r="C30" s="90"/>
      <c r="D30" s="51"/>
      <c r="E30" s="5"/>
      <c r="F30" s="123"/>
      <c r="G30" s="89"/>
      <c r="H30" s="128"/>
      <c r="I30" s="88"/>
      <c r="J30" s="261"/>
      <c r="K30" s="290" t="s">
        <v>578</v>
      </c>
      <c r="L30" s="290">
        <v>14</v>
      </c>
      <c r="M30" s="290">
        <v>3606.71</v>
      </c>
      <c r="O30" s="5"/>
      <c r="P30" s="5"/>
      <c r="Q30" s="5"/>
      <c r="R30" s="5"/>
      <c r="S30" s="5"/>
      <c r="T30" s="5"/>
      <c r="U30" s="73">
        <f t="shared" ref="U30" si="2">U29-L30-G30</f>
        <v>9</v>
      </c>
      <c r="V30" s="74">
        <f t="shared" ref="V30" si="3">V29-H30-M30</f>
        <v>2318.599999999954</v>
      </c>
      <c r="W30" s="5"/>
      <c r="X30" s="5"/>
    </row>
    <row r="31" spans="1:24" s="81" customFormat="1" ht="13.5" customHeight="1">
      <c r="A31" s="91"/>
      <c r="B31" s="90"/>
      <c r="C31" s="90"/>
      <c r="D31" s="51"/>
      <c r="E31" s="5"/>
      <c r="F31" s="89"/>
      <c r="G31" s="129"/>
      <c r="H31" s="130"/>
      <c r="I31" s="88"/>
      <c r="J31" s="261"/>
      <c r="K31" s="290" t="s">
        <v>579</v>
      </c>
      <c r="L31" s="290">
        <v>9</v>
      </c>
      <c r="M31" s="290">
        <v>2318.6</v>
      </c>
      <c r="O31" s="5"/>
      <c r="P31" s="5"/>
      <c r="Q31" s="5"/>
      <c r="R31" s="5"/>
      <c r="S31" s="5"/>
      <c r="T31" s="5"/>
      <c r="U31" s="73">
        <f t="shared" ref="U31" si="4">U30-L31-G31</f>
        <v>0</v>
      </c>
      <c r="V31" s="74">
        <f t="shared" ref="V31" si="5">V30-H31-M31</f>
        <v>-4.5929482439532876E-11</v>
      </c>
      <c r="W31" s="5"/>
      <c r="X31" s="5"/>
    </row>
    <row r="32" spans="1:24" s="81" customFormat="1" ht="13.5" customHeight="1">
      <c r="A32" s="91"/>
      <c r="B32" s="90"/>
      <c r="C32" s="90"/>
      <c r="D32" s="51"/>
      <c r="E32" s="5"/>
      <c r="F32" s="89"/>
      <c r="G32" s="129"/>
      <c r="H32" s="130"/>
      <c r="I32" s="88"/>
      <c r="J32" s="94"/>
      <c r="K32" s="290"/>
      <c r="L32" s="290"/>
      <c r="M32" s="275"/>
      <c r="O32" s="5"/>
      <c r="P32" s="5"/>
      <c r="Q32" s="5"/>
      <c r="R32" s="5"/>
      <c r="S32" s="5"/>
      <c r="T32" s="5"/>
      <c r="U32" s="73"/>
      <c r="V32" s="74"/>
      <c r="W32" s="5"/>
      <c r="X32" s="5"/>
    </row>
    <row r="33" spans="1:24" s="81" customFormat="1" ht="13.5" customHeight="1">
      <c r="A33" s="91"/>
      <c r="B33" s="90"/>
      <c r="C33" s="90"/>
      <c r="D33" s="51"/>
      <c r="E33" s="5"/>
      <c r="F33" s="89"/>
      <c r="G33" s="129"/>
      <c r="H33" s="130"/>
      <c r="I33" s="88"/>
      <c r="J33" s="261"/>
      <c r="K33" s="290"/>
      <c r="L33" s="290"/>
      <c r="M33" s="275"/>
      <c r="O33" s="5"/>
      <c r="P33" s="5"/>
      <c r="Q33" s="5"/>
      <c r="R33" s="5"/>
      <c r="S33" s="5"/>
      <c r="T33" s="5"/>
      <c r="U33" s="73"/>
      <c r="V33" s="74"/>
      <c r="W33" s="5"/>
      <c r="X33" s="5"/>
    </row>
    <row r="34" spans="1:24" s="81" customFormat="1" ht="13.5" customHeight="1">
      <c r="A34" s="91"/>
      <c r="B34" s="90"/>
      <c r="C34" s="90"/>
      <c r="D34" s="51"/>
      <c r="E34" s="5"/>
      <c r="F34" s="89"/>
      <c r="G34" s="129"/>
      <c r="H34" s="130"/>
      <c r="I34" s="88"/>
      <c r="J34" s="261"/>
      <c r="K34" s="290"/>
      <c r="L34" s="290"/>
      <c r="M34" s="275"/>
      <c r="O34" s="5"/>
      <c r="P34" s="5"/>
      <c r="Q34" s="5"/>
      <c r="R34" s="5"/>
      <c r="S34" s="5"/>
      <c r="T34" s="5"/>
      <c r="U34" s="73"/>
      <c r="V34" s="74"/>
      <c r="W34" s="5"/>
      <c r="X34" s="5"/>
    </row>
    <row r="35" spans="1:24" s="81" customFormat="1" ht="13.5" customHeight="1">
      <c r="A35" s="91"/>
      <c r="B35" s="90"/>
      <c r="C35" s="90"/>
      <c r="D35" s="51"/>
      <c r="E35" s="5"/>
      <c r="F35" s="89"/>
      <c r="G35" s="129"/>
      <c r="H35" s="130"/>
      <c r="I35" s="88"/>
      <c r="J35" s="261"/>
      <c r="K35" s="290"/>
      <c r="L35" s="290"/>
      <c r="M35" s="275"/>
      <c r="O35" s="5"/>
      <c r="P35" s="5"/>
      <c r="Q35" s="5"/>
      <c r="R35" s="5"/>
      <c r="S35" s="5"/>
      <c r="T35" s="5"/>
      <c r="U35" s="73"/>
      <c r="V35" s="74"/>
      <c r="W35" s="5"/>
      <c r="X35" s="5"/>
    </row>
    <row r="36" spans="1:24" s="81" customFormat="1" ht="13.5" customHeight="1">
      <c r="A36" s="91"/>
      <c r="B36" s="90"/>
      <c r="C36" s="90"/>
      <c r="D36" s="51"/>
      <c r="E36" s="5"/>
      <c r="F36" s="89"/>
      <c r="G36" s="129"/>
      <c r="H36" s="130"/>
      <c r="I36" s="262"/>
      <c r="J36" s="261"/>
      <c r="K36" s="290"/>
      <c r="L36" s="290"/>
      <c r="M36" s="275"/>
      <c r="O36" s="5"/>
      <c r="P36" s="5"/>
      <c r="Q36" s="5"/>
      <c r="R36" s="5"/>
      <c r="S36" s="5"/>
      <c r="T36" s="5"/>
      <c r="U36" s="73"/>
      <c r="V36" s="74"/>
      <c r="W36" s="5"/>
      <c r="X36" s="5"/>
    </row>
    <row r="37" spans="1:24" s="81" customFormat="1" ht="13.5" customHeight="1">
      <c r="A37" s="91"/>
      <c r="B37" s="90"/>
      <c r="C37" s="90"/>
      <c r="D37" s="91"/>
      <c r="E37" s="90"/>
      <c r="F37" s="89"/>
      <c r="G37" s="129"/>
      <c r="H37" s="130"/>
      <c r="I37" s="263"/>
      <c r="J37" s="264"/>
      <c r="K37" s="290"/>
      <c r="L37" s="290"/>
      <c r="M37" s="275"/>
      <c r="O37" s="5"/>
      <c r="P37" s="5"/>
      <c r="Q37" s="5"/>
      <c r="R37" s="5"/>
      <c r="S37" s="5"/>
      <c r="T37" s="5"/>
      <c r="U37" s="73"/>
      <c r="V37" s="74"/>
      <c r="W37" s="5"/>
      <c r="X37" s="5"/>
    </row>
    <row r="38" spans="1:24" s="81" customFormat="1" ht="13.5" customHeight="1">
      <c r="A38" s="91"/>
      <c r="B38" s="90"/>
      <c r="C38" s="90"/>
      <c r="D38" s="91"/>
      <c r="E38" s="90"/>
      <c r="F38" s="89"/>
      <c r="G38" s="129"/>
      <c r="H38" s="130"/>
      <c r="I38" s="263"/>
      <c r="J38" s="264"/>
      <c r="K38" s="290"/>
      <c r="L38" s="290"/>
      <c r="M38" s="275"/>
      <c r="O38" s="5"/>
      <c r="P38" s="5"/>
      <c r="Q38" s="5"/>
      <c r="R38" s="5"/>
      <c r="S38" s="5"/>
      <c r="T38" s="5"/>
      <c r="U38" s="73"/>
      <c r="V38" s="74"/>
      <c r="W38" s="5"/>
      <c r="X38" s="5"/>
    </row>
    <row r="39" spans="1:24" s="81" customFormat="1" ht="13.5" customHeight="1">
      <c r="A39" s="91"/>
      <c r="B39" s="90"/>
      <c r="C39" s="90"/>
      <c r="D39" s="91"/>
      <c r="E39" s="90"/>
      <c r="F39" s="89"/>
      <c r="G39" s="129"/>
      <c r="H39" s="130"/>
      <c r="I39" s="263"/>
      <c r="J39" s="264"/>
      <c r="K39" s="290"/>
      <c r="L39" s="290"/>
      <c r="M39" s="275"/>
      <c r="O39" s="5"/>
      <c r="P39" s="5"/>
      <c r="Q39" s="5"/>
      <c r="R39" s="5"/>
      <c r="S39" s="5"/>
      <c r="T39" s="5"/>
      <c r="U39" s="73"/>
      <c r="V39" s="74"/>
      <c r="W39" s="5"/>
      <c r="X39" s="5"/>
    </row>
    <row r="40" spans="1:24" s="81" customFormat="1" ht="13.5" customHeight="1">
      <c r="A40" s="91"/>
      <c r="B40" s="90"/>
      <c r="C40" s="90"/>
      <c r="D40" s="91"/>
      <c r="E40" s="90"/>
      <c r="F40" s="89"/>
      <c r="G40" s="129"/>
      <c r="H40" s="130"/>
      <c r="I40" s="88"/>
      <c r="J40" s="94"/>
      <c r="K40" s="290"/>
      <c r="L40" s="290"/>
      <c r="M40" s="275"/>
      <c r="O40" s="5"/>
      <c r="P40" s="5"/>
      <c r="Q40" s="5"/>
      <c r="R40" s="5"/>
      <c r="S40" s="5"/>
      <c r="T40" s="5"/>
      <c r="U40" s="73"/>
      <c r="V40" s="74"/>
      <c r="W40" s="5"/>
      <c r="X40" s="5"/>
    </row>
    <row r="41" spans="1:24" s="81" customFormat="1" ht="13.5" customHeight="1">
      <c r="A41" s="91"/>
      <c r="B41" s="90"/>
      <c r="C41" s="90"/>
      <c r="D41" s="91"/>
      <c r="E41" s="90"/>
      <c r="F41" s="89"/>
      <c r="G41" s="129"/>
      <c r="H41" s="130"/>
      <c r="I41" s="88"/>
      <c r="J41" s="94"/>
      <c r="K41" s="290"/>
      <c r="L41" s="290"/>
      <c r="M41" s="275"/>
      <c r="O41" s="5"/>
      <c r="P41" s="5"/>
      <c r="Q41" s="5"/>
      <c r="R41" s="5"/>
      <c r="S41" s="5"/>
      <c r="T41" s="5"/>
      <c r="U41" s="73"/>
      <c r="V41" s="74"/>
      <c r="W41" s="5"/>
      <c r="X41" s="5"/>
    </row>
    <row r="42" spans="1:24" s="81" customFormat="1" ht="13.5" customHeight="1">
      <c r="A42" s="91"/>
      <c r="B42" s="90"/>
      <c r="C42" s="90"/>
      <c r="D42" s="91"/>
      <c r="E42" s="90"/>
      <c r="F42" s="89"/>
      <c r="G42" s="129"/>
      <c r="H42" s="130"/>
      <c r="I42" s="88"/>
      <c r="J42" s="94"/>
      <c r="K42" s="290"/>
      <c r="L42" s="290"/>
      <c r="M42" s="275"/>
      <c r="O42" s="5"/>
      <c r="P42" s="5"/>
      <c r="Q42" s="5"/>
      <c r="R42" s="5"/>
      <c r="S42" s="5"/>
      <c r="T42" s="5"/>
      <c r="U42" s="73"/>
      <c r="V42" s="74"/>
      <c r="W42" s="5"/>
      <c r="X42" s="5"/>
    </row>
    <row r="43" spans="1:24" s="81" customFormat="1" ht="13.5" customHeight="1">
      <c r="A43" s="91"/>
      <c r="B43" s="90"/>
      <c r="C43" s="90"/>
      <c r="D43" s="91"/>
      <c r="E43" s="90"/>
      <c r="F43" s="89"/>
      <c r="G43" s="129"/>
      <c r="H43" s="130"/>
      <c r="I43" s="88"/>
      <c r="J43" s="94"/>
      <c r="K43" s="290"/>
      <c r="L43" s="290"/>
      <c r="M43" s="275"/>
      <c r="O43" s="5"/>
      <c r="P43" s="5"/>
      <c r="Q43" s="5"/>
      <c r="R43" s="5"/>
      <c r="S43" s="5"/>
      <c r="T43" s="5"/>
      <c r="U43" s="73"/>
      <c r="V43" s="74"/>
      <c r="W43" s="5"/>
      <c r="X43" s="5"/>
    </row>
    <row r="44" spans="1:24" s="81" customFormat="1" ht="13.5" customHeight="1">
      <c r="A44" s="91"/>
      <c r="B44" s="90"/>
      <c r="C44" s="90"/>
      <c r="D44" s="91"/>
      <c r="E44" s="90"/>
      <c r="F44" s="89"/>
      <c r="G44" s="129"/>
      <c r="H44" s="130"/>
      <c r="I44" s="88"/>
      <c r="J44" s="87"/>
      <c r="K44" s="290"/>
      <c r="L44" s="290"/>
      <c r="M44" s="275"/>
      <c r="O44" s="5"/>
      <c r="P44" s="5"/>
      <c r="Q44" s="5"/>
      <c r="R44" s="5"/>
      <c r="S44" s="5"/>
      <c r="T44" s="5"/>
      <c r="U44" s="73"/>
      <c r="V44" s="74"/>
      <c r="W44" s="5"/>
      <c r="X44" s="5"/>
    </row>
    <row r="45" spans="1:24" s="81" customFormat="1" ht="13.5" customHeight="1">
      <c r="A45" s="91"/>
      <c r="B45" s="90"/>
      <c r="C45" s="90"/>
      <c r="D45" s="91"/>
      <c r="E45" s="90"/>
      <c r="F45" s="89"/>
      <c r="G45" s="129"/>
      <c r="H45" s="130"/>
      <c r="I45" s="88"/>
      <c r="J45" s="87"/>
      <c r="K45" s="290"/>
      <c r="L45" s="290"/>
      <c r="M45" s="275"/>
      <c r="O45" s="5"/>
      <c r="P45" s="5"/>
      <c r="Q45" s="5"/>
      <c r="R45" s="5"/>
      <c r="S45" s="5"/>
      <c r="T45" s="5"/>
      <c r="U45" s="73"/>
      <c r="V45" s="74"/>
      <c r="W45" s="5"/>
      <c r="X45" s="5"/>
    </row>
    <row r="46" spans="1:24" s="81" customFormat="1" ht="13.5" customHeight="1">
      <c r="A46" s="91"/>
      <c r="B46" s="90"/>
      <c r="C46" s="90"/>
      <c r="D46" s="91"/>
      <c r="E46" s="90"/>
      <c r="F46" s="89"/>
      <c r="G46" s="129"/>
      <c r="H46" s="130"/>
      <c r="I46" s="88"/>
      <c r="J46" s="87"/>
      <c r="K46" s="290"/>
      <c r="L46" s="290"/>
      <c r="M46" s="275"/>
      <c r="O46" s="5"/>
      <c r="P46" s="5"/>
      <c r="Q46" s="5"/>
      <c r="R46" s="5"/>
      <c r="S46" s="5"/>
      <c r="T46" s="5"/>
      <c r="U46" s="73"/>
      <c r="V46" s="74"/>
      <c r="W46" s="5"/>
      <c r="X46" s="5"/>
    </row>
    <row r="47" spans="1:24" s="81" customFormat="1" ht="13.5" customHeight="1">
      <c r="A47" s="91"/>
      <c r="B47" s="90"/>
      <c r="C47" s="90"/>
      <c r="D47" s="91"/>
      <c r="E47" s="90"/>
      <c r="F47" s="89"/>
      <c r="G47" s="129"/>
      <c r="H47" s="130"/>
      <c r="I47" s="88"/>
      <c r="J47" s="87"/>
      <c r="K47" s="290"/>
      <c r="L47" s="290"/>
      <c r="M47" s="275"/>
      <c r="O47" s="5"/>
      <c r="P47" s="5"/>
      <c r="Q47" s="5"/>
      <c r="R47" s="5"/>
      <c r="S47" s="5"/>
      <c r="T47" s="5"/>
      <c r="U47" s="73"/>
      <c r="V47" s="74"/>
      <c r="W47" s="5"/>
      <c r="X47" s="5"/>
    </row>
    <row r="48" spans="1:24" s="81" customFormat="1" ht="13.5" customHeight="1">
      <c r="A48" s="91"/>
      <c r="B48" s="90"/>
      <c r="C48" s="90"/>
      <c r="D48" s="91"/>
      <c r="E48" s="90"/>
      <c r="F48" s="89"/>
      <c r="G48" s="129"/>
      <c r="H48" s="130"/>
      <c r="I48" s="88"/>
      <c r="J48" s="87"/>
      <c r="K48" s="290"/>
      <c r="L48" s="290"/>
      <c r="M48" s="275"/>
      <c r="O48" s="5"/>
      <c r="P48" s="5"/>
      <c r="Q48" s="5"/>
      <c r="R48" s="5"/>
      <c r="S48" s="5"/>
      <c r="T48" s="5"/>
      <c r="U48" s="73"/>
      <c r="V48" s="74"/>
      <c r="W48" s="5"/>
      <c r="X48" s="5"/>
    </row>
    <row r="49" spans="1:24" s="81" customFormat="1" ht="13.5" customHeight="1">
      <c r="A49" s="91"/>
      <c r="B49" s="90"/>
      <c r="C49" s="90"/>
      <c r="D49" s="91"/>
      <c r="E49" s="90"/>
      <c r="F49" s="89"/>
      <c r="G49" s="129"/>
      <c r="H49" s="130"/>
      <c r="I49" s="88"/>
      <c r="J49" s="87"/>
      <c r="K49" s="290"/>
      <c r="L49" s="290"/>
      <c r="M49" s="290"/>
      <c r="O49" s="5"/>
      <c r="P49" s="5"/>
      <c r="Q49" s="5"/>
      <c r="R49" s="5"/>
      <c r="S49" s="5"/>
      <c r="T49" s="5"/>
      <c r="U49" s="73"/>
      <c r="V49" s="74"/>
      <c r="W49" s="5"/>
      <c r="X49" s="5"/>
    </row>
    <row r="50" spans="1:24" s="81" customFormat="1" ht="13.5" customHeight="1">
      <c r="A50" s="91"/>
      <c r="B50" s="90"/>
      <c r="C50" s="90"/>
      <c r="D50" s="91"/>
      <c r="E50" s="90"/>
      <c r="F50" s="89"/>
      <c r="G50" s="129"/>
      <c r="H50" s="130"/>
      <c r="I50" s="88"/>
      <c r="J50" s="87"/>
      <c r="K50" s="290"/>
      <c r="L50" s="290"/>
      <c r="M50" s="290"/>
      <c r="O50" s="5"/>
      <c r="P50" s="5"/>
      <c r="Q50" s="5"/>
      <c r="R50" s="5"/>
      <c r="S50" s="5"/>
      <c r="T50" s="5"/>
      <c r="U50" s="73"/>
      <c r="V50" s="74"/>
      <c r="W50" s="5"/>
      <c r="X50" s="5"/>
    </row>
    <row r="51" spans="1:24" s="81" customFormat="1" ht="13.5" customHeight="1">
      <c r="A51" s="91"/>
      <c r="B51" s="90"/>
      <c r="C51" s="90"/>
      <c r="D51" s="91"/>
      <c r="E51" s="90"/>
      <c r="F51" s="89"/>
      <c r="G51" s="129"/>
      <c r="H51" s="130"/>
      <c r="I51" s="88"/>
      <c r="J51" s="87"/>
      <c r="K51" s="290"/>
      <c r="L51" s="290"/>
      <c r="M51" s="290"/>
      <c r="O51" s="5"/>
      <c r="P51" s="5"/>
      <c r="Q51" s="5"/>
      <c r="R51" s="5"/>
      <c r="S51" s="5"/>
      <c r="T51" s="5"/>
      <c r="U51" s="73"/>
      <c r="V51" s="74"/>
      <c r="W51" s="5"/>
      <c r="X51" s="5"/>
    </row>
    <row r="52" spans="1:24" s="81" customFormat="1" ht="13.5" customHeight="1">
      <c r="A52" s="91"/>
      <c r="B52" s="90"/>
      <c r="C52" s="90"/>
      <c r="D52" s="91"/>
      <c r="E52" s="90"/>
      <c r="F52" s="89"/>
      <c r="G52" s="129"/>
      <c r="H52" s="130"/>
      <c r="I52" s="88"/>
      <c r="J52" s="87"/>
      <c r="K52" s="125"/>
      <c r="L52" s="136"/>
      <c r="M52" s="126"/>
      <c r="O52" s="5"/>
      <c r="P52" s="5"/>
      <c r="Q52" s="5"/>
      <c r="R52" s="5"/>
      <c r="S52" s="5"/>
      <c r="T52" s="5"/>
      <c r="U52" s="73"/>
      <c r="V52" s="73"/>
      <c r="W52" s="5"/>
      <c r="X52" s="5"/>
    </row>
    <row r="53" spans="1:24" s="81" customFormat="1" ht="13.5" customHeight="1">
      <c r="A53" s="91"/>
      <c r="B53" s="90"/>
      <c r="C53" s="90"/>
      <c r="D53" s="91"/>
      <c r="E53" s="90"/>
      <c r="F53" s="89"/>
      <c r="G53" s="129"/>
      <c r="H53" s="130"/>
      <c r="I53" s="88"/>
      <c r="J53" s="87"/>
      <c r="K53" s="125"/>
      <c r="L53" s="136"/>
      <c r="M53" s="126"/>
      <c r="O53" s="5"/>
      <c r="P53" s="5"/>
      <c r="Q53" s="5"/>
      <c r="R53" s="5"/>
      <c r="S53" s="5"/>
      <c r="T53" s="5"/>
      <c r="U53" s="73"/>
      <c r="V53" s="73"/>
      <c r="W53" s="5"/>
      <c r="X53" s="5"/>
    </row>
    <row r="54" spans="1:24" s="81" customFormat="1" ht="13.5" customHeight="1">
      <c r="A54" s="91"/>
      <c r="B54" s="90"/>
      <c r="C54" s="90"/>
      <c r="D54" s="91"/>
      <c r="E54" s="90"/>
      <c r="F54" s="89"/>
      <c r="G54" s="129"/>
      <c r="H54" s="130"/>
      <c r="I54" s="88"/>
      <c r="J54" s="87"/>
      <c r="K54" s="125"/>
      <c r="L54" s="136"/>
      <c r="M54" s="126"/>
      <c r="O54" s="5"/>
      <c r="P54" s="5"/>
      <c r="Q54" s="5"/>
      <c r="R54" s="5"/>
      <c r="S54" s="5"/>
      <c r="T54" s="5"/>
      <c r="U54" s="73"/>
      <c r="V54" s="73"/>
      <c r="W54" s="5"/>
      <c r="X54" s="5"/>
    </row>
    <row r="55" spans="1:24" s="81" customFormat="1" ht="13.5" customHeight="1">
      <c r="A55" s="91"/>
      <c r="B55" s="90"/>
      <c r="C55" s="90"/>
      <c r="D55" s="91"/>
      <c r="E55" s="90"/>
      <c r="F55" s="89"/>
      <c r="G55" s="129"/>
      <c r="H55" s="130"/>
      <c r="I55" s="88"/>
      <c r="J55" s="87"/>
      <c r="K55" s="125"/>
      <c r="L55" s="137"/>
      <c r="M55" s="131"/>
      <c r="O55" s="5"/>
      <c r="P55" s="5"/>
      <c r="Q55" s="5"/>
      <c r="R55" s="5"/>
      <c r="S55" s="5"/>
      <c r="T55" s="5"/>
      <c r="U55" s="73"/>
      <c r="V55" s="73"/>
      <c r="W55" s="5"/>
      <c r="X55" s="5"/>
    </row>
    <row r="56" spans="1:24" s="81" customFormat="1" ht="13.5" customHeight="1">
      <c r="A56" s="91"/>
      <c r="B56" s="90"/>
      <c r="C56" s="90"/>
      <c r="D56" s="91"/>
      <c r="E56" s="90"/>
      <c r="F56" s="89"/>
      <c r="G56" s="129"/>
      <c r="H56" s="130"/>
      <c r="I56" s="88"/>
      <c r="J56" s="87"/>
      <c r="K56" s="93"/>
      <c r="L56" s="138"/>
      <c r="M56" s="92"/>
      <c r="O56" s="5"/>
      <c r="P56" s="5"/>
      <c r="Q56" s="5"/>
      <c r="R56" s="5"/>
      <c r="S56" s="5"/>
      <c r="T56" s="5"/>
      <c r="U56" s="73"/>
      <c r="V56" s="73"/>
      <c r="W56" s="5"/>
      <c r="X56" s="5"/>
    </row>
    <row r="57" spans="1:24" s="81" customFormat="1" ht="13.5" customHeight="1">
      <c r="A57" s="91"/>
      <c r="B57" s="90"/>
      <c r="C57" s="90"/>
      <c r="D57" s="91"/>
      <c r="E57" s="90"/>
      <c r="F57" s="89"/>
      <c r="G57" s="129"/>
      <c r="H57" s="130"/>
      <c r="I57" s="88"/>
      <c r="J57" s="87"/>
      <c r="K57" s="93"/>
      <c r="L57" s="138"/>
      <c r="M57" s="92"/>
      <c r="O57" s="5"/>
      <c r="P57" s="5"/>
      <c r="Q57" s="5"/>
      <c r="R57" s="5"/>
      <c r="S57" s="5"/>
      <c r="T57" s="5"/>
      <c r="U57" s="73"/>
      <c r="V57" s="73"/>
      <c r="W57" s="5"/>
      <c r="X57" s="5"/>
    </row>
    <row r="58" spans="1:24" s="81" customFormat="1" ht="13.5" customHeight="1">
      <c r="A58" s="91"/>
      <c r="B58" s="90"/>
      <c r="C58" s="90"/>
      <c r="D58" s="91"/>
      <c r="E58" s="90"/>
      <c r="F58" s="89"/>
      <c r="G58" s="129"/>
      <c r="H58" s="130"/>
      <c r="I58" s="88"/>
      <c r="J58" s="87"/>
      <c r="K58" s="93"/>
      <c r="L58" s="138"/>
      <c r="M58" s="92"/>
      <c r="O58" s="5"/>
      <c r="P58" s="5"/>
      <c r="Q58" s="5"/>
      <c r="R58" s="5"/>
      <c r="S58" s="5"/>
      <c r="T58" s="5"/>
      <c r="U58" s="73"/>
      <c r="V58" s="73"/>
      <c r="W58" s="5"/>
      <c r="X58" s="5"/>
    </row>
    <row r="59" spans="1:24" s="81" customFormat="1" ht="13.5" customHeight="1">
      <c r="A59" s="91"/>
      <c r="B59" s="90"/>
      <c r="C59" s="90"/>
      <c r="D59" s="91"/>
      <c r="E59" s="90"/>
      <c r="F59" s="89"/>
      <c r="G59" s="129"/>
      <c r="H59" s="130"/>
      <c r="I59" s="88"/>
      <c r="J59" s="87"/>
      <c r="K59" s="93"/>
      <c r="L59" s="138"/>
      <c r="M59" s="92"/>
      <c r="O59" s="5"/>
      <c r="P59" s="5"/>
      <c r="Q59" s="5"/>
      <c r="R59" s="5"/>
      <c r="S59" s="5"/>
      <c r="T59" s="5"/>
      <c r="U59" s="73"/>
      <c r="V59" s="73"/>
      <c r="W59" s="5"/>
      <c r="X59" s="5"/>
    </row>
    <row r="60" spans="1:24" s="81" customFormat="1" ht="13.5" customHeight="1">
      <c r="A60" s="91"/>
      <c r="B60" s="90"/>
      <c r="C60" s="90"/>
      <c r="D60" s="91"/>
      <c r="E60" s="90"/>
      <c r="F60" s="89"/>
      <c r="G60" s="129"/>
      <c r="H60" s="130"/>
      <c r="I60" s="88"/>
      <c r="J60" s="87"/>
      <c r="K60" s="93"/>
      <c r="L60" s="138"/>
      <c r="M60" s="92"/>
      <c r="O60" s="5"/>
      <c r="P60" s="5"/>
      <c r="Q60" s="5"/>
      <c r="R60" s="5"/>
      <c r="S60" s="5"/>
      <c r="T60" s="5"/>
      <c r="U60" s="73"/>
      <c r="V60" s="73"/>
      <c r="W60" s="5"/>
      <c r="X60" s="5"/>
    </row>
    <row r="61" spans="1:24" s="81" customFormat="1" ht="13.5" customHeight="1">
      <c r="A61" s="91"/>
      <c r="B61" s="90"/>
      <c r="C61" s="90"/>
      <c r="D61" s="91"/>
      <c r="E61" s="90"/>
      <c r="F61" s="89"/>
      <c r="G61" s="129"/>
      <c r="H61" s="130"/>
      <c r="I61" s="88"/>
      <c r="J61" s="87"/>
      <c r="K61" s="93"/>
      <c r="L61" s="138"/>
      <c r="M61" s="92"/>
      <c r="O61" s="5"/>
      <c r="P61" s="5"/>
      <c r="Q61" s="5"/>
      <c r="R61" s="5"/>
      <c r="S61" s="5"/>
      <c r="T61" s="5"/>
      <c r="U61" s="73"/>
      <c r="V61" s="73"/>
      <c r="W61" s="5"/>
      <c r="X61" s="5"/>
    </row>
    <row r="62" spans="1:24" s="81" customFormat="1" ht="13.5" customHeight="1">
      <c r="A62" s="91"/>
      <c r="B62" s="90"/>
      <c r="C62" s="90"/>
      <c r="D62" s="91"/>
      <c r="E62" s="90"/>
      <c r="F62" s="89"/>
      <c r="G62" s="129"/>
      <c r="H62" s="130"/>
      <c r="I62" s="88"/>
      <c r="J62" s="87"/>
      <c r="K62" s="93"/>
      <c r="L62" s="138"/>
      <c r="M62" s="92"/>
      <c r="O62" s="5"/>
      <c r="P62" s="5"/>
      <c r="Q62" s="5"/>
      <c r="R62" s="5"/>
      <c r="S62" s="5"/>
      <c r="T62" s="5"/>
      <c r="U62" s="73"/>
      <c r="V62" s="73"/>
      <c r="W62" s="5"/>
      <c r="X62" s="5"/>
    </row>
    <row r="63" spans="1:24" s="81" customFormat="1" ht="13.5" customHeight="1">
      <c r="A63" s="91"/>
      <c r="B63" s="90"/>
      <c r="C63" s="90"/>
      <c r="D63" s="91"/>
      <c r="E63" s="90"/>
      <c r="F63" s="89"/>
      <c r="G63" s="129"/>
      <c r="H63" s="130"/>
      <c r="I63" s="88"/>
      <c r="J63" s="87"/>
      <c r="K63" s="93"/>
      <c r="L63" s="138"/>
      <c r="M63" s="92"/>
      <c r="O63" s="5"/>
      <c r="P63" s="5"/>
      <c r="Q63" s="5"/>
      <c r="R63" s="5"/>
      <c r="S63" s="5"/>
      <c r="T63" s="5"/>
      <c r="U63" s="73"/>
      <c r="V63" s="73"/>
      <c r="W63" s="5"/>
      <c r="X63" s="5"/>
    </row>
    <row r="64" spans="1:24" s="81" customFormat="1" ht="13.5" customHeight="1">
      <c r="A64" s="85"/>
      <c r="B64" s="84"/>
      <c r="C64" s="84"/>
      <c r="D64" s="85"/>
      <c r="E64" s="84"/>
      <c r="F64" s="83" t="s">
        <v>38</v>
      </c>
      <c r="G64" s="58">
        <f>SUM(G15:G63)</f>
        <v>5</v>
      </c>
      <c r="H64" s="46">
        <f>SUM(H15:H63)</f>
        <v>1863.63</v>
      </c>
      <c r="I64" s="15"/>
      <c r="J64" s="33"/>
      <c r="K64" s="265"/>
      <c r="L64" s="139">
        <f>SUM(L15:L63)</f>
        <v>660</v>
      </c>
      <c r="M64" s="46">
        <f>SUM(M15:M63)</f>
        <v>175582.44799999997</v>
      </c>
      <c r="N64" s="82"/>
      <c r="O64" s="6"/>
      <c r="P64" s="6"/>
      <c r="Q64" s="6"/>
      <c r="R64" s="6"/>
      <c r="S64" s="6"/>
      <c r="T64" s="6"/>
      <c r="U64" s="73"/>
      <c r="V64" s="6"/>
      <c r="W64" s="6"/>
      <c r="X64" s="6"/>
    </row>
    <row r="65" spans="1:21" ht="0.95" customHeight="1">
      <c r="G65" s="7"/>
      <c r="H65" s="3"/>
      <c r="I65" s="4"/>
      <c r="J65" s="76"/>
      <c r="K65" s="140"/>
      <c r="N65" s="4"/>
      <c r="O65" s="76"/>
      <c r="T65" s="80"/>
    </row>
    <row r="66" spans="1:21">
      <c r="A66" s="76" t="s">
        <v>43</v>
      </c>
      <c r="G66" s="7"/>
      <c r="L66" s="141"/>
      <c r="U66" s="80"/>
    </row>
    <row r="67" spans="1:21">
      <c r="G67" s="7"/>
      <c r="L67" s="141"/>
      <c r="U67" s="80"/>
    </row>
    <row r="68" spans="1:21" ht="14.25">
      <c r="A68" s="79"/>
      <c r="G68" s="7"/>
      <c r="L68" s="141"/>
    </row>
    <row r="69" spans="1:21" ht="14.25">
      <c r="A69" s="78"/>
      <c r="G69" s="7"/>
      <c r="L69" s="141"/>
    </row>
    <row r="70" spans="1:21">
      <c r="G70" s="7"/>
      <c r="L70" s="141"/>
    </row>
    <row r="71" spans="1:21">
      <c r="L71" s="86"/>
    </row>
    <row r="72" spans="1:21">
      <c r="L72" s="86"/>
    </row>
    <row r="73" spans="1:21">
      <c r="L73" s="86"/>
    </row>
    <row r="74" spans="1:21">
      <c r="L74" s="86"/>
    </row>
    <row r="75" spans="1:21">
      <c r="L75" s="86"/>
    </row>
    <row r="76" spans="1:21">
      <c r="L76" s="86"/>
    </row>
    <row r="96" spans="7:7">
      <c r="G96" s="118" t="e">
        <f>#REF!+#REF!+#REF!+#REF!+#REF!+#REF!+#REF!</f>
        <v>#REF!</v>
      </c>
    </row>
  </sheetData>
  <mergeCells count="8">
    <mergeCell ref="A4:X4"/>
    <mergeCell ref="F9:O9"/>
    <mergeCell ref="P9:T9"/>
    <mergeCell ref="U9:X9"/>
    <mergeCell ref="F11:J11"/>
    <mergeCell ref="K11:O11"/>
    <mergeCell ref="P11:T11"/>
    <mergeCell ref="U11:X11"/>
  </mergeCells>
  <pageMargins left="0.7" right="0.7" top="0.75" bottom="0.75" header="0.3" footer="0.3"/>
  <pageSetup scale="46" orientation="landscape" r:id="rId1"/>
  <rowBreaks count="8" manualBreakCount="8">
    <brk id="12" max="23" man="1"/>
    <brk id="13" max="23" man="1"/>
    <brk id="19" max="23" man="1"/>
    <brk id="29" max="23" man="1"/>
    <brk id="37" max="23" man="1"/>
    <brk id="39" max="23" man="1"/>
    <brk id="49" max="23" man="1"/>
    <brk id="552" max="16383" man="1"/>
  </rowBreaks>
  <colBreaks count="5" manualBreakCount="5">
    <brk id="1" max="65" man="1"/>
    <brk id="3" max="65" man="1"/>
    <brk id="5" max="1048575" man="1"/>
    <brk id="8" max="65" man="1"/>
    <brk id="10" max="6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E792-F547-4D41-BCFE-D24B0BE79052}">
  <sheetPr codeName="Sheet14">
    <tabColor theme="6"/>
    <pageSetUpPr fitToPage="1"/>
  </sheetPr>
  <dimension ref="A1:X96"/>
  <sheetViews>
    <sheetView view="pageBreakPreview" topLeftCell="A4" zoomScale="70" zoomScaleNormal="50" zoomScaleSheetLayoutView="70" workbookViewId="0">
      <selection activeCell="U31" sqref="U31"/>
    </sheetView>
  </sheetViews>
  <sheetFormatPr defaultColWidth="8.85546875" defaultRowHeight="12.75"/>
  <cols>
    <col min="1" max="1" width="11.42578125" style="76" customWidth="1"/>
    <col min="2" max="2" width="16.42578125" style="76" customWidth="1"/>
    <col min="3" max="3" width="11.140625" style="76" customWidth="1"/>
    <col min="4" max="4" width="17.85546875" style="76" customWidth="1"/>
    <col min="5" max="5" width="17.42578125" style="76" customWidth="1"/>
    <col min="6" max="6" width="14.140625" style="77" customWidth="1"/>
    <col min="7" max="7" width="15.140625" style="77" customWidth="1"/>
    <col min="8" max="8" width="13.140625" style="76" bestFit="1" customWidth="1"/>
    <col min="9" max="9" width="6.5703125" style="3" customWidth="1"/>
    <col min="10" max="10" width="6.5703125" style="4" customWidth="1"/>
    <col min="11" max="11" width="15.85546875" style="76" customWidth="1"/>
    <col min="12" max="12" width="8.140625" style="76" bestFit="1" customWidth="1"/>
    <col min="13" max="13" width="13.140625" style="76" bestFit="1" customWidth="1"/>
    <col min="14" max="14" width="6.5703125" style="76" customWidth="1"/>
    <col min="15" max="15" width="5.85546875" style="4" customWidth="1"/>
    <col min="16" max="16" width="7.5703125" style="76" customWidth="1"/>
    <col min="17" max="17" width="9.140625" style="76" customWidth="1"/>
    <col min="18" max="19" width="6.5703125" style="76" customWidth="1"/>
    <col min="20" max="20" width="13.42578125" style="76" customWidth="1"/>
    <col min="21" max="21" width="10.42578125" style="76" customWidth="1"/>
    <col min="22" max="22" width="14.140625" style="76" bestFit="1" customWidth="1"/>
    <col min="23" max="24" width="6.5703125" style="76" customWidth="1"/>
    <col min="25" max="16384" width="8.85546875" style="76"/>
  </cols>
  <sheetData>
    <row r="1" spans="1:24" ht="12.75" customHeight="1">
      <c r="X1" s="110" t="s">
        <v>45</v>
      </c>
    </row>
    <row r="2" spans="1:24">
      <c r="B2" s="108"/>
      <c r="G2" s="109"/>
      <c r="H2" s="81"/>
      <c r="I2" s="26"/>
      <c r="J2" s="27"/>
      <c r="M2" s="77"/>
      <c r="X2" s="77" t="s">
        <v>32</v>
      </c>
    </row>
    <row r="3" spans="1:24">
      <c r="B3" s="108"/>
      <c r="G3" s="109"/>
      <c r="H3" s="81"/>
      <c r="I3" s="26"/>
      <c r="J3" s="27"/>
      <c r="X3" s="77" t="s">
        <v>33</v>
      </c>
    </row>
    <row r="4" spans="1:24" ht="15">
      <c r="A4" s="366" t="s">
        <v>46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</row>
    <row r="5" spans="1:24">
      <c r="A5" s="76" t="s">
        <v>34</v>
      </c>
      <c r="B5" s="108"/>
    </row>
    <row r="6" spans="1:24">
      <c r="A6" s="76" t="s">
        <v>35</v>
      </c>
      <c r="B6" s="108"/>
    </row>
    <row r="7" spans="1:24">
      <c r="A7" s="76" t="s">
        <v>36</v>
      </c>
      <c r="B7" s="124">
        <f>'M1 IC'!B7</f>
        <v>45778</v>
      </c>
    </row>
    <row r="9" spans="1:24" s="81" customFormat="1">
      <c r="F9" s="367" t="s">
        <v>47</v>
      </c>
      <c r="G9" s="368"/>
      <c r="H9" s="368"/>
      <c r="I9" s="368"/>
      <c r="J9" s="368"/>
      <c r="K9" s="368"/>
      <c r="L9" s="368"/>
      <c r="M9" s="368"/>
      <c r="N9" s="368"/>
      <c r="O9" s="369"/>
      <c r="P9" s="367" t="s">
        <v>48</v>
      </c>
      <c r="Q9" s="368"/>
      <c r="R9" s="368"/>
      <c r="S9" s="368"/>
      <c r="T9" s="369"/>
      <c r="U9" s="367" t="s">
        <v>49</v>
      </c>
      <c r="V9" s="368"/>
      <c r="W9" s="368"/>
      <c r="X9" s="369"/>
    </row>
    <row r="10" spans="1:24" s="81" customFormat="1">
      <c r="F10" s="107"/>
      <c r="G10" s="83"/>
      <c r="H10" s="82"/>
      <c r="I10" s="82"/>
      <c r="J10" s="82"/>
      <c r="K10" s="82"/>
      <c r="L10" s="82"/>
      <c r="M10" s="82"/>
      <c r="N10" s="82"/>
      <c r="O10" s="106"/>
      <c r="P10" s="85"/>
      <c r="Q10" s="82"/>
      <c r="R10" s="82"/>
      <c r="S10" s="82"/>
      <c r="T10" s="106"/>
      <c r="U10" s="85"/>
      <c r="V10" s="82"/>
      <c r="W10" s="82"/>
      <c r="X10" s="106"/>
    </row>
    <row r="11" spans="1:24" s="81" customFormat="1" ht="13.5" customHeight="1">
      <c r="F11" s="370" t="s">
        <v>50</v>
      </c>
      <c r="G11" s="371"/>
      <c r="H11" s="371"/>
      <c r="I11" s="371"/>
      <c r="J11" s="372"/>
      <c r="K11" s="370" t="s">
        <v>51</v>
      </c>
      <c r="L11" s="371"/>
      <c r="M11" s="371"/>
      <c r="N11" s="371"/>
      <c r="O11" s="372"/>
      <c r="P11" s="370"/>
      <c r="Q11" s="371"/>
      <c r="R11" s="371"/>
      <c r="S11" s="371"/>
      <c r="T11" s="372"/>
      <c r="U11" s="370"/>
      <c r="V11" s="371"/>
      <c r="W11" s="371"/>
      <c r="X11" s="372"/>
    </row>
    <row r="12" spans="1:24" s="81" customFormat="1" ht="13.5" customHeight="1">
      <c r="A12" s="105" t="s">
        <v>52</v>
      </c>
      <c r="B12" s="103" t="s">
        <v>37</v>
      </c>
      <c r="C12" s="103" t="s">
        <v>38</v>
      </c>
      <c r="D12" s="103" t="s">
        <v>38</v>
      </c>
      <c r="E12" s="103" t="s">
        <v>38</v>
      </c>
      <c r="F12" s="104" t="s">
        <v>39</v>
      </c>
      <c r="G12" s="29" t="s">
        <v>40</v>
      </c>
      <c r="H12" s="22" t="s">
        <v>53</v>
      </c>
      <c r="I12" s="28" t="s">
        <v>54</v>
      </c>
      <c r="J12" s="22" t="s">
        <v>55</v>
      </c>
      <c r="K12" s="103" t="s">
        <v>39</v>
      </c>
      <c r="L12" s="29" t="s">
        <v>40</v>
      </c>
      <c r="M12" s="22" t="s">
        <v>53</v>
      </c>
      <c r="N12" s="28" t="s">
        <v>54</v>
      </c>
      <c r="O12" s="22" t="s">
        <v>55</v>
      </c>
      <c r="P12" s="29" t="s">
        <v>40</v>
      </c>
      <c r="Q12" s="22" t="s">
        <v>53</v>
      </c>
      <c r="R12" s="28" t="s">
        <v>54</v>
      </c>
      <c r="S12" s="22" t="s">
        <v>55</v>
      </c>
      <c r="T12" s="103" t="s">
        <v>56</v>
      </c>
      <c r="U12" s="29" t="s">
        <v>40</v>
      </c>
      <c r="V12" s="22" t="s">
        <v>53</v>
      </c>
      <c r="W12" s="28" t="s">
        <v>54</v>
      </c>
      <c r="X12" s="22" t="s">
        <v>55</v>
      </c>
    </row>
    <row r="13" spans="1:24" s="81" customFormat="1" ht="13.5" customHeight="1">
      <c r="A13" s="91" t="s">
        <v>57</v>
      </c>
      <c r="B13" s="23" t="s">
        <v>41</v>
      </c>
      <c r="C13" s="90" t="s">
        <v>42</v>
      </c>
      <c r="D13" s="90" t="s">
        <v>58</v>
      </c>
      <c r="E13" s="23" t="s">
        <v>59</v>
      </c>
      <c r="F13" s="102" t="s">
        <v>60</v>
      </c>
      <c r="G13" s="101"/>
      <c r="H13" s="90"/>
      <c r="I13" s="30"/>
      <c r="J13" s="31"/>
      <c r="K13" s="90" t="s">
        <v>60</v>
      </c>
      <c r="L13" s="100"/>
      <c r="M13" s="90"/>
      <c r="N13" s="30"/>
      <c r="O13" s="31"/>
      <c r="P13" s="100"/>
      <c r="Q13" s="90"/>
      <c r="R13" s="30"/>
      <c r="S13" s="31"/>
      <c r="T13" s="90" t="s">
        <v>61</v>
      </c>
      <c r="U13" s="100"/>
      <c r="V13" s="90"/>
      <c r="W13" s="30"/>
      <c r="X13" s="31"/>
    </row>
    <row r="14" spans="1:24" s="81" customFormat="1" ht="13.5" customHeight="1">
      <c r="A14" s="85" t="s">
        <v>62</v>
      </c>
      <c r="B14" s="84"/>
      <c r="C14" s="84" t="s">
        <v>63</v>
      </c>
      <c r="D14" s="84" t="s">
        <v>64</v>
      </c>
      <c r="E14" s="84" t="s">
        <v>65</v>
      </c>
      <c r="F14" s="99"/>
      <c r="G14" s="98"/>
      <c r="H14" s="84"/>
      <c r="I14" s="32"/>
      <c r="J14" s="33"/>
      <c r="K14" s="84"/>
      <c r="L14" s="84"/>
      <c r="M14" s="84"/>
      <c r="N14" s="85"/>
      <c r="O14" s="24"/>
      <c r="P14" s="97"/>
      <c r="Q14" s="84"/>
      <c r="R14" s="32"/>
      <c r="S14" s="33"/>
      <c r="T14" s="84" t="s">
        <v>66</v>
      </c>
      <c r="U14" s="97"/>
      <c r="V14" s="84"/>
      <c r="W14" s="32"/>
      <c r="X14" s="33"/>
    </row>
    <row r="15" spans="1:24" s="81" customFormat="1" ht="13.5" customHeight="1">
      <c r="A15" s="103" t="s">
        <v>44</v>
      </c>
      <c r="B15" s="324">
        <v>8542900000</v>
      </c>
      <c r="C15" s="111"/>
      <c r="D15" s="54">
        <f>G55+L55</f>
        <v>2</v>
      </c>
      <c r="E15" s="72">
        <f>G55+L55</f>
        <v>2</v>
      </c>
      <c r="F15" s="364" t="s">
        <v>580</v>
      </c>
      <c r="G15" s="364">
        <v>2</v>
      </c>
      <c r="H15" s="364">
        <v>1836.06</v>
      </c>
      <c r="I15" s="88"/>
      <c r="J15" s="87"/>
      <c r="K15" s="290"/>
      <c r="L15" s="290"/>
      <c r="M15" s="275"/>
      <c r="O15" s="5"/>
      <c r="P15" s="5"/>
      <c r="Q15" s="5"/>
      <c r="R15" s="5"/>
      <c r="S15" s="5"/>
      <c r="T15" s="5"/>
      <c r="U15" s="55">
        <f>D15-G15-L15</f>
        <v>0</v>
      </c>
      <c r="V15" s="5">
        <f>(H55+M55)-M15-H15</f>
        <v>0</v>
      </c>
      <c r="W15" s="5"/>
      <c r="X15" s="5"/>
    </row>
    <row r="16" spans="1:24" s="81" customFormat="1" ht="13.5" customHeight="1">
      <c r="A16" s="90"/>
      <c r="B16" s="76"/>
      <c r="C16" s="90"/>
      <c r="D16" s="54"/>
      <c r="E16" s="54"/>
      <c r="F16" s="112"/>
      <c r="G16" s="113"/>
      <c r="H16" s="114"/>
      <c r="I16" s="88"/>
      <c r="J16" s="87"/>
      <c r="K16" s="115"/>
      <c r="L16" s="266"/>
      <c r="M16" s="47"/>
      <c r="O16" s="5"/>
      <c r="P16" s="5"/>
      <c r="Q16" s="5"/>
      <c r="R16" s="5"/>
      <c r="S16" s="5"/>
      <c r="T16" s="5"/>
      <c r="U16" s="55"/>
      <c r="V16" s="5"/>
      <c r="W16" s="5"/>
      <c r="X16" s="5"/>
    </row>
    <row r="17" spans="1:24" s="81" customFormat="1" ht="13.5" customHeight="1">
      <c r="A17" s="90"/>
      <c r="B17" s="76"/>
      <c r="C17" s="90"/>
      <c r="D17" s="54"/>
      <c r="E17" s="54"/>
      <c r="F17" s="112"/>
      <c r="G17" s="113"/>
      <c r="H17" s="114"/>
      <c r="I17" s="88"/>
      <c r="J17" s="87"/>
      <c r="K17" s="115"/>
      <c r="L17" s="266"/>
      <c r="M17" s="47"/>
      <c r="O17" s="5"/>
      <c r="P17" s="5"/>
      <c r="Q17" s="5"/>
      <c r="R17" s="5"/>
      <c r="S17" s="5"/>
      <c r="T17" s="5"/>
      <c r="U17" s="55"/>
      <c r="V17" s="5"/>
      <c r="W17" s="5"/>
      <c r="X17" s="5"/>
    </row>
    <row r="18" spans="1:24" s="81" customFormat="1" ht="13.5" customHeight="1">
      <c r="A18" s="90"/>
      <c r="B18" s="90"/>
      <c r="C18" s="90"/>
      <c r="D18" s="54"/>
      <c r="E18" s="54"/>
      <c r="F18" s="112"/>
      <c r="G18" s="113"/>
      <c r="H18" s="114"/>
      <c r="I18" s="88"/>
      <c r="J18" s="87"/>
      <c r="K18" s="115"/>
      <c r="L18" s="266"/>
      <c r="M18" s="47"/>
      <c r="O18" s="5"/>
      <c r="P18" s="5"/>
      <c r="Q18" s="5"/>
      <c r="R18" s="5"/>
      <c r="S18" s="5"/>
      <c r="T18" s="5"/>
      <c r="U18" s="55"/>
      <c r="V18" s="5"/>
      <c r="W18" s="5"/>
      <c r="X18" s="5"/>
    </row>
    <row r="19" spans="1:24" s="81" customFormat="1" ht="13.5" customHeight="1">
      <c r="A19" s="90"/>
      <c r="B19" s="90"/>
      <c r="C19" s="90"/>
      <c r="D19" s="51"/>
      <c r="E19" s="51"/>
      <c r="F19" s="112"/>
      <c r="G19" s="113"/>
      <c r="H19" s="114"/>
      <c r="I19" s="88"/>
      <c r="J19" s="87"/>
      <c r="K19" s="115"/>
      <c r="L19" s="266"/>
      <c r="M19" s="47"/>
      <c r="O19" s="5"/>
      <c r="P19" s="5"/>
      <c r="Q19" s="5"/>
      <c r="R19" s="5"/>
      <c r="S19" s="5"/>
      <c r="T19" s="5"/>
      <c r="U19" s="55"/>
      <c r="V19" s="5"/>
      <c r="W19" s="5"/>
      <c r="X19" s="5"/>
    </row>
    <row r="20" spans="1:24" s="81" customFormat="1" ht="13.5" customHeight="1">
      <c r="A20" s="90"/>
      <c r="B20" s="90"/>
      <c r="C20" s="90"/>
      <c r="D20" s="51"/>
      <c r="E20" s="51"/>
      <c r="F20" s="112"/>
      <c r="G20" s="113"/>
      <c r="H20" s="114"/>
      <c r="I20" s="88"/>
      <c r="J20" s="90"/>
      <c r="K20" s="115"/>
      <c r="L20" s="266"/>
      <c r="M20" s="47"/>
      <c r="O20" s="5"/>
      <c r="P20" s="5"/>
      <c r="Q20" s="5"/>
      <c r="R20" s="5"/>
      <c r="S20" s="5"/>
      <c r="T20" s="5"/>
      <c r="U20" s="55"/>
      <c r="V20" s="5"/>
      <c r="W20" s="5"/>
      <c r="X20" s="5"/>
    </row>
    <row r="21" spans="1:24" s="81" customFormat="1" ht="13.5" customHeight="1">
      <c r="A21" s="90"/>
      <c r="B21" s="90"/>
      <c r="C21" s="90"/>
      <c r="D21" s="51"/>
      <c r="E21" s="51"/>
      <c r="F21" s="112"/>
      <c r="G21" s="113"/>
      <c r="H21" s="114"/>
      <c r="I21" s="88"/>
      <c r="J21" s="87"/>
      <c r="K21" s="115"/>
      <c r="L21" s="267"/>
      <c r="M21" s="68"/>
      <c r="O21" s="5"/>
      <c r="P21" s="5"/>
      <c r="Q21" s="5"/>
      <c r="R21" s="5"/>
      <c r="S21" s="5"/>
      <c r="T21" s="5"/>
      <c r="U21" s="55"/>
      <c r="V21" s="5"/>
      <c r="W21" s="5"/>
      <c r="X21" s="5"/>
    </row>
    <row r="22" spans="1:24" s="81" customFormat="1" ht="13.5" customHeight="1">
      <c r="A22" s="90"/>
      <c r="B22" s="90"/>
      <c r="C22" s="90"/>
      <c r="D22" s="51"/>
      <c r="E22" s="51"/>
      <c r="F22" s="112"/>
      <c r="G22" s="113"/>
      <c r="H22" s="114"/>
      <c r="I22" s="88"/>
      <c r="J22" s="87"/>
      <c r="K22" s="115"/>
      <c r="L22" s="267"/>
      <c r="M22" s="47"/>
      <c r="O22" s="5"/>
      <c r="P22" s="5"/>
      <c r="Q22" s="5"/>
      <c r="R22" s="5"/>
      <c r="S22" s="5"/>
      <c r="T22" s="5"/>
      <c r="U22" s="55"/>
      <c r="V22" s="5"/>
      <c r="W22" s="5"/>
      <c r="X22" s="5"/>
    </row>
    <row r="23" spans="1:24" s="81" customFormat="1" ht="13.5" customHeight="1">
      <c r="A23" s="90"/>
      <c r="B23" s="90"/>
      <c r="C23" s="90" t="s">
        <v>68</v>
      </c>
      <c r="D23" s="51"/>
      <c r="E23" s="51"/>
      <c r="F23" s="112"/>
      <c r="G23" s="113"/>
      <c r="H23" s="114"/>
      <c r="I23" s="88"/>
      <c r="J23" s="268"/>
      <c r="K23" s="115"/>
      <c r="L23" s="267"/>
      <c r="M23" s="47"/>
      <c r="O23" s="5"/>
      <c r="P23" s="5"/>
      <c r="Q23" s="5"/>
      <c r="R23" s="5"/>
      <c r="S23" s="5"/>
      <c r="T23" s="5"/>
      <c r="U23" s="55"/>
      <c r="V23" s="5"/>
      <c r="W23" s="5"/>
      <c r="X23" s="5"/>
    </row>
    <row r="24" spans="1:24" s="81" customFormat="1" ht="13.5" customHeight="1">
      <c r="A24" s="90"/>
      <c r="B24" s="90"/>
      <c r="C24" s="90"/>
      <c r="D24" s="51"/>
      <c r="E24" s="51"/>
      <c r="F24" s="112"/>
      <c r="G24" s="113"/>
      <c r="H24" s="114"/>
      <c r="I24" s="88"/>
      <c r="J24" s="268"/>
      <c r="K24" s="115"/>
      <c r="L24" s="267"/>
      <c r="M24" s="47"/>
      <c r="O24" s="5"/>
      <c r="P24" s="5"/>
      <c r="Q24" s="5"/>
      <c r="R24" s="5"/>
      <c r="S24" s="5"/>
      <c r="T24" s="5"/>
      <c r="U24" s="55"/>
      <c r="V24" s="5"/>
      <c r="W24" s="5"/>
      <c r="X24" s="5"/>
    </row>
    <row r="25" spans="1:24" s="81" customFormat="1" ht="13.5" customHeight="1">
      <c r="A25" s="90"/>
      <c r="B25" s="90"/>
      <c r="C25" s="90"/>
      <c r="D25" s="51"/>
      <c r="E25" s="51"/>
      <c r="F25" s="112"/>
      <c r="G25" s="113"/>
      <c r="H25" s="114"/>
      <c r="I25" s="88"/>
      <c r="J25" s="268"/>
      <c r="K25" s="115"/>
      <c r="L25" s="267"/>
      <c r="M25" s="47"/>
      <c r="O25" s="5"/>
      <c r="P25" s="5"/>
      <c r="Q25" s="5"/>
      <c r="R25" s="5"/>
      <c r="S25" s="5"/>
      <c r="T25" s="5"/>
      <c r="U25" s="55"/>
      <c r="V25" s="5"/>
      <c r="W25" s="5"/>
      <c r="X25" s="5"/>
    </row>
    <row r="26" spans="1:24" s="81" customFormat="1" ht="13.5" customHeight="1">
      <c r="A26" s="90"/>
      <c r="B26" s="90"/>
      <c r="C26" s="90"/>
      <c r="D26" s="51"/>
      <c r="E26" s="51"/>
      <c r="F26" s="112"/>
      <c r="G26" s="112"/>
      <c r="H26" s="114"/>
      <c r="I26" s="88"/>
      <c r="J26" s="268"/>
      <c r="K26" s="115"/>
      <c r="L26" s="267"/>
      <c r="M26" s="47"/>
      <c r="O26" s="5"/>
      <c r="P26" s="5"/>
      <c r="Q26" s="5"/>
      <c r="R26" s="5"/>
      <c r="S26" s="5"/>
      <c r="T26" s="5"/>
      <c r="U26" s="55"/>
      <c r="V26" s="5"/>
      <c r="W26" s="5"/>
      <c r="X26" s="5"/>
    </row>
    <row r="27" spans="1:24" s="81" customFormat="1" ht="13.5" customHeight="1">
      <c r="A27" s="90"/>
      <c r="B27" s="90"/>
      <c r="C27" s="90"/>
      <c r="D27" s="51"/>
      <c r="E27" s="51"/>
      <c r="F27" s="112"/>
      <c r="G27" s="112"/>
      <c r="H27" s="114"/>
      <c r="I27" s="88"/>
      <c r="J27" s="268"/>
      <c r="K27" s="115"/>
      <c r="L27" s="267"/>
      <c r="M27" s="47"/>
      <c r="O27" s="5"/>
      <c r="P27" s="5"/>
      <c r="Q27" s="5"/>
      <c r="R27" s="5"/>
      <c r="S27" s="5"/>
      <c r="T27" s="5"/>
      <c r="U27" s="55"/>
      <c r="V27" s="5"/>
      <c r="W27" s="5"/>
      <c r="X27" s="5"/>
    </row>
    <row r="28" spans="1:24" s="81" customFormat="1" ht="13.5" customHeight="1">
      <c r="A28" s="90"/>
      <c r="B28" s="90"/>
      <c r="C28" s="90"/>
      <c r="D28" s="51"/>
      <c r="E28" s="51"/>
      <c r="F28" s="102"/>
      <c r="G28" s="56"/>
      <c r="H28" s="25"/>
      <c r="I28" s="88"/>
      <c r="J28" s="268"/>
      <c r="K28" s="115"/>
      <c r="L28" s="267"/>
      <c r="M28" s="47"/>
      <c r="O28" s="5"/>
      <c r="P28" s="5"/>
      <c r="Q28" s="5"/>
      <c r="R28" s="5"/>
      <c r="S28" s="5"/>
      <c r="T28" s="5"/>
      <c r="U28" s="55"/>
      <c r="V28" s="5"/>
      <c r="W28" s="5"/>
      <c r="X28" s="5"/>
    </row>
    <row r="29" spans="1:24" s="81" customFormat="1" ht="13.5" customHeight="1">
      <c r="A29" s="90"/>
      <c r="B29" s="90"/>
      <c r="C29" s="90"/>
      <c r="D29" s="51"/>
      <c r="E29" s="51"/>
      <c r="F29" s="102"/>
      <c r="G29" s="56"/>
      <c r="H29" s="25"/>
      <c r="I29" s="88"/>
      <c r="J29" s="268"/>
      <c r="K29" s="115"/>
      <c r="L29" s="267"/>
      <c r="M29" s="47"/>
      <c r="O29" s="5"/>
      <c r="P29" s="5"/>
      <c r="Q29" s="5"/>
      <c r="R29" s="5"/>
      <c r="S29" s="5"/>
      <c r="T29" s="5"/>
      <c r="U29" s="55"/>
      <c r="V29" s="5"/>
      <c r="W29" s="5"/>
      <c r="X29" s="5"/>
    </row>
    <row r="30" spans="1:24" s="81" customFormat="1" ht="13.5" customHeight="1">
      <c r="A30" s="90"/>
      <c r="B30" s="90"/>
      <c r="C30" s="90"/>
      <c r="D30" s="51"/>
      <c r="E30" s="51"/>
      <c r="F30" s="102"/>
      <c r="G30" s="56"/>
      <c r="H30" s="25"/>
      <c r="I30" s="88"/>
      <c r="J30" s="268"/>
      <c r="K30" s="115"/>
      <c r="L30" s="267"/>
      <c r="M30" s="47"/>
      <c r="O30" s="5"/>
      <c r="P30" s="5"/>
      <c r="Q30" s="5"/>
      <c r="R30" s="5"/>
      <c r="S30" s="5"/>
      <c r="T30" s="5"/>
      <c r="U30" s="55"/>
      <c r="V30" s="5"/>
      <c r="W30" s="5"/>
      <c r="X30" s="5"/>
    </row>
    <row r="31" spans="1:24" s="81" customFormat="1" ht="13.5" customHeight="1">
      <c r="A31" s="90"/>
      <c r="B31" s="90"/>
      <c r="C31" s="90"/>
      <c r="D31" s="51"/>
      <c r="E31" s="51"/>
      <c r="F31" s="102"/>
      <c r="G31" s="56"/>
      <c r="H31" s="25"/>
      <c r="I31" s="88"/>
      <c r="J31" s="268"/>
      <c r="K31" s="115"/>
      <c r="L31" s="267"/>
      <c r="M31" s="47"/>
      <c r="O31" s="5"/>
      <c r="P31" s="5"/>
      <c r="Q31" s="5"/>
      <c r="R31" s="5"/>
      <c r="S31" s="5"/>
      <c r="T31" s="5"/>
      <c r="U31" s="55"/>
      <c r="V31" s="5"/>
      <c r="W31" s="5"/>
      <c r="X31" s="5"/>
    </row>
    <row r="32" spans="1:24" s="81" customFormat="1" ht="13.5" customHeight="1">
      <c r="A32" s="90"/>
      <c r="B32" s="90"/>
      <c r="C32" s="90"/>
      <c r="D32" s="51"/>
      <c r="E32" s="51"/>
      <c r="F32" s="102"/>
      <c r="G32" s="56"/>
      <c r="H32" s="25"/>
      <c r="I32" s="88"/>
      <c r="J32" s="87"/>
      <c r="K32" s="115"/>
      <c r="L32" s="267"/>
      <c r="M32" s="47"/>
      <c r="O32" s="5"/>
      <c r="P32" s="5"/>
      <c r="Q32" s="5"/>
      <c r="R32" s="5"/>
      <c r="S32" s="5"/>
      <c r="T32" s="5"/>
      <c r="U32" s="55"/>
      <c r="V32" s="5"/>
      <c r="W32" s="5"/>
      <c r="X32" s="5"/>
    </row>
    <row r="33" spans="1:24" s="81" customFormat="1" ht="13.5" customHeight="1">
      <c r="A33" s="90"/>
      <c r="B33" s="90"/>
      <c r="C33" s="90"/>
      <c r="D33" s="51"/>
      <c r="E33" s="5"/>
      <c r="F33" s="102"/>
      <c r="G33" s="56"/>
      <c r="H33" s="50"/>
      <c r="I33" s="88"/>
      <c r="J33" s="268"/>
      <c r="K33" s="115"/>
      <c r="L33" s="267"/>
      <c r="M33" s="47"/>
      <c r="O33" s="5"/>
      <c r="P33" s="5"/>
      <c r="Q33" s="5"/>
      <c r="R33" s="5"/>
      <c r="S33" s="5"/>
      <c r="T33" s="5"/>
      <c r="U33" s="55"/>
      <c r="V33" s="5"/>
      <c r="W33" s="5"/>
      <c r="X33" s="5"/>
    </row>
    <row r="34" spans="1:24" s="81" customFormat="1" ht="13.5" customHeight="1">
      <c r="A34" s="90"/>
      <c r="B34" s="90"/>
      <c r="C34" s="90"/>
      <c r="D34" s="51"/>
      <c r="E34" s="5"/>
      <c r="F34" s="102"/>
      <c r="G34" s="56"/>
      <c r="H34" s="116"/>
      <c r="I34" s="88"/>
      <c r="J34" s="268"/>
      <c r="K34" s="115"/>
      <c r="L34" s="267"/>
      <c r="M34" s="47"/>
      <c r="O34" s="5"/>
      <c r="P34" s="5"/>
      <c r="Q34" s="5"/>
      <c r="R34" s="5"/>
      <c r="S34" s="5"/>
      <c r="T34" s="5"/>
      <c r="U34" s="55"/>
      <c r="V34" s="5"/>
      <c r="W34" s="5"/>
      <c r="X34" s="5"/>
    </row>
    <row r="35" spans="1:24" s="81" customFormat="1" ht="13.5" customHeight="1">
      <c r="A35" s="90"/>
      <c r="B35" s="90"/>
      <c r="C35" s="90"/>
      <c r="D35" s="51"/>
      <c r="E35" s="5"/>
      <c r="F35" s="102"/>
      <c r="G35" s="56"/>
      <c r="H35" s="116"/>
      <c r="I35" s="88"/>
      <c r="J35" s="268"/>
      <c r="K35" s="115"/>
      <c r="L35" s="267"/>
      <c r="M35" s="47"/>
      <c r="O35" s="5"/>
      <c r="P35" s="5"/>
      <c r="Q35" s="5"/>
      <c r="R35" s="5"/>
      <c r="S35" s="5"/>
      <c r="T35" s="5"/>
      <c r="U35" s="55"/>
      <c r="V35" s="5"/>
      <c r="W35" s="5"/>
      <c r="X35" s="5"/>
    </row>
    <row r="36" spans="1:24" s="81" customFormat="1" ht="13.5" customHeight="1">
      <c r="A36" s="90"/>
      <c r="B36" s="90"/>
      <c r="C36" s="90"/>
      <c r="D36" s="51"/>
      <c r="E36" s="5"/>
      <c r="F36" s="102"/>
      <c r="G36" s="56"/>
      <c r="H36" s="116"/>
      <c r="I36" s="262"/>
      <c r="J36" s="268"/>
      <c r="K36" s="115"/>
      <c r="L36" s="267"/>
      <c r="M36" s="47"/>
      <c r="O36" s="5"/>
      <c r="P36" s="5"/>
      <c r="Q36" s="5"/>
      <c r="R36" s="5"/>
      <c r="S36" s="5"/>
      <c r="T36" s="5"/>
      <c r="U36" s="55"/>
      <c r="V36" s="5"/>
      <c r="W36" s="5"/>
      <c r="X36" s="5"/>
    </row>
    <row r="37" spans="1:24" s="81" customFormat="1" ht="13.5" customHeight="1">
      <c r="A37" s="90"/>
      <c r="B37" s="90"/>
      <c r="C37" s="90"/>
      <c r="D37" s="91"/>
      <c r="E37" s="90"/>
      <c r="F37" s="102"/>
      <c r="G37" s="56"/>
      <c r="H37" s="116"/>
      <c r="I37" s="263"/>
      <c r="J37" s="269"/>
      <c r="K37" s="115"/>
      <c r="L37" s="267"/>
      <c r="M37" s="47"/>
      <c r="O37" s="5"/>
      <c r="P37" s="5"/>
      <c r="Q37" s="5"/>
      <c r="R37" s="5"/>
      <c r="S37" s="5"/>
      <c r="T37" s="5"/>
      <c r="U37" s="55"/>
      <c r="V37" s="5"/>
      <c r="W37" s="5"/>
      <c r="X37" s="5"/>
    </row>
    <row r="38" spans="1:24" s="81" customFormat="1" ht="13.5" customHeight="1">
      <c r="A38" s="90"/>
      <c r="B38" s="90"/>
      <c r="C38" s="90"/>
      <c r="D38" s="91"/>
      <c r="E38" s="90"/>
      <c r="F38" s="102"/>
      <c r="G38" s="56"/>
      <c r="H38" s="50"/>
      <c r="I38" s="263"/>
      <c r="J38" s="269"/>
      <c r="K38" s="115"/>
      <c r="L38" s="267"/>
      <c r="M38" s="47"/>
      <c r="O38" s="5"/>
      <c r="P38" s="5"/>
      <c r="Q38" s="5"/>
      <c r="R38" s="5"/>
      <c r="S38" s="5"/>
      <c r="T38" s="5"/>
      <c r="U38" s="55"/>
      <c r="V38" s="5"/>
      <c r="W38" s="5"/>
      <c r="X38" s="5"/>
    </row>
    <row r="39" spans="1:24" s="81" customFormat="1" ht="13.5" customHeight="1">
      <c r="A39" s="90"/>
      <c r="B39" s="90"/>
      <c r="C39" s="90"/>
      <c r="D39" s="91"/>
      <c r="E39" s="90"/>
      <c r="F39" s="102"/>
      <c r="G39" s="56"/>
      <c r="H39" s="50"/>
      <c r="I39" s="263"/>
      <c r="J39" s="269"/>
      <c r="K39" s="115"/>
      <c r="L39" s="59"/>
      <c r="M39" s="47"/>
      <c r="O39" s="5"/>
      <c r="P39" s="5"/>
      <c r="Q39" s="5"/>
      <c r="R39" s="5"/>
      <c r="S39" s="5"/>
      <c r="T39" s="5"/>
      <c r="U39" s="55"/>
      <c r="V39" s="5"/>
      <c r="W39" s="5"/>
      <c r="X39" s="5"/>
    </row>
    <row r="40" spans="1:24" s="81" customFormat="1" ht="13.5" customHeight="1">
      <c r="A40" s="90"/>
      <c r="B40" s="90"/>
      <c r="C40" s="90"/>
      <c r="D40" s="91"/>
      <c r="E40" s="90"/>
      <c r="F40" s="102"/>
      <c r="G40" s="56"/>
      <c r="H40" s="50"/>
      <c r="I40" s="88"/>
      <c r="J40" s="87"/>
      <c r="K40" s="115"/>
      <c r="L40" s="59"/>
      <c r="M40" s="47"/>
      <c r="O40" s="5"/>
      <c r="P40" s="5"/>
      <c r="Q40" s="5"/>
      <c r="R40" s="5"/>
      <c r="S40" s="5"/>
      <c r="T40" s="5"/>
      <c r="U40" s="55"/>
      <c r="V40" s="5"/>
      <c r="W40" s="5"/>
      <c r="X40" s="5"/>
    </row>
    <row r="41" spans="1:24" s="81" customFormat="1" ht="13.5" customHeight="1">
      <c r="A41" s="90"/>
      <c r="B41" s="90"/>
      <c r="C41" s="90"/>
      <c r="D41" s="91"/>
      <c r="E41" s="90"/>
      <c r="F41" s="102"/>
      <c r="G41" s="56"/>
      <c r="H41" s="50"/>
      <c r="I41" s="88"/>
      <c r="J41" s="87"/>
      <c r="K41" s="115"/>
      <c r="L41" s="59"/>
      <c r="M41" s="47"/>
      <c r="O41" s="5"/>
      <c r="P41" s="5"/>
      <c r="Q41" s="5"/>
      <c r="R41" s="5"/>
      <c r="S41" s="5"/>
      <c r="T41" s="5"/>
      <c r="U41" s="55"/>
      <c r="V41" s="5"/>
      <c r="W41" s="5"/>
      <c r="X41" s="5"/>
    </row>
    <row r="42" spans="1:24" s="81" customFormat="1" ht="13.5" customHeight="1">
      <c r="A42" s="90"/>
      <c r="B42" s="90"/>
      <c r="C42" s="90"/>
      <c r="D42" s="91"/>
      <c r="E42" s="90"/>
      <c r="F42" s="102"/>
      <c r="G42" s="56"/>
      <c r="H42" s="25"/>
      <c r="I42" s="88"/>
      <c r="J42" s="87"/>
      <c r="K42" s="86"/>
      <c r="L42" s="53"/>
      <c r="M42" s="47"/>
      <c r="O42" s="5"/>
      <c r="P42" s="5"/>
      <c r="Q42" s="5"/>
      <c r="R42" s="5"/>
      <c r="S42" s="5"/>
      <c r="T42" s="5"/>
      <c r="U42" s="55"/>
      <c r="V42" s="5"/>
      <c r="W42" s="5"/>
      <c r="X42" s="5"/>
    </row>
    <row r="43" spans="1:24" s="81" customFormat="1" ht="13.5" customHeight="1">
      <c r="A43" s="90"/>
      <c r="B43" s="90"/>
      <c r="C43" s="90"/>
      <c r="D43" s="91"/>
      <c r="E43" s="90"/>
      <c r="F43" s="102"/>
      <c r="G43" s="56"/>
      <c r="H43" s="25"/>
      <c r="I43" s="88"/>
      <c r="J43" s="87"/>
      <c r="K43" s="86"/>
      <c r="L43" s="53"/>
      <c r="M43" s="47"/>
      <c r="O43" s="5"/>
      <c r="P43" s="5"/>
      <c r="Q43" s="5"/>
      <c r="R43" s="5"/>
      <c r="S43" s="5"/>
      <c r="T43" s="5"/>
      <c r="U43" s="55"/>
      <c r="V43" s="5"/>
      <c r="W43" s="5"/>
      <c r="X43" s="5"/>
    </row>
    <row r="44" spans="1:24" s="81" customFormat="1" ht="13.5" customHeight="1">
      <c r="A44" s="90"/>
      <c r="B44" s="90"/>
      <c r="C44" s="90"/>
      <c r="D44" s="91"/>
      <c r="E44" s="90"/>
      <c r="F44" s="102"/>
      <c r="G44" s="56"/>
      <c r="H44" s="25"/>
      <c r="I44" s="88"/>
      <c r="J44" s="87"/>
      <c r="K44" s="86"/>
      <c r="L44" s="53"/>
      <c r="M44" s="47"/>
      <c r="O44" s="5"/>
      <c r="P44" s="5"/>
      <c r="Q44" s="5"/>
      <c r="R44" s="5"/>
      <c r="S44" s="5"/>
      <c r="T44" s="5"/>
      <c r="U44" s="55"/>
      <c r="V44" s="5"/>
      <c r="W44" s="5"/>
      <c r="X44" s="5"/>
    </row>
    <row r="45" spans="1:24" s="81" customFormat="1" ht="13.5" customHeight="1">
      <c r="A45" s="90"/>
      <c r="B45" s="90"/>
      <c r="C45" s="90"/>
      <c r="D45" s="91"/>
      <c r="E45" s="90"/>
      <c r="F45" s="77"/>
      <c r="G45" s="56"/>
      <c r="H45" s="25"/>
      <c r="I45" s="88"/>
      <c r="J45" s="87"/>
      <c r="K45" s="86"/>
      <c r="L45" s="53"/>
      <c r="M45" s="47"/>
      <c r="O45" s="5"/>
      <c r="P45" s="5"/>
      <c r="Q45" s="5"/>
      <c r="R45" s="5"/>
      <c r="S45" s="5"/>
      <c r="T45" s="5"/>
      <c r="U45" s="55"/>
      <c r="V45" s="5"/>
      <c r="W45" s="5"/>
      <c r="X45" s="5"/>
    </row>
    <row r="46" spans="1:24" s="81" customFormat="1" ht="13.5" customHeight="1">
      <c r="A46" s="90"/>
      <c r="B46" s="90"/>
      <c r="C46" s="90"/>
      <c r="D46" s="91"/>
      <c r="E46" s="90"/>
      <c r="F46" s="77"/>
      <c r="G46" s="56"/>
      <c r="H46" s="45"/>
      <c r="I46" s="88"/>
      <c r="J46" s="87"/>
      <c r="K46" s="86"/>
      <c r="L46" s="53"/>
      <c r="M46" s="47"/>
      <c r="O46" s="5"/>
      <c r="P46" s="5"/>
      <c r="Q46" s="5"/>
      <c r="R46" s="5"/>
      <c r="S46" s="5"/>
      <c r="T46" s="5"/>
      <c r="U46" s="55"/>
      <c r="V46" s="5"/>
      <c r="W46" s="5"/>
      <c r="X46" s="5"/>
    </row>
    <row r="47" spans="1:24" s="81" customFormat="1" ht="13.5" customHeight="1">
      <c r="A47" s="90"/>
      <c r="B47" s="90"/>
      <c r="C47" s="90"/>
      <c r="D47" s="91"/>
      <c r="E47" s="90"/>
      <c r="F47" s="77"/>
      <c r="G47" s="56"/>
      <c r="H47" s="25"/>
      <c r="I47" s="88"/>
      <c r="J47" s="87"/>
      <c r="K47" s="86"/>
      <c r="L47" s="53"/>
      <c r="M47" s="47"/>
      <c r="O47" s="5"/>
      <c r="P47" s="5"/>
      <c r="Q47" s="5"/>
      <c r="R47" s="5"/>
      <c r="S47" s="5"/>
      <c r="T47" s="5"/>
      <c r="U47" s="55"/>
      <c r="V47" s="5"/>
      <c r="W47" s="5"/>
      <c r="X47" s="5"/>
    </row>
    <row r="48" spans="1:24" s="81" customFormat="1" ht="13.5" customHeight="1">
      <c r="A48" s="90"/>
      <c r="B48" s="90"/>
      <c r="C48" s="90"/>
      <c r="D48" s="91"/>
      <c r="E48" s="90"/>
      <c r="F48" s="77"/>
      <c r="G48" s="56"/>
      <c r="H48" s="25"/>
      <c r="I48" s="88"/>
      <c r="J48" s="87"/>
      <c r="K48" s="117"/>
      <c r="L48" s="53"/>
      <c r="M48" s="47"/>
      <c r="O48" s="5"/>
      <c r="P48" s="5"/>
      <c r="Q48" s="5"/>
      <c r="R48" s="5"/>
      <c r="S48" s="5"/>
      <c r="T48" s="5"/>
      <c r="U48" s="55"/>
      <c r="V48" s="5"/>
      <c r="W48" s="5"/>
      <c r="X48" s="5"/>
    </row>
    <row r="49" spans="1:24" s="81" customFormat="1" ht="13.5" customHeight="1">
      <c r="A49" s="90"/>
      <c r="B49" s="90"/>
      <c r="C49" s="90"/>
      <c r="D49" s="91"/>
      <c r="E49" s="90"/>
      <c r="F49" s="77"/>
      <c r="G49" s="56"/>
      <c r="H49" s="25"/>
      <c r="I49" s="88"/>
      <c r="J49" s="87"/>
      <c r="K49" s="117"/>
      <c r="L49" s="53"/>
      <c r="M49" s="47"/>
      <c r="O49" s="5"/>
      <c r="P49" s="5"/>
      <c r="Q49" s="5"/>
      <c r="R49" s="5"/>
      <c r="S49" s="5"/>
      <c r="T49" s="5"/>
      <c r="U49" s="55"/>
      <c r="V49" s="5"/>
      <c r="W49" s="5"/>
      <c r="X49" s="5"/>
    </row>
    <row r="50" spans="1:24" s="81" customFormat="1" ht="13.5" customHeight="1">
      <c r="A50" s="90"/>
      <c r="B50" s="90"/>
      <c r="C50" s="90"/>
      <c r="D50" s="91"/>
      <c r="E50" s="90"/>
      <c r="F50" s="77"/>
      <c r="G50" s="56"/>
      <c r="H50" s="25"/>
      <c r="I50" s="88"/>
      <c r="J50" s="87"/>
      <c r="K50" s="117"/>
      <c r="L50" s="53"/>
      <c r="M50" s="47"/>
      <c r="O50" s="5"/>
      <c r="P50" s="5"/>
      <c r="Q50" s="5"/>
      <c r="R50" s="5"/>
      <c r="S50" s="5"/>
      <c r="T50" s="5"/>
      <c r="U50" s="55"/>
      <c r="V50" s="5"/>
      <c r="W50" s="5"/>
      <c r="X50" s="5"/>
    </row>
    <row r="51" spans="1:24" s="81" customFormat="1" ht="13.5" customHeight="1">
      <c r="A51" s="90"/>
      <c r="B51" s="90"/>
      <c r="C51" s="90"/>
      <c r="D51" s="91"/>
      <c r="E51" s="90"/>
      <c r="F51" s="102"/>
      <c r="G51" s="56"/>
      <c r="H51" s="25"/>
      <c r="I51" s="88"/>
      <c r="J51" s="87"/>
      <c r="K51" s="86"/>
      <c r="L51" s="53"/>
      <c r="M51" s="47"/>
      <c r="O51" s="5"/>
      <c r="P51" s="5"/>
      <c r="Q51" s="5"/>
      <c r="R51" s="5"/>
      <c r="S51" s="5"/>
      <c r="T51" s="5"/>
      <c r="U51" s="55"/>
      <c r="V51" s="5"/>
      <c r="W51" s="5"/>
      <c r="X51" s="5"/>
    </row>
    <row r="52" spans="1:24" s="81" customFormat="1" ht="13.5" customHeight="1">
      <c r="A52" s="90"/>
      <c r="B52" s="90"/>
      <c r="C52" s="90"/>
      <c r="D52" s="91"/>
      <c r="E52" s="90"/>
      <c r="F52" s="102"/>
      <c r="G52" s="56"/>
      <c r="H52" s="45"/>
      <c r="I52" s="88"/>
      <c r="J52" s="87"/>
      <c r="K52" s="86"/>
      <c r="L52" s="53"/>
      <c r="M52" s="47"/>
      <c r="O52" s="5"/>
      <c r="P52" s="5"/>
      <c r="Q52" s="5"/>
      <c r="R52" s="5"/>
      <c r="S52" s="5"/>
      <c r="T52" s="5"/>
      <c r="U52" s="55"/>
      <c r="V52" s="5"/>
      <c r="W52" s="5"/>
      <c r="X52" s="5"/>
    </row>
    <row r="53" spans="1:24" s="81" customFormat="1" ht="13.5" customHeight="1">
      <c r="A53" s="90"/>
      <c r="B53" s="90"/>
      <c r="C53" s="90"/>
      <c r="D53" s="91"/>
      <c r="E53" s="90"/>
      <c r="F53" s="102"/>
      <c r="G53" s="57"/>
      <c r="H53" s="45"/>
      <c r="I53" s="88"/>
      <c r="J53" s="87"/>
      <c r="K53" s="86"/>
      <c r="L53" s="53"/>
      <c r="M53" s="47"/>
      <c r="O53" s="5"/>
      <c r="P53" s="5"/>
      <c r="Q53" s="5"/>
      <c r="R53" s="5"/>
      <c r="S53" s="5"/>
      <c r="T53" s="5"/>
      <c r="U53" s="55"/>
      <c r="V53" s="5"/>
      <c r="W53" s="5"/>
      <c r="X53" s="5"/>
    </row>
    <row r="54" spans="1:24" s="81" customFormat="1" ht="13.5" customHeight="1">
      <c r="A54" s="90"/>
      <c r="B54" s="90"/>
      <c r="C54" s="90"/>
      <c r="D54" s="91"/>
      <c r="E54" s="90"/>
      <c r="F54" s="102"/>
      <c r="G54" s="57"/>
      <c r="H54" s="45"/>
      <c r="I54" s="88"/>
      <c r="J54" s="87"/>
      <c r="K54" s="86"/>
      <c r="L54" s="53"/>
      <c r="M54" s="47"/>
      <c r="O54" s="5"/>
      <c r="P54" s="5"/>
      <c r="Q54" s="5"/>
      <c r="R54" s="5"/>
      <c r="S54" s="5"/>
      <c r="T54" s="5"/>
      <c r="U54" s="55"/>
      <c r="V54" s="5"/>
      <c r="W54" s="5"/>
      <c r="X54" s="5"/>
    </row>
    <row r="55" spans="1:24" s="81" customFormat="1" ht="13.5" customHeight="1">
      <c r="A55" s="84"/>
      <c r="B55" s="84"/>
      <c r="C55" s="84"/>
      <c r="D55" s="85"/>
      <c r="E55" s="84"/>
      <c r="F55" s="83" t="s">
        <v>38</v>
      </c>
      <c r="G55" s="58">
        <f>SUM(G15:G54)</f>
        <v>2</v>
      </c>
      <c r="H55" s="46">
        <f>SUM(H15:H54)</f>
        <v>1836.06</v>
      </c>
      <c r="I55" s="15"/>
      <c r="J55" s="33"/>
      <c r="K55" s="265"/>
      <c r="L55" s="60">
        <f>SUM(L15:L54)</f>
        <v>0</v>
      </c>
      <c r="M55" s="46">
        <f>SUM(M15:M54)</f>
        <v>0</v>
      </c>
      <c r="N55" s="82"/>
      <c r="O55" s="6"/>
      <c r="P55" s="6"/>
      <c r="Q55" s="6"/>
      <c r="R55" s="6"/>
      <c r="S55" s="6"/>
      <c r="T55" s="6"/>
      <c r="U55" s="61"/>
      <c r="V55" s="6"/>
      <c r="W55" s="6"/>
      <c r="X55" s="6"/>
    </row>
    <row r="56" spans="1:24" ht="6.75" customHeight="1">
      <c r="G56" s="7"/>
      <c r="L56" s="52"/>
      <c r="U56" s="80"/>
    </row>
    <row r="57" spans="1:24">
      <c r="A57" s="76" t="s">
        <v>43</v>
      </c>
      <c r="G57" s="7"/>
      <c r="L57" s="4"/>
      <c r="U57" s="80"/>
    </row>
    <row r="58" spans="1:24">
      <c r="G58" s="7"/>
      <c r="L58" s="4"/>
      <c r="U58" s="80"/>
    </row>
    <row r="59" spans="1:24" ht="14.25">
      <c r="A59" s="79"/>
      <c r="G59" s="7"/>
      <c r="L59" s="4"/>
    </row>
    <row r="60" spans="1:24" ht="14.25">
      <c r="A60" s="78"/>
      <c r="G60" s="7"/>
      <c r="L60" s="4"/>
    </row>
    <row r="61" spans="1:24">
      <c r="G61" s="7"/>
      <c r="L61" s="4"/>
    </row>
    <row r="96" spans="7:7">
      <c r="G96" s="118"/>
    </row>
  </sheetData>
  <mergeCells count="8">
    <mergeCell ref="A4:X4"/>
    <mergeCell ref="F9:O9"/>
    <mergeCell ref="P9:T9"/>
    <mergeCell ref="U9:X9"/>
    <mergeCell ref="F11:J11"/>
    <mergeCell ref="K11:O11"/>
    <mergeCell ref="P11:T11"/>
    <mergeCell ref="U11:X11"/>
  </mergeCells>
  <pageMargins left="0.7" right="0.7" top="0.75" bottom="0.75" header="0.3" footer="0.3"/>
  <pageSetup scale="48" orientation="landscape" r:id="rId1"/>
  <rowBreaks count="7" manualBreakCount="7">
    <brk id="12" max="16383" man="1"/>
    <brk id="13" max="16383" man="1"/>
    <brk id="19" max="16383" man="1"/>
    <brk id="29" max="16383" man="1"/>
    <brk id="37" max="16383" man="1"/>
    <brk id="39" max="16383" man="1"/>
    <brk id="552" max="16383" man="1"/>
  </rowBreaks>
  <colBreaks count="5" manualBreakCount="5">
    <brk id="1" max="1048575" man="1"/>
    <brk id="3" max="1048575" man="1"/>
    <brk id="5" max="1048575" man="1"/>
    <brk id="8" max="1048575" man="1"/>
    <brk id="10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5FE8-497F-4B9E-8587-EBA860F00106}">
  <sheetPr codeName="Sheet15">
    <pageSetUpPr fitToPage="1"/>
  </sheetPr>
  <dimension ref="A1:D569"/>
  <sheetViews>
    <sheetView tabSelected="1" zoomScale="70" zoomScaleNormal="70" workbookViewId="0">
      <selection activeCell="AK9" sqref="AK9"/>
    </sheetView>
  </sheetViews>
  <sheetFormatPr defaultRowHeight="12.75"/>
  <cols>
    <col min="1" max="1" width="15" bestFit="1" customWidth="1"/>
    <col min="2" max="2" width="17.5703125" customWidth="1"/>
  </cols>
  <sheetData>
    <row r="1" spans="1:2" ht="6.75" customHeight="1"/>
    <row r="2" spans="1:2" ht="14.1" customHeight="1">
      <c r="A2" s="373">
        <f>'M1 IC'!B7</f>
        <v>45778</v>
      </c>
      <c r="B2" s="291" t="s">
        <v>109</v>
      </c>
    </row>
    <row r="3" spans="1:2" ht="14.1" customHeight="1">
      <c r="A3" s="373"/>
      <c r="B3" s="291" t="s">
        <v>111</v>
      </c>
    </row>
    <row r="4" spans="1:2" ht="14.1" customHeight="1">
      <c r="A4" s="373"/>
      <c r="B4" s="292" t="str">
        <f>Summary!B4</f>
        <v>28 JUNE 2025</v>
      </c>
    </row>
    <row r="5" spans="1:2" ht="14.1" customHeight="1">
      <c r="A5" s="373"/>
      <c r="B5" s="293" t="s">
        <v>121</v>
      </c>
    </row>
    <row r="6" spans="1:2" ht="14.1" customHeight="1">
      <c r="A6" s="270" t="s">
        <v>160</v>
      </c>
      <c r="B6" s="271">
        <v>1132.01</v>
      </c>
    </row>
    <row r="7" spans="1:2" ht="14.1" customHeight="1">
      <c r="A7" s="270" t="s">
        <v>161</v>
      </c>
      <c r="B7" s="271">
        <v>1203.73</v>
      </c>
    </row>
    <row r="8" spans="1:2" ht="14.1" customHeight="1">
      <c r="A8" s="270" t="s">
        <v>488</v>
      </c>
      <c r="B8" s="271">
        <v>2233.79</v>
      </c>
    </row>
    <row r="9" spans="1:2" ht="14.1" customHeight="1">
      <c r="A9" s="270" t="s">
        <v>488</v>
      </c>
      <c r="B9" s="271">
        <v>2233.79</v>
      </c>
    </row>
    <row r="10" spans="1:2" ht="14.1" customHeight="1">
      <c r="A10" s="270" t="s">
        <v>488</v>
      </c>
      <c r="B10" s="271">
        <v>2233.79</v>
      </c>
    </row>
    <row r="11" spans="1:2" ht="14.1" customHeight="1">
      <c r="A11" s="270" t="s">
        <v>488</v>
      </c>
      <c r="B11" s="271">
        <v>2233.79</v>
      </c>
    </row>
    <row r="12" spans="1:2" ht="14.1" customHeight="1">
      <c r="A12" s="270" t="s">
        <v>488</v>
      </c>
      <c r="B12" s="271">
        <v>2233.79</v>
      </c>
    </row>
    <row r="13" spans="1:2" ht="14.1" customHeight="1">
      <c r="A13" s="270" t="s">
        <v>488</v>
      </c>
      <c r="B13" s="271">
        <v>2233.79</v>
      </c>
    </row>
    <row r="14" spans="1:2" ht="14.1" customHeight="1">
      <c r="A14" s="270" t="s">
        <v>162</v>
      </c>
      <c r="B14" s="271">
        <v>9751.41</v>
      </c>
    </row>
    <row r="15" spans="1:2" ht="14.1" customHeight="1">
      <c r="A15" s="270" t="s">
        <v>163</v>
      </c>
      <c r="B15" s="271">
        <v>908301.58</v>
      </c>
    </row>
    <row r="16" spans="1:2" ht="14.1" customHeight="1">
      <c r="A16" s="270" t="s">
        <v>163</v>
      </c>
      <c r="B16" s="271">
        <v>908301.58</v>
      </c>
    </row>
    <row r="17" spans="1:2" ht="14.1" customHeight="1">
      <c r="A17" s="270" t="s">
        <v>164</v>
      </c>
      <c r="B17" s="271">
        <v>727.68</v>
      </c>
    </row>
    <row r="18" spans="1:2" ht="14.1" customHeight="1">
      <c r="A18" s="270" t="s">
        <v>165</v>
      </c>
      <c r="B18" s="271">
        <v>909.47</v>
      </c>
    </row>
    <row r="19" spans="1:2" ht="14.1" customHeight="1">
      <c r="A19" s="270" t="s">
        <v>166</v>
      </c>
      <c r="B19" s="271">
        <v>2307.27</v>
      </c>
    </row>
    <row r="20" spans="1:2" ht="14.1" customHeight="1">
      <c r="A20" s="270" t="s">
        <v>489</v>
      </c>
      <c r="B20" s="271">
        <v>1870.37</v>
      </c>
    </row>
    <row r="21" spans="1:2" ht="14.1" customHeight="1">
      <c r="A21" s="271" t="s">
        <v>490</v>
      </c>
      <c r="B21" s="271">
        <v>10626.62</v>
      </c>
    </row>
    <row r="22" spans="1:2" ht="14.1" customHeight="1">
      <c r="A22" s="271" t="s">
        <v>490</v>
      </c>
      <c r="B22" s="271">
        <v>10626.62</v>
      </c>
    </row>
    <row r="23" spans="1:2" ht="14.1" customHeight="1">
      <c r="A23" s="271" t="s">
        <v>491</v>
      </c>
      <c r="B23" s="271">
        <v>14944.86</v>
      </c>
    </row>
    <row r="24" spans="1:2" ht="14.1" customHeight="1">
      <c r="A24" s="271" t="s">
        <v>491</v>
      </c>
      <c r="B24" s="271">
        <v>14944.86</v>
      </c>
    </row>
    <row r="25" spans="1:2" ht="14.1" customHeight="1">
      <c r="A25" s="271" t="s">
        <v>492</v>
      </c>
      <c r="B25" s="271">
        <v>1870.37</v>
      </c>
    </row>
    <row r="26" spans="1:2" ht="14.1" customHeight="1">
      <c r="A26" s="271" t="s">
        <v>175</v>
      </c>
      <c r="B26" s="271">
        <v>4213.37</v>
      </c>
    </row>
    <row r="27" spans="1:2" ht="14.1" customHeight="1">
      <c r="A27" s="271" t="s">
        <v>493</v>
      </c>
      <c r="B27" s="271">
        <v>1112.58</v>
      </c>
    </row>
    <row r="28" spans="1:2" ht="14.1" customHeight="1">
      <c r="A28" s="271" t="s">
        <v>494</v>
      </c>
      <c r="B28" s="271">
        <v>12526.28</v>
      </c>
    </row>
    <row r="29" spans="1:2" ht="14.1" customHeight="1">
      <c r="A29" s="271" t="s">
        <v>495</v>
      </c>
      <c r="B29" s="271">
        <v>2175.61</v>
      </c>
    </row>
    <row r="30" spans="1:2" ht="14.1" customHeight="1">
      <c r="A30" s="271" t="s">
        <v>496</v>
      </c>
      <c r="B30" s="271">
        <v>1729.09</v>
      </c>
    </row>
    <row r="31" spans="1:2" ht="14.1" customHeight="1">
      <c r="A31" s="271" t="s">
        <v>497</v>
      </c>
      <c r="B31" s="271">
        <v>84766.45</v>
      </c>
    </row>
    <row r="32" spans="1:2" ht="14.1" customHeight="1">
      <c r="A32" s="271" t="s">
        <v>497</v>
      </c>
      <c r="B32" s="271">
        <v>84766.45</v>
      </c>
    </row>
    <row r="33" spans="1:2" ht="14.1" customHeight="1">
      <c r="A33" s="271" t="s">
        <v>497</v>
      </c>
      <c r="B33" s="271">
        <v>84766.45</v>
      </c>
    </row>
    <row r="34" spans="1:2" ht="14.1" customHeight="1">
      <c r="A34" s="271" t="s">
        <v>498</v>
      </c>
      <c r="B34" s="271">
        <v>1754.55</v>
      </c>
    </row>
    <row r="35" spans="1:2" ht="14.1" customHeight="1">
      <c r="A35" s="271" t="s">
        <v>499</v>
      </c>
      <c r="B35" s="271">
        <v>8827.94</v>
      </c>
    </row>
    <row r="36" spans="1:2" ht="14.1" customHeight="1">
      <c r="A36" s="271" t="s">
        <v>500</v>
      </c>
      <c r="B36" s="271">
        <v>1663.84</v>
      </c>
    </row>
    <row r="37" spans="1:2" ht="14.1" customHeight="1">
      <c r="A37" s="271" t="s">
        <v>500</v>
      </c>
      <c r="B37" s="271">
        <v>1663.84</v>
      </c>
    </row>
    <row r="38" spans="1:2" ht="14.1" customHeight="1">
      <c r="A38" s="271" t="s">
        <v>501</v>
      </c>
      <c r="B38" s="271">
        <v>1266.07</v>
      </c>
    </row>
    <row r="39" spans="1:2" ht="14.1" customHeight="1">
      <c r="A39" s="271" t="s">
        <v>502</v>
      </c>
      <c r="B39" s="271">
        <v>17977.21</v>
      </c>
    </row>
    <row r="40" spans="1:2" ht="14.1" customHeight="1">
      <c r="A40" s="271" t="s">
        <v>503</v>
      </c>
      <c r="B40" s="271">
        <v>2346.9499999999998</v>
      </c>
    </row>
    <row r="41" spans="1:2" ht="14.1" customHeight="1">
      <c r="A41" s="271" t="s">
        <v>504</v>
      </c>
      <c r="B41" s="271">
        <v>9573.9699999999993</v>
      </c>
    </row>
    <row r="42" spans="1:2" ht="14.1" customHeight="1">
      <c r="A42" s="271" t="s">
        <v>505</v>
      </c>
      <c r="B42" s="271">
        <v>107052.05</v>
      </c>
    </row>
    <row r="43" spans="1:2" ht="14.1" customHeight="1">
      <c r="A43" s="271" t="s">
        <v>506</v>
      </c>
      <c r="B43" s="271">
        <v>1173.51</v>
      </c>
    </row>
    <row r="44" spans="1:2" ht="14.1" customHeight="1">
      <c r="A44" s="271" t="s">
        <v>506</v>
      </c>
      <c r="B44" s="271">
        <v>1173.51</v>
      </c>
    </row>
    <row r="45" spans="1:2" ht="14.1" customHeight="1">
      <c r="A45" s="271" t="s">
        <v>507</v>
      </c>
      <c r="B45" s="271">
        <v>545.94000000000005</v>
      </c>
    </row>
    <row r="46" spans="1:2" ht="14.1" customHeight="1">
      <c r="A46" s="271" t="s">
        <v>508</v>
      </c>
      <c r="B46" s="271">
        <v>859.88</v>
      </c>
    </row>
    <row r="47" spans="1:2" ht="14.1" customHeight="1">
      <c r="A47" s="271" t="s">
        <v>509</v>
      </c>
      <c r="B47" s="271">
        <v>19796.96</v>
      </c>
    </row>
    <row r="48" spans="1:2" ht="14.1" customHeight="1">
      <c r="A48" s="271" t="s">
        <v>509</v>
      </c>
      <c r="B48" s="271">
        <v>19796.96</v>
      </c>
    </row>
    <row r="49" spans="1:2" ht="14.1" customHeight="1">
      <c r="A49" s="271" t="s">
        <v>510</v>
      </c>
      <c r="B49" s="271">
        <v>1234.31</v>
      </c>
    </row>
    <row r="50" spans="1:2" ht="14.1" customHeight="1">
      <c r="A50" s="271" t="s">
        <v>511</v>
      </c>
      <c r="B50" s="271">
        <v>1173.51</v>
      </c>
    </row>
    <row r="51" spans="1:2" ht="14.1" customHeight="1">
      <c r="A51" s="271" t="s">
        <v>511</v>
      </c>
      <c r="B51" s="271">
        <v>1173.51</v>
      </c>
    </row>
    <row r="52" spans="1:2" ht="14.1" customHeight="1">
      <c r="A52" s="271" t="s">
        <v>511</v>
      </c>
      <c r="B52" s="271">
        <v>1173.51</v>
      </c>
    </row>
    <row r="53" spans="1:2" ht="14.1" customHeight="1">
      <c r="A53" s="271" t="s">
        <v>511</v>
      </c>
      <c r="B53" s="271">
        <v>1173.51</v>
      </c>
    </row>
    <row r="54" spans="1:2" ht="14.1" customHeight="1">
      <c r="A54" s="271" t="s">
        <v>512</v>
      </c>
      <c r="B54" s="271">
        <v>710.2</v>
      </c>
    </row>
    <row r="55" spans="1:2" ht="14.1" customHeight="1">
      <c r="A55" s="271" t="s">
        <v>513</v>
      </c>
      <c r="B55" s="271">
        <v>764.81</v>
      </c>
    </row>
    <row r="56" spans="1:2" ht="14.1" customHeight="1">
      <c r="A56" s="271" t="s">
        <v>514</v>
      </c>
      <c r="B56" s="271">
        <v>26508</v>
      </c>
    </row>
    <row r="57" spans="1:2" ht="14.1" customHeight="1">
      <c r="A57" s="271" t="s">
        <v>515</v>
      </c>
      <c r="B57" s="271">
        <v>3566.61</v>
      </c>
    </row>
    <row r="58" spans="1:2" ht="14.1" customHeight="1">
      <c r="A58" s="271" t="s">
        <v>516</v>
      </c>
      <c r="B58" s="271">
        <v>6596.84</v>
      </c>
    </row>
    <row r="59" spans="1:2" ht="14.1" customHeight="1">
      <c r="A59" s="271" t="s">
        <v>517</v>
      </c>
      <c r="B59" s="271">
        <v>42655.12</v>
      </c>
    </row>
    <row r="60" spans="1:2" ht="14.1" customHeight="1">
      <c r="A60" s="271" t="s">
        <v>518</v>
      </c>
      <c r="B60" s="271">
        <v>7845.11</v>
      </c>
    </row>
    <row r="61" spans="1:2" ht="14.1" customHeight="1">
      <c r="A61" s="271" t="s">
        <v>518</v>
      </c>
      <c r="B61" s="271">
        <v>7845.11</v>
      </c>
    </row>
    <row r="62" spans="1:2" ht="14.1" customHeight="1">
      <c r="A62" s="271" t="s">
        <v>519</v>
      </c>
      <c r="B62" s="271">
        <v>568.54</v>
      </c>
    </row>
    <row r="63" spans="1:2" ht="14.1" customHeight="1">
      <c r="A63" s="271" t="s">
        <v>520</v>
      </c>
      <c r="B63" s="271">
        <v>3882.91</v>
      </c>
    </row>
    <row r="64" spans="1:2" ht="14.1" customHeight="1">
      <c r="A64" s="271" t="s">
        <v>521</v>
      </c>
      <c r="B64" s="271">
        <v>14197.9</v>
      </c>
    </row>
    <row r="65" spans="1:2" ht="14.1" customHeight="1">
      <c r="A65" s="271" t="s">
        <v>522</v>
      </c>
      <c r="B65" s="271">
        <v>949.26</v>
      </c>
    </row>
    <row r="66" spans="1:2" ht="14.1" customHeight="1">
      <c r="A66" s="271" t="s">
        <v>523</v>
      </c>
      <c r="B66" s="271">
        <v>11306.79</v>
      </c>
    </row>
    <row r="67" spans="1:2" ht="14.1" customHeight="1">
      <c r="A67" s="271" t="s">
        <v>524</v>
      </c>
      <c r="B67" s="271">
        <v>55000.55</v>
      </c>
    </row>
    <row r="68" spans="1:2" ht="14.1" customHeight="1">
      <c r="A68" s="270" t="s">
        <v>525</v>
      </c>
      <c r="B68" s="271">
        <v>11746.03</v>
      </c>
    </row>
    <row r="69" spans="1:2" ht="14.1" customHeight="1">
      <c r="A69" s="270" t="s">
        <v>526</v>
      </c>
      <c r="B69" s="271">
        <v>11746.03</v>
      </c>
    </row>
    <row r="70" spans="1:2" ht="14.1" customHeight="1">
      <c r="A70" s="270" t="s">
        <v>527</v>
      </c>
      <c r="B70" s="271">
        <v>13318.38</v>
      </c>
    </row>
    <row r="71" spans="1:2" ht="14.1" customHeight="1">
      <c r="A71" s="270" t="s">
        <v>528</v>
      </c>
      <c r="B71" s="271">
        <v>24135.58</v>
      </c>
    </row>
    <row r="72" spans="1:2" ht="14.1" customHeight="1">
      <c r="A72" s="270" t="s">
        <v>529</v>
      </c>
      <c r="B72" s="271">
        <v>30045.71</v>
      </c>
    </row>
    <row r="73" spans="1:2" ht="14.1" customHeight="1">
      <c r="A73" s="270" t="s">
        <v>530</v>
      </c>
      <c r="B73" s="271">
        <v>44744.42</v>
      </c>
    </row>
    <row r="74" spans="1:2" ht="14.1" customHeight="1">
      <c r="A74" s="271" t="s">
        <v>531</v>
      </c>
      <c r="B74" s="271">
        <v>10933.18</v>
      </c>
    </row>
    <row r="75" spans="1:2" ht="14.1" customHeight="1">
      <c r="A75" s="271" t="s">
        <v>532</v>
      </c>
      <c r="B75" s="271">
        <v>13562.25</v>
      </c>
    </row>
    <row r="76" spans="1:2" ht="14.1" customHeight="1">
      <c r="A76" s="271" t="s">
        <v>533</v>
      </c>
      <c r="B76" s="271">
        <v>2873.42</v>
      </c>
    </row>
    <row r="77" spans="1:2" ht="14.1" customHeight="1">
      <c r="A77" s="271" t="s">
        <v>533</v>
      </c>
      <c r="B77" s="271">
        <v>2873.42</v>
      </c>
    </row>
    <row r="78" spans="1:2" ht="14.1" customHeight="1">
      <c r="A78" s="271" t="s">
        <v>534</v>
      </c>
      <c r="B78" s="271">
        <v>701.3</v>
      </c>
    </row>
    <row r="79" spans="1:2" ht="14.1" customHeight="1">
      <c r="A79" s="271" t="s">
        <v>535</v>
      </c>
      <c r="B79" s="271">
        <v>7192.44</v>
      </c>
    </row>
    <row r="80" spans="1:2" ht="14.1" customHeight="1">
      <c r="A80" s="271" t="s">
        <v>535</v>
      </c>
      <c r="B80" s="271">
        <v>7192.44</v>
      </c>
    </row>
    <row r="81" spans="1:2" ht="14.1" customHeight="1">
      <c r="A81" s="271" t="s">
        <v>535</v>
      </c>
      <c r="B81" s="271">
        <v>7192.44</v>
      </c>
    </row>
    <row r="82" spans="1:2" ht="14.1" customHeight="1">
      <c r="A82" s="271" t="s">
        <v>532</v>
      </c>
      <c r="B82" s="271">
        <v>13562.25</v>
      </c>
    </row>
    <row r="83" spans="1:2" ht="14.1" customHeight="1">
      <c r="A83" s="271" t="s">
        <v>536</v>
      </c>
      <c r="B83" s="271">
        <v>417.53</v>
      </c>
    </row>
    <row r="84" spans="1:2" ht="14.1" customHeight="1">
      <c r="A84" s="271" t="s">
        <v>537</v>
      </c>
      <c r="B84" s="271">
        <v>1378.44</v>
      </c>
    </row>
    <row r="85" spans="1:2" ht="14.1" customHeight="1">
      <c r="A85" s="272" t="s">
        <v>538</v>
      </c>
      <c r="B85" s="271">
        <v>583.46</v>
      </c>
    </row>
    <row r="86" spans="1:2" ht="14.1" customHeight="1">
      <c r="A86" s="272" t="s">
        <v>539</v>
      </c>
      <c r="B86" s="271">
        <v>7530.43</v>
      </c>
    </row>
    <row r="87" spans="1:2" ht="14.1" customHeight="1">
      <c r="A87" s="274" t="s">
        <v>540</v>
      </c>
      <c r="B87" s="271">
        <v>621.13</v>
      </c>
    </row>
    <row r="88" spans="1:2" ht="14.1" customHeight="1">
      <c r="A88" s="274" t="s">
        <v>155</v>
      </c>
      <c r="B88" s="271">
        <v>4077.46</v>
      </c>
    </row>
    <row r="89" spans="1:2" ht="14.1" customHeight="1">
      <c r="A89" s="274" t="s">
        <v>158</v>
      </c>
      <c r="B89" s="271">
        <v>13349.66</v>
      </c>
    </row>
    <row r="90" spans="1:2" ht="14.1" customHeight="1">
      <c r="A90" s="274" t="s">
        <v>158</v>
      </c>
      <c r="B90" s="271">
        <v>13349.66</v>
      </c>
    </row>
    <row r="91" spans="1:2" ht="14.1" customHeight="1">
      <c r="A91" s="274" t="s">
        <v>541</v>
      </c>
      <c r="B91" s="271">
        <v>30331.74</v>
      </c>
    </row>
    <row r="92" spans="1:2" ht="14.1" customHeight="1">
      <c r="A92" s="271" t="s">
        <v>541</v>
      </c>
      <c r="B92" s="271">
        <v>30331.74</v>
      </c>
    </row>
    <row r="93" spans="1:2" ht="14.1" customHeight="1">
      <c r="A93" s="271" t="s">
        <v>157</v>
      </c>
      <c r="B93" s="271">
        <v>18009.62</v>
      </c>
    </row>
    <row r="94" spans="1:2" ht="14.1" customHeight="1">
      <c r="A94" s="271" t="s">
        <v>159</v>
      </c>
      <c r="B94" s="271">
        <v>926.12</v>
      </c>
    </row>
    <row r="95" spans="1:2" ht="14.1" customHeight="1">
      <c r="A95" s="271" t="s">
        <v>542</v>
      </c>
      <c r="B95" s="271">
        <v>16268.48</v>
      </c>
    </row>
    <row r="96" spans="1:2" ht="14.1" customHeight="1">
      <c r="A96" s="271" t="s">
        <v>156</v>
      </c>
      <c r="B96" s="271">
        <v>110370.62</v>
      </c>
    </row>
    <row r="97" spans="1:2" ht="14.1" customHeight="1">
      <c r="A97" s="271" t="s">
        <v>543</v>
      </c>
      <c r="B97" s="271">
        <v>231.72</v>
      </c>
    </row>
    <row r="98" spans="1:2" ht="14.1" customHeight="1">
      <c r="A98" s="274" t="s">
        <v>544</v>
      </c>
      <c r="B98" s="271">
        <v>1878.24</v>
      </c>
    </row>
    <row r="99" spans="1:2" ht="14.1" customHeight="1">
      <c r="A99" s="274" t="s">
        <v>544</v>
      </c>
      <c r="B99" s="271">
        <v>1878.24</v>
      </c>
    </row>
    <row r="100" spans="1:2" ht="14.1" customHeight="1">
      <c r="A100" s="274" t="s">
        <v>544</v>
      </c>
      <c r="B100" s="271">
        <v>1878.24</v>
      </c>
    </row>
    <row r="101" spans="1:2" ht="14.1" customHeight="1">
      <c r="A101" s="274" t="s">
        <v>544</v>
      </c>
      <c r="B101" s="271">
        <v>1878.24</v>
      </c>
    </row>
    <row r="102" spans="1:2" ht="14.1" customHeight="1">
      <c r="A102" s="274" t="s">
        <v>545</v>
      </c>
      <c r="B102" s="271">
        <v>5093.3100000000004</v>
      </c>
    </row>
    <row r="103" spans="1:2" ht="14.1" customHeight="1">
      <c r="A103" s="274" t="s">
        <v>545</v>
      </c>
      <c r="B103" s="271">
        <v>5093.3100000000004</v>
      </c>
    </row>
    <row r="104" spans="1:2" ht="14.1" customHeight="1">
      <c r="A104" s="274" t="s">
        <v>545</v>
      </c>
      <c r="B104" s="271">
        <v>5093.3100000000004</v>
      </c>
    </row>
    <row r="105" spans="1:2" ht="14.1" customHeight="1">
      <c r="A105" s="274" t="s">
        <v>546</v>
      </c>
      <c r="B105" s="271">
        <v>1708.74</v>
      </c>
    </row>
    <row r="106" spans="1:2" ht="14.1" customHeight="1">
      <c r="A106" s="274" t="s">
        <v>546</v>
      </c>
      <c r="B106" s="271">
        <v>1708.74</v>
      </c>
    </row>
    <row r="107" spans="1:2" ht="14.1" customHeight="1">
      <c r="A107" s="274" t="s">
        <v>547</v>
      </c>
      <c r="B107" s="271">
        <v>9382.51</v>
      </c>
    </row>
    <row r="108" spans="1:2" ht="14.1" customHeight="1">
      <c r="A108" s="274" t="s">
        <v>547</v>
      </c>
      <c r="B108" s="271">
        <v>9382.51</v>
      </c>
    </row>
    <row r="109" spans="1:2" ht="14.1" customHeight="1">
      <c r="A109" s="274" t="s">
        <v>547</v>
      </c>
      <c r="B109" s="271">
        <v>9382.51</v>
      </c>
    </row>
    <row r="110" spans="1:2" ht="14.1" customHeight="1">
      <c r="A110" s="271" t="s">
        <v>548</v>
      </c>
      <c r="B110" s="271">
        <v>129385.74</v>
      </c>
    </row>
    <row r="111" spans="1:2" ht="14.1" customHeight="1">
      <c r="A111" s="271" t="s">
        <v>548</v>
      </c>
      <c r="B111" s="271">
        <v>129385.74</v>
      </c>
    </row>
    <row r="112" spans="1:2" ht="14.1" customHeight="1">
      <c r="A112" s="271" t="s">
        <v>549</v>
      </c>
      <c r="B112" s="271">
        <v>13594.56</v>
      </c>
    </row>
    <row r="113" spans="1:2" ht="14.1" customHeight="1">
      <c r="A113" s="271" t="s">
        <v>550</v>
      </c>
      <c r="B113" s="271">
        <v>922.63</v>
      </c>
    </row>
    <row r="114" spans="1:2" ht="14.1" customHeight="1">
      <c r="A114" s="271" t="s">
        <v>550</v>
      </c>
      <c r="B114" s="271">
        <v>922.63</v>
      </c>
    </row>
    <row r="115" spans="1:2" ht="14.1" customHeight="1">
      <c r="A115" s="271" t="s">
        <v>551</v>
      </c>
      <c r="B115" s="271">
        <v>1226.69</v>
      </c>
    </row>
    <row r="116" spans="1:2" ht="14.1" customHeight="1">
      <c r="A116" s="271" t="s">
        <v>552</v>
      </c>
      <c r="B116" s="271">
        <v>28435.23</v>
      </c>
    </row>
    <row r="117" spans="1:2" ht="14.1" customHeight="1">
      <c r="A117" s="271" t="s">
        <v>553</v>
      </c>
      <c r="B117" s="271">
        <v>43432.2</v>
      </c>
    </row>
    <row r="118" spans="1:2" ht="14.1" customHeight="1">
      <c r="A118" s="271" t="s">
        <v>554</v>
      </c>
      <c r="B118" s="271">
        <v>14498.93</v>
      </c>
    </row>
    <row r="119" spans="1:2" ht="14.1" customHeight="1">
      <c r="A119" s="271" t="s">
        <v>555</v>
      </c>
      <c r="B119" s="271">
        <v>14425.19</v>
      </c>
    </row>
    <row r="120" spans="1:2" ht="14.1" customHeight="1">
      <c r="A120" s="271" t="s">
        <v>556</v>
      </c>
      <c r="B120" s="271">
        <v>462.6</v>
      </c>
    </row>
    <row r="121" spans="1:2" ht="14.1" customHeight="1">
      <c r="A121" s="271" t="s">
        <v>557</v>
      </c>
      <c r="B121" s="271">
        <v>13728.96</v>
      </c>
    </row>
    <row r="122" spans="1:2" ht="14.1" customHeight="1">
      <c r="A122" s="271" t="s">
        <v>558</v>
      </c>
      <c r="B122" s="271">
        <v>15964.75</v>
      </c>
    </row>
    <row r="123" spans="1:2" ht="14.1" customHeight="1">
      <c r="A123" s="271" t="s">
        <v>559</v>
      </c>
      <c r="B123" s="271">
        <v>20593.439999999999</v>
      </c>
    </row>
    <row r="124" spans="1:2" ht="14.1" customHeight="1">
      <c r="A124" s="290" t="s">
        <v>560</v>
      </c>
      <c r="B124" s="271">
        <v>3175.63</v>
      </c>
    </row>
    <row r="125" spans="1:2" ht="14.1" customHeight="1">
      <c r="A125" s="290" t="s">
        <v>561</v>
      </c>
      <c r="B125" s="271">
        <v>88722</v>
      </c>
    </row>
    <row r="126" spans="1:2" ht="13.5" customHeight="1">
      <c r="A126" s="279"/>
      <c r="B126" s="294"/>
    </row>
    <row r="127" spans="1:2" ht="14.1" customHeight="1">
      <c r="A127" s="295" t="s">
        <v>38</v>
      </c>
      <c r="B127" s="321">
        <f>SUM(B6:B126)</f>
        <v>3583608.6499999994</v>
      </c>
    </row>
    <row r="128" spans="1:2">
      <c r="B128" s="296"/>
    </row>
    <row r="129" spans="2:2">
      <c r="B129" s="296"/>
    </row>
    <row r="130" spans="2:2">
      <c r="B130" s="296"/>
    </row>
    <row r="131" spans="2:2">
      <c r="B131" s="296"/>
    </row>
    <row r="132" spans="2:2">
      <c r="B132" s="296"/>
    </row>
    <row r="133" spans="2:2">
      <c r="B133" s="296"/>
    </row>
    <row r="134" spans="2:2">
      <c r="B134" s="296"/>
    </row>
    <row r="135" spans="2:2">
      <c r="B135" s="296"/>
    </row>
    <row r="136" spans="2:2">
      <c r="B136" s="296"/>
    </row>
    <row r="137" spans="2:2">
      <c r="B137" s="296"/>
    </row>
    <row r="138" spans="2:2">
      <c r="B138" s="296"/>
    </row>
    <row r="139" spans="2:2">
      <c r="B139" s="296"/>
    </row>
    <row r="140" spans="2:2">
      <c r="B140" s="296"/>
    </row>
    <row r="141" spans="2:2">
      <c r="B141" s="296"/>
    </row>
    <row r="142" spans="2:2">
      <c r="B142" s="296"/>
    </row>
    <row r="143" spans="2:2">
      <c r="B143" s="296"/>
    </row>
    <row r="144" spans="2:2">
      <c r="B144" s="296"/>
    </row>
    <row r="145" spans="2:2">
      <c r="B145" s="296"/>
    </row>
    <row r="146" spans="2:2">
      <c r="B146" s="296"/>
    </row>
    <row r="147" spans="2:2">
      <c r="B147" s="296"/>
    </row>
    <row r="148" spans="2:2">
      <c r="B148" s="296"/>
    </row>
    <row r="149" spans="2:2">
      <c r="B149" s="296"/>
    </row>
    <row r="150" spans="2:2">
      <c r="B150" s="296"/>
    </row>
    <row r="151" spans="2:2">
      <c r="B151" s="296"/>
    </row>
    <row r="152" spans="2:2">
      <c r="B152" s="296"/>
    </row>
    <row r="153" spans="2:2">
      <c r="B153" s="296"/>
    </row>
    <row r="154" spans="2:2">
      <c r="B154" s="296"/>
    </row>
    <row r="155" spans="2:2">
      <c r="B155" s="296"/>
    </row>
    <row r="156" spans="2:2">
      <c r="B156" s="296"/>
    </row>
    <row r="157" spans="2:2">
      <c r="B157" s="296"/>
    </row>
    <row r="158" spans="2:2">
      <c r="B158" s="296"/>
    </row>
    <row r="159" spans="2:2">
      <c r="B159" s="296"/>
    </row>
    <row r="160" spans="2:2">
      <c r="B160" s="296"/>
    </row>
    <row r="161" spans="2:2">
      <c r="B161" s="296"/>
    </row>
    <row r="162" spans="2:2">
      <c r="B162" s="296"/>
    </row>
    <row r="163" spans="2:2">
      <c r="B163" s="296"/>
    </row>
    <row r="164" spans="2:2">
      <c r="B164" s="296"/>
    </row>
    <row r="165" spans="2:2">
      <c r="B165" s="296"/>
    </row>
    <row r="166" spans="2:2">
      <c r="B166" s="296"/>
    </row>
    <row r="167" spans="2:2">
      <c r="B167" s="296"/>
    </row>
    <row r="168" spans="2:2">
      <c r="B168" s="296"/>
    </row>
    <row r="169" spans="2:2">
      <c r="B169" s="296"/>
    </row>
    <row r="170" spans="2:2">
      <c r="B170" s="296"/>
    </row>
    <row r="171" spans="2:2">
      <c r="B171" s="296"/>
    </row>
    <row r="172" spans="2:2">
      <c r="B172" s="296"/>
    </row>
    <row r="173" spans="2:2">
      <c r="B173" s="296"/>
    </row>
    <row r="174" spans="2:2">
      <c r="B174" s="296"/>
    </row>
    <row r="175" spans="2:2">
      <c r="B175" s="296"/>
    </row>
    <row r="176" spans="2:2">
      <c r="B176" s="296"/>
    </row>
    <row r="177" spans="2:4">
      <c r="B177" s="296"/>
    </row>
    <row r="178" spans="2:4">
      <c r="B178" s="296"/>
    </row>
    <row r="179" spans="2:4">
      <c r="B179" s="296"/>
    </row>
    <row r="180" spans="2:4">
      <c r="B180" s="296"/>
    </row>
    <row r="181" spans="2:4">
      <c r="B181" s="296"/>
    </row>
    <row r="182" spans="2:4">
      <c r="B182" s="296"/>
    </row>
    <row r="183" spans="2:4">
      <c r="B183" s="296"/>
    </row>
    <row r="184" spans="2:4">
      <c r="B184" s="296"/>
    </row>
    <row r="185" spans="2:4">
      <c r="B185" s="296"/>
    </row>
    <row r="186" spans="2:4">
      <c r="B186" s="296"/>
    </row>
    <row r="187" spans="2:4">
      <c r="B187" s="296"/>
    </row>
    <row r="188" spans="2:4">
      <c r="B188" s="296"/>
    </row>
    <row r="189" spans="2:4">
      <c r="B189" s="296"/>
    </row>
    <row r="190" spans="2:4">
      <c r="B190" s="296"/>
    </row>
    <row r="191" spans="2:4">
      <c r="B191" s="296"/>
      <c r="D191" s="17"/>
    </row>
    <row r="192" spans="2:4">
      <c r="B192" s="296"/>
    </row>
    <row r="193" spans="2:4">
      <c r="B193" s="296"/>
    </row>
    <row r="194" spans="2:4">
      <c r="B194" s="296"/>
    </row>
    <row r="195" spans="2:4">
      <c r="B195" s="296"/>
    </row>
    <row r="196" spans="2:4">
      <c r="B196" s="296"/>
    </row>
    <row r="197" spans="2:4">
      <c r="B197" s="296"/>
      <c r="D197" s="17"/>
    </row>
    <row r="198" spans="2:4">
      <c r="B198" s="296"/>
    </row>
    <row r="199" spans="2:4">
      <c r="B199" s="296"/>
    </row>
    <row r="200" spans="2:4">
      <c r="B200" s="296"/>
    </row>
    <row r="201" spans="2:4">
      <c r="B201" s="296"/>
    </row>
    <row r="202" spans="2:4">
      <c r="B202" s="296"/>
    </row>
    <row r="203" spans="2:4">
      <c r="B203" s="296"/>
    </row>
    <row r="204" spans="2:4">
      <c r="B204" s="296"/>
    </row>
    <row r="205" spans="2:4">
      <c r="B205" s="296"/>
    </row>
    <row r="206" spans="2:4">
      <c r="B206" s="296"/>
    </row>
    <row r="207" spans="2:4">
      <c r="B207" s="296"/>
    </row>
    <row r="208" spans="2:4">
      <c r="B208" s="296"/>
    </row>
    <row r="209" spans="1:2">
      <c r="B209" s="296"/>
    </row>
    <row r="210" spans="1:2">
      <c r="B210" s="296"/>
    </row>
    <row r="211" spans="1:2">
      <c r="B211" s="296"/>
    </row>
    <row r="212" spans="1:2">
      <c r="B212" s="296"/>
    </row>
    <row r="213" spans="1:2">
      <c r="B213" s="296"/>
    </row>
    <row r="214" spans="1:2">
      <c r="B214" s="296"/>
    </row>
    <row r="215" spans="1:2">
      <c r="B215" s="296"/>
    </row>
    <row r="216" spans="1:2">
      <c r="B216" s="296"/>
    </row>
    <row r="217" spans="1:2">
      <c r="B217" s="296"/>
    </row>
    <row r="218" spans="1:2" s="75" customFormat="1" ht="14.25">
      <c r="A218"/>
      <c r="B218" s="296"/>
    </row>
    <row r="219" spans="1:2">
      <c r="B219" s="296"/>
    </row>
    <row r="220" spans="1:2">
      <c r="B220" s="296"/>
    </row>
    <row r="221" spans="1:2">
      <c r="B221" s="296"/>
    </row>
    <row r="222" spans="1:2">
      <c r="B222" s="296"/>
    </row>
    <row r="223" spans="1:2">
      <c r="B223" s="296"/>
    </row>
    <row r="224" spans="1:2">
      <c r="B224" s="296"/>
    </row>
    <row r="225" spans="2:2">
      <c r="B225" s="296"/>
    </row>
    <row r="226" spans="2:2">
      <c r="B226" s="296"/>
    </row>
    <row r="227" spans="2:2">
      <c r="B227" s="296"/>
    </row>
    <row r="228" spans="2:2">
      <c r="B228" s="296"/>
    </row>
    <row r="229" spans="2:2">
      <c r="B229" s="296"/>
    </row>
    <row r="230" spans="2:2">
      <c r="B230" s="296"/>
    </row>
    <row r="231" spans="2:2">
      <c r="B231" s="296"/>
    </row>
    <row r="232" spans="2:2">
      <c r="B232" s="296"/>
    </row>
    <row r="233" spans="2:2">
      <c r="B233" s="296"/>
    </row>
    <row r="234" spans="2:2">
      <c r="B234" s="296"/>
    </row>
    <row r="235" spans="2:2">
      <c r="B235" s="296"/>
    </row>
    <row r="236" spans="2:2">
      <c r="B236" s="296"/>
    </row>
    <row r="237" spans="2:2">
      <c r="B237" s="296"/>
    </row>
    <row r="238" spans="2:2">
      <c r="B238" s="296"/>
    </row>
    <row r="239" spans="2:2">
      <c r="B239" s="296"/>
    </row>
    <row r="240" spans="2:2">
      <c r="B240" s="296"/>
    </row>
    <row r="241" spans="2:2">
      <c r="B241" s="296"/>
    </row>
    <row r="242" spans="2:2">
      <c r="B242" s="296"/>
    </row>
    <row r="243" spans="2:2">
      <c r="B243" s="296"/>
    </row>
    <row r="244" spans="2:2">
      <c r="B244" s="296"/>
    </row>
    <row r="245" spans="2:2">
      <c r="B245" s="296"/>
    </row>
    <row r="246" spans="2:2">
      <c r="B246" s="296"/>
    </row>
    <row r="247" spans="2:2">
      <c r="B247" s="296"/>
    </row>
    <row r="248" spans="2:2">
      <c r="B248" s="296"/>
    </row>
    <row r="249" spans="2:2">
      <c r="B249" s="296"/>
    </row>
    <row r="250" spans="2:2">
      <c r="B250" s="296"/>
    </row>
    <row r="251" spans="2:2">
      <c r="B251" s="296"/>
    </row>
    <row r="252" spans="2:2">
      <c r="B252" s="296"/>
    </row>
    <row r="253" spans="2:2">
      <c r="B253" s="296"/>
    </row>
    <row r="254" spans="2:2">
      <c r="B254" s="296"/>
    </row>
    <row r="255" spans="2:2">
      <c r="B255" s="296"/>
    </row>
    <row r="256" spans="2:2">
      <c r="B256" s="296"/>
    </row>
    <row r="257" spans="2:2">
      <c r="B257" s="296"/>
    </row>
    <row r="258" spans="2:2">
      <c r="B258" s="296"/>
    </row>
    <row r="259" spans="2:2">
      <c r="B259" s="296"/>
    </row>
    <row r="260" spans="2:2">
      <c r="B260" s="296"/>
    </row>
    <row r="261" spans="2:2">
      <c r="B261" s="296"/>
    </row>
    <row r="262" spans="2:2">
      <c r="B262" s="296"/>
    </row>
    <row r="263" spans="2:2">
      <c r="B263" s="296"/>
    </row>
    <row r="264" spans="2:2">
      <c r="B264" s="296"/>
    </row>
    <row r="265" spans="2:2">
      <c r="B265" s="296"/>
    </row>
    <row r="266" spans="2:2">
      <c r="B266" s="296"/>
    </row>
    <row r="267" spans="2:2">
      <c r="B267" s="296"/>
    </row>
    <row r="268" spans="2:2">
      <c r="B268" s="296"/>
    </row>
    <row r="269" spans="2:2">
      <c r="B269" s="296"/>
    </row>
    <row r="270" spans="2:2">
      <c r="B270" s="296"/>
    </row>
    <row r="271" spans="2:2">
      <c r="B271" s="296"/>
    </row>
    <row r="272" spans="2:2">
      <c r="B272" s="296"/>
    </row>
    <row r="273" spans="2:2">
      <c r="B273" s="296"/>
    </row>
    <row r="274" spans="2:2">
      <c r="B274" s="296"/>
    </row>
    <row r="275" spans="2:2">
      <c r="B275" s="296"/>
    </row>
    <row r="276" spans="2:2">
      <c r="B276" s="296"/>
    </row>
    <row r="277" spans="2:2">
      <c r="B277" s="296"/>
    </row>
    <row r="278" spans="2:2">
      <c r="B278" s="296"/>
    </row>
    <row r="279" spans="2:2">
      <c r="B279" s="296"/>
    </row>
    <row r="280" spans="2:2">
      <c r="B280" s="296"/>
    </row>
    <row r="281" spans="2:2">
      <c r="B281" s="296"/>
    </row>
    <row r="282" spans="2:2">
      <c r="B282" s="296"/>
    </row>
    <row r="283" spans="2:2">
      <c r="B283" s="296"/>
    </row>
    <row r="284" spans="2:2">
      <c r="B284" s="296"/>
    </row>
    <row r="285" spans="2:2">
      <c r="B285" s="296"/>
    </row>
    <row r="286" spans="2:2">
      <c r="B286" s="296"/>
    </row>
    <row r="287" spans="2:2">
      <c r="B287" s="296"/>
    </row>
    <row r="288" spans="2:2">
      <c r="B288" s="296"/>
    </row>
    <row r="289" spans="2:2">
      <c r="B289" s="296"/>
    </row>
    <row r="290" spans="2:2">
      <c r="B290" s="296"/>
    </row>
    <row r="291" spans="2:2">
      <c r="B291" s="296"/>
    </row>
    <row r="292" spans="2:2">
      <c r="B292" s="296"/>
    </row>
    <row r="293" spans="2:2">
      <c r="B293" s="296"/>
    </row>
    <row r="294" spans="2:2">
      <c r="B294" s="296"/>
    </row>
    <row r="295" spans="2:2">
      <c r="B295" s="296"/>
    </row>
    <row r="296" spans="2:2">
      <c r="B296" s="296"/>
    </row>
    <row r="297" spans="2:2">
      <c r="B297" s="296"/>
    </row>
    <row r="298" spans="2:2">
      <c r="B298" s="296"/>
    </row>
    <row r="299" spans="2:2">
      <c r="B299" s="296"/>
    </row>
    <row r="300" spans="2:2">
      <c r="B300" s="296"/>
    </row>
    <row r="301" spans="2:2">
      <c r="B301" s="296"/>
    </row>
    <row r="302" spans="2:2">
      <c r="B302" s="296"/>
    </row>
    <row r="303" spans="2:2">
      <c r="B303" s="296"/>
    </row>
    <row r="304" spans="2:2">
      <c r="B304" s="296"/>
    </row>
    <row r="305" spans="2:2">
      <c r="B305" s="296"/>
    </row>
    <row r="306" spans="2:2">
      <c r="B306" s="296"/>
    </row>
    <row r="307" spans="2:2">
      <c r="B307" s="296"/>
    </row>
    <row r="308" spans="2:2">
      <c r="B308" s="296"/>
    </row>
    <row r="309" spans="2:2">
      <c r="B309" s="296"/>
    </row>
    <row r="548" spans="2:2" ht="13.5" thickBot="1"/>
    <row r="549" spans="2:2" ht="13.5" thickBot="1">
      <c r="B549" s="297"/>
    </row>
    <row r="569" spans="2:2">
      <c r="B569" s="52"/>
    </row>
  </sheetData>
  <mergeCells count="1">
    <mergeCell ref="A2:A5"/>
  </mergeCells>
  <pageMargins left="0.511811023622047" right="0.43307086614173201" top="0.27559055118110198" bottom="0.35433070866141703" header="0.196850393700787" footer="0.27559055118110198"/>
  <pageSetup paperSize="9" orientation="portrait" r:id="rId1"/>
  <headerFooter alignWithMargins="0"/>
  <rowBreaks count="1" manualBreakCount="1">
    <brk id="44" max="16383" man="1"/>
  </rowBreaks>
  <colBreaks count="1" manualBreakCount="1">
    <brk id="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K13"/>
  <sheetViews>
    <sheetView zoomScaleNormal="100" workbookViewId="0">
      <selection activeCell="D19" sqref="D19"/>
    </sheetView>
  </sheetViews>
  <sheetFormatPr defaultRowHeight="12.75"/>
  <cols>
    <col min="1" max="5" width="12.85546875" customWidth="1"/>
    <col min="6" max="6" width="10.85546875" customWidth="1"/>
    <col min="7" max="7" width="19" customWidth="1"/>
    <col min="8" max="8" width="12.85546875" customWidth="1"/>
    <col min="9" max="9" width="16.140625" customWidth="1"/>
    <col min="10" max="11" width="12.85546875" customWidth="1"/>
    <col min="12" max="12" width="14.85546875" customWidth="1"/>
    <col min="13" max="13" width="17.5703125" customWidth="1"/>
    <col min="14" max="14" width="11.42578125" bestFit="1" customWidth="1"/>
  </cols>
  <sheetData>
    <row r="1" spans="1:11">
      <c r="C1" t="s">
        <v>69</v>
      </c>
      <c r="E1" t="s">
        <v>70</v>
      </c>
      <c r="H1" t="s">
        <v>71</v>
      </c>
      <c r="J1" t="s">
        <v>72</v>
      </c>
    </row>
    <row r="2" spans="1:11">
      <c r="A2" s="18"/>
      <c r="B2" s="18"/>
      <c r="C2" s="18" t="s">
        <v>73</v>
      </c>
      <c r="D2" s="18" t="s">
        <v>74</v>
      </c>
      <c r="E2" s="18" t="s">
        <v>73</v>
      </c>
      <c r="F2" s="18"/>
      <c r="G2" s="18" t="s">
        <v>74</v>
      </c>
      <c r="H2" s="18" t="s">
        <v>73</v>
      </c>
      <c r="I2" s="18" t="s">
        <v>74</v>
      </c>
      <c r="J2" s="18" t="s">
        <v>73</v>
      </c>
      <c r="K2" s="18" t="s">
        <v>74</v>
      </c>
    </row>
    <row r="3" spans="1:11">
      <c r="A3" s="35" t="s">
        <v>75</v>
      </c>
      <c r="B3" s="36">
        <v>854231000</v>
      </c>
      <c r="C3" s="63">
        <v>403778</v>
      </c>
      <c r="D3" s="34">
        <v>16255128.310000001</v>
      </c>
      <c r="E3" s="64" t="e">
        <f>#REF!</f>
        <v>#REF!</v>
      </c>
      <c r="F3" s="18"/>
      <c r="G3" s="41" t="e">
        <f>#REF!</f>
        <v>#REF!</v>
      </c>
      <c r="H3" s="63" t="e">
        <f>E3+H6</f>
        <v>#REF!</v>
      </c>
      <c r="I3" s="19" t="e">
        <f>G3+I6</f>
        <v>#REF!</v>
      </c>
      <c r="J3" s="66" t="e">
        <f>#REF!+#REF!</f>
        <v>#REF!</v>
      </c>
      <c r="K3" s="44" t="e">
        <f>#REF!+#REF!</f>
        <v>#REF!</v>
      </c>
    </row>
    <row r="4" spans="1:11">
      <c r="A4" s="35" t="s">
        <v>76</v>
      </c>
      <c r="B4" s="36">
        <v>854290000</v>
      </c>
      <c r="C4" s="63" t="e">
        <f>H4-J4</f>
        <v>#REF!</v>
      </c>
      <c r="D4" s="34" t="e">
        <f>I4-K4</f>
        <v>#REF!</v>
      </c>
      <c r="E4" s="64" t="e">
        <f>#REF!</f>
        <v>#REF!</v>
      </c>
      <c r="F4" s="18"/>
      <c r="G4" s="42" t="e">
        <f>#REF!</f>
        <v>#REF!</v>
      </c>
      <c r="H4" s="63" t="e">
        <f>$E$4+$H$7</f>
        <v>#REF!</v>
      </c>
      <c r="I4" s="19" t="e">
        <f>G4+I7</f>
        <v>#REF!</v>
      </c>
      <c r="J4" s="63"/>
      <c r="K4" s="19"/>
    </row>
    <row r="5" spans="1:11">
      <c r="C5" s="62"/>
      <c r="E5" s="62"/>
      <c r="H5" s="62"/>
      <c r="I5" s="16"/>
      <c r="J5" s="62"/>
    </row>
    <row r="6" spans="1:11">
      <c r="C6" s="62"/>
      <c r="E6" s="62"/>
      <c r="G6" s="21" t="s">
        <v>77</v>
      </c>
      <c r="H6" s="65">
        <v>298892.147452</v>
      </c>
      <c r="I6" s="43">
        <v>288733970.6444025</v>
      </c>
      <c r="J6" s="67"/>
      <c r="K6" s="20"/>
    </row>
    <row r="7" spans="1:11">
      <c r="C7" s="62"/>
      <c r="G7" s="18"/>
      <c r="H7" s="65">
        <v>5062.3270000000002</v>
      </c>
      <c r="I7" s="43">
        <v>118183979.25898097</v>
      </c>
      <c r="J7" s="67"/>
      <c r="K7" s="20"/>
    </row>
    <row r="8" spans="1:11">
      <c r="H8" s="62"/>
      <c r="J8" s="62"/>
    </row>
    <row r="9" spans="1:11">
      <c r="H9" s="49"/>
      <c r="I9" s="49"/>
      <c r="J9" s="62"/>
    </row>
    <row r="10" spans="1:11">
      <c r="H10" s="49"/>
      <c r="I10" s="49"/>
      <c r="J10" s="62"/>
    </row>
    <row r="11" spans="1:11">
      <c r="A11" t="s">
        <v>78</v>
      </c>
      <c r="B11" t="s">
        <v>79</v>
      </c>
      <c r="C11" s="8"/>
    </row>
    <row r="12" spans="1:11">
      <c r="B12" t="s">
        <v>80</v>
      </c>
      <c r="D12" s="4"/>
    </row>
    <row r="13" spans="1:11">
      <c r="B13" t="s">
        <v>81</v>
      </c>
      <c r="D13" s="4"/>
    </row>
  </sheetData>
  <pageMargins left="0.7" right="0.7" top="0.75" bottom="0.75" header="0.3" footer="0.3"/>
  <pageSetup paperSize="9" scale="90" orientation="landscape" r:id="rId1"/>
  <headerFooter>
    <oddHeader>&amp;RJKDM/PK/KASTAM-01/B19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CCF1-CA44-490A-AE11-BA4D6C1C8ED2}">
  <sheetPr codeName="Sheet2">
    <tabColor rgb="FF92D050"/>
    <pageSetUpPr fitToPage="1"/>
  </sheetPr>
  <dimension ref="A1:O57"/>
  <sheetViews>
    <sheetView zoomScale="80" zoomScaleNormal="80" zoomScalePageLayoutView="50" workbookViewId="0">
      <selection activeCell="S17" activeCellId="1" sqref="D20 S17"/>
    </sheetView>
  </sheetViews>
  <sheetFormatPr defaultColWidth="8.85546875" defaultRowHeight="12.75"/>
  <cols>
    <col min="1" max="1" width="6.5703125" style="76" customWidth="1"/>
    <col min="2" max="2" width="21.42578125" style="4" customWidth="1"/>
    <col min="3" max="3" width="15.85546875" style="142" customWidth="1"/>
    <col min="4" max="4" width="13.5703125" style="76" customWidth="1"/>
    <col min="5" max="5" width="11" style="76" hidden="1" customWidth="1"/>
    <col min="6" max="6" width="26.85546875" style="143" customWidth="1"/>
    <col min="7" max="7" width="6.85546875" style="143" hidden="1" customWidth="1"/>
    <col min="8" max="9" width="13.5703125" style="3" customWidth="1"/>
    <col min="10" max="10" width="15.42578125" style="76" customWidth="1"/>
    <col min="11" max="11" width="13.5703125" style="76" customWidth="1"/>
    <col min="12" max="12" width="17.42578125" style="4" customWidth="1"/>
    <col min="13" max="14" width="13.5703125" style="76" customWidth="1"/>
    <col min="15" max="16384" width="8.85546875" style="76"/>
  </cols>
  <sheetData>
    <row r="1" spans="1:15">
      <c r="N1" s="110" t="s">
        <v>83</v>
      </c>
    </row>
    <row r="2" spans="1:15">
      <c r="C2" s="144"/>
      <c r="L2" s="7"/>
      <c r="N2" s="77" t="s">
        <v>32</v>
      </c>
    </row>
    <row r="3" spans="1:15">
      <c r="C3" s="144"/>
      <c r="L3" s="7"/>
      <c r="N3" s="77" t="s">
        <v>33</v>
      </c>
    </row>
    <row r="4" spans="1:15">
      <c r="A4" s="365" t="s">
        <v>84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</row>
    <row r="5" spans="1:15">
      <c r="A5" s="76" t="s">
        <v>34</v>
      </c>
      <c r="C5" s="144"/>
    </row>
    <row r="6" spans="1:15">
      <c r="A6" s="76" t="s">
        <v>35</v>
      </c>
      <c r="C6" s="144"/>
    </row>
    <row r="7" spans="1:15">
      <c r="A7" s="76" t="s">
        <v>36</v>
      </c>
      <c r="B7" s="145">
        <v>45778</v>
      </c>
    </row>
    <row r="8" spans="1:15" ht="6" customHeight="1"/>
    <row r="9" spans="1:15" ht="13.5" customHeight="1">
      <c r="A9" s="146" t="s">
        <v>85</v>
      </c>
      <c r="B9" s="103" t="s">
        <v>86</v>
      </c>
      <c r="C9" s="147" t="s">
        <v>37</v>
      </c>
      <c r="D9" s="148" t="s">
        <v>38</v>
      </c>
      <c r="E9" s="148" t="s">
        <v>87</v>
      </c>
      <c r="F9" s="149" t="s">
        <v>39</v>
      </c>
      <c r="G9" s="150" t="s">
        <v>88</v>
      </c>
      <c r="H9" s="151" t="s">
        <v>40</v>
      </c>
      <c r="I9" s="103" t="s">
        <v>40</v>
      </c>
      <c r="J9" s="105" t="s">
        <v>89</v>
      </c>
      <c r="K9" s="22" t="s">
        <v>38</v>
      </c>
      <c r="L9" s="133" t="s">
        <v>38</v>
      </c>
      <c r="M9" s="152" t="s">
        <v>90</v>
      </c>
      <c r="N9" s="148" t="s">
        <v>38</v>
      </c>
    </row>
    <row r="10" spans="1:15" ht="13.5" customHeight="1">
      <c r="A10" s="94"/>
      <c r="B10" s="90" t="s">
        <v>91</v>
      </c>
      <c r="C10" s="100" t="s">
        <v>41</v>
      </c>
      <c r="D10" s="23" t="s">
        <v>42</v>
      </c>
      <c r="E10" s="23"/>
      <c r="F10" s="87" t="s">
        <v>92</v>
      </c>
      <c r="G10" s="88"/>
      <c r="H10" s="153" t="s">
        <v>93</v>
      </c>
      <c r="I10" s="81" t="s">
        <v>94</v>
      </c>
      <c r="J10" s="91" t="s">
        <v>95</v>
      </c>
      <c r="K10" s="23" t="s">
        <v>91</v>
      </c>
      <c r="L10" s="154" t="s">
        <v>96</v>
      </c>
      <c r="M10" s="88" t="s">
        <v>97</v>
      </c>
      <c r="N10" s="23" t="s">
        <v>42</v>
      </c>
    </row>
    <row r="11" spans="1:15" ht="13.5" customHeight="1">
      <c r="A11" s="155"/>
      <c r="B11" s="84" t="s">
        <v>98</v>
      </c>
      <c r="C11" s="97"/>
      <c r="D11" s="6" t="s">
        <v>99</v>
      </c>
      <c r="E11" s="6"/>
      <c r="F11" s="156"/>
      <c r="G11" s="157"/>
      <c r="H11" s="158"/>
      <c r="I11" s="82" t="s">
        <v>100</v>
      </c>
      <c r="J11" s="94"/>
      <c r="K11" s="24" t="s">
        <v>98</v>
      </c>
      <c r="L11" s="106" t="s">
        <v>101</v>
      </c>
      <c r="M11" s="157" t="s">
        <v>102</v>
      </c>
      <c r="N11" s="6" t="s">
        <v>103</v>
      </c>
    </row>
    <row r="12" spans="1:15" ht="13.5" customHeight="1">
      <c r="A12" s="159">
        <v>1</v>
      </c>
      <c r="B12" s="160" t="s">
        <v>104</v>
      </c>
      <c r="C12" s="96">
        <v>8542310000</v>
      </c>
      <c r="D12" s="161">
        <v>237560</v>
      </c>
      <c r="E12" s="162"/>
      <c r="F12" s="270" t="s">
        <v>168</v>
      </c>
      <c r="G12" s="163"/>
      <c r="H12" s="328">
        <v>2</v>
      </c>
      <c r="I12" s="164"/>
      <c r="J12" s="271">
        <v>1511.24</v>
      </c>
      <c r="K12" s="237">
        <f>H12+D12</f>
        <v>237562</v>
      </c>
      <c r="L12" s="238"/>
      <c r="M12" s="239"/>
      <c r="N12" s="237">
        <f>K12-L12-M12</f>
        <v>237562</v>
      </c>
      <c r="O12" s="166"/>
    </row>
    <row r="13" spans="1:15" ht="13.5" customHeight="1">
      <c r="A13" s="167"/>
      <c r="B13" s="168"/>
      <c r="C13" s="169"/>
      <c r="D13" s="170"/>
      <c r="E13" s="171"/>
      <c r="F13" s="270" t="s">
        <v>169</v>
      </c>
      <c r="G13" s="172"/>
      <c r="H13" s="328">
        <v>2</v>
      </c>
      <c r="I13" s="173"/>
      <c r="J13" s="271">
        <v>1511.24</v>
      </c>
      <c r="K13" s="237">
        <f>H13+K12</f>
        <v>237564</v>
      </c>
      <c r="L13" s="240"/>
      <c r="M13" s="241"/>
      <c r="N13" s="237">
        <f>K13-L13-M13</f>
        <v>237564</v>
      </c>
      <c r="O13" s="166"/>
    </row>
    <row r="14" spans="1:15" ht="13.5" customHeight="1">
      <c r="A14" s="94"/>
      <c r="B14" s="175"/>
      <c r="C14" s="176"/>
      <c r="D14" s="90"/>
      <c r="E14" s="171"/>
      <c r="F14" s="270" t="s">
        <v>170</v>
      </c>
      <c r="G14" s="172"/>
      <c r="H14" s="328">
        <v>9</v>
      </c>
      <c r="I14" s="173"/>
      <c r="J14" s="271">
        <v>6240.76</v>
      </c>
      <c r="K14" s="237">
        <f t="shared" ref="K14:K49" si="0">H14+K13</f>
        <v>237573</v>
      </c>
      <c r="L14" s="240"/>
      <c r="M14" s="241"/>
      <c r="N14" s="237">
        <f t="shared" ref="N14:N49" si="1">K14-L14-M14</f>
        <v>237573</v>
      </c>
      <c r="O14" s="166"/>
    </row>
    <row r="15" spans="1:15" ht="13.5" customHeight="1">
      <c r="A15" s="94"/>
      <c r="B15" s="175"/>
      <c r="C15" s="176"/>
      <c r="D15" s="90"/>
      <c r="E15" s="171"/>
      <c r="F15" s="270" t="s">
        <v>171</v>
      </c>
      <c r="G15" s="172"/>
      <c r="H15" s="328">
        <v>14</v>
      </c>
      <c r="I15" s="173"/>
      <c r="J15" s="271">
        <v>10021.66</v>
      </c>
      <c r="K15" s="237">
        <f t="shared" si="0"/>
        <v>237587</v>
      </c>
      <c r="L15" s="240"/>
      <c r="M15" s="241"/>
      <c r="N15" s="237">
        <f t="shared" si="1"/>
        <v>237587</v>
      </c>
      <c r="O15" s="166"/>
    </row>
    <row r="16" spans="1:15" ht="13.5" customHeight="1">
      <c r="A16" s="94"/>
      <c r="B16" s="175"/>
      <c r="C16" s="176"/>
      <c r="D16" s="90"/>
      <c r="E16" s="171"/>
      <c r="F16" s="270" t="s">
        <v>172</v>
      </c>
      <c r="G16" s="172"/>
      <c r="H16" s="328">
        <v>16</v>
      </c>
      <c r="I16" s="173"/>
      <c r="J16" s="271">
        <v>11372.95</v>
      </c>
      <c r="K16" s="237">
        <f t="shared" si="0"/>
        <v>237603</v>
      </c>
      <c r="L16" s="240"/>
      <c r="M16" s="241"/>
      <c r="N16" s="237">
        <f t="shared" si="1"/>
        <v>237603</v>
      </c>
      <c r="O16" s="166"/>
    </row>
    <row r="17" spans="1:15" ht="13.5" customHeight="1">
      <c r="A17" s="94"/>
      <c r="B17" s="175"/>
      <c r="C17" s="176"/>
      <c r="D17" s="90"/>
      <c r="E17" s="171"/>
      <c r="F17" s="270" t="s">
        <v>173</v>
      </c>
      <c r="G17" s="172"/>
      <c r="H17" s="328">
        <v>8</v>
      </c>
      <c r="I17" s="173"/>
      <c r="J17" s="271">
        <v>5565.11</v>
      </c>
      <c r="K17" s="237">
        <f t="shared" si="0"/>
        <v>237611</v>
      </c>
      <c r="L17" s="240"/>
      <c r="M17" s="241"/>
      <c r="N17" s="237">
        <f t="shared" si="1"/>
        <v>237611</v>
      </c>
      <c r="O17" s="166"/>
    </row>
    <row r="18" spans="1:15" ht="13.5" customHeight="1">
      <c r="A18" s="94"/>
      <c r="B18" s="175"/>
      <c r="C18" s="176"/>
      <c r="D18" s="90"/>
      <c r="E18" s="171"/>
      <c r="F18" s="271" t="s">
        <v>174</v>
      </c>
      <c r="G18" s="172"/>
      <c r="H18" s="328">
        <v>1</v>
      </c>
      <c r="I18" s="173"/>
      <c r="J18" s="271">
        <v>83551.44</v>
      </c>
      <c r="K18" s="237">
        <f t="shared" si="0"/>
        <v>237612</v>
      </c>
      <c r="L18" s="240"/>
      <c r="M18" s="241"/>
      <c r="N18" s="237">
        <f t="shared" si="1"/>
        <v>237612</v>
      </c>
      <c r="O18" s="166"/>
    </row>
    <row r="19" spans="1:15" ht="13.5" customHeight="1">
      <c r="A19" s="94"/>
      <c r="B19" s="175"/>
      <c r="C19" s="176"/>
      <c r="D19" s="90"/>
      <c r="E19" s="171"/>
      <c r="F19" s="271" t="s">
        <v>174</v>
      </c>
      <c r="G19" s="172"/>
      <c r="H19" s="328">
        <v>2</v>
      </c>
      <c r="I19" s="173"/>
      <c r="J19" s="271">
        <v>83551.44</v>
      </c>
      <c r="K19" s="237">
        <f>H19+K18</f>
        <v>237614</v>
      </c>
      <c r="L19" s="240"/>
      <c r="M19" s="241"/>
      <c r="N19" s="237">
        <f t="shared" si="1"/>
        <v>237614</v>
      </c>
      <c r="O19" s="166"/>
    </row>
    <row r="20" spans="1:15" ht="13.5" customHeight="1">
      <c r="A20" s="94"/>
      <c r="B20" s="175"/>
      <c r="C20" s="176"/>
      <c r="D20" s="90"/>
      <c r="E20" s="171"/>
      <c r="F20" s="271" t="s">
        <v>174</v>
      </c>
      <c r="G20" s="172"/>
      <c r="H20" s="328">
        <v>2</v>
      </c>
      <c r="I20" s="173"/>
      <c r="J20" s="271">
        <v>83551.44</v>
      </c>
      <c r="K20" s="237">
        <f t="shared" si="0"/>
        <v>237616</v>
      </c>
      <c r="L20" s="240"/>
      <c r="M20" s="241"/>
      <c r="N20" s="237">
        <f t="shared" si="1"/>
        <v>237616</v>
      </c>
      <c r="O20" s="166"/>
    </row>
    <row r="21" spans="1:15" ht="13.5" customHeight="1">
      <c r="A21" s="94"/>
      <c r="B21" s="175"/>
      <c r="C21" s="176"/>
      <c r="D21" s="90"/>
      <c r="E21" s="171"/>
      <c r="F21" s="271" t="s">
        <v>175</v>
      </c>
      <c r="G21" s="172"/>
      <c r="H21" s="328">
        <v>29</v>
      </c>
      <c r="I21" s="173"/>
      <c r="J21" s="271">
        <v>4213.37</v>
      </c>
      <c r="K21" s="237">
        <f t="shared" si="0"/>
        <v>237645</v>
      </c>
      <c r="L21" s="240"/>
      <c r="M21" s="241"/>
      <c r="N21" s="237">
        <f t="shared" si="1"/>
        <v>237645</v>
      </c>
      <c r="O21" s="166"/>
    </row>
    <row r="22" spans="1:15" ht="13.5" customHeight="1">
      <c r="A22" s="94"/>
      <c r="B22" s="175"/>
      <c r="C22" s="176"/>
      <c r="D22" s="90"/>
      <c r="E22" s="171"/>
      <c r="F22" s="271" t="s">
        <v>176</v>
      </c>
      <c r="G22" s="172"/>
      <c r="H22" s="328">
        <v>5</v>
      </c>
      <c r="I22" s="173"/>
      <c r="J22" s="271">
        <v>21648.18</v>
      </c>
      <c r="K22" s="237">
        <f t="shared" si="0"/>
        <v>237650</v>
      </c>
      <c r="L22" s="240"/>
      <c r="M22" s="241"/>
      <c r="N22" s="237">
        <f t="shared" si="1"/>
        <v>237650</v>
      </c>
      <c r="O22" s="166"/>
    </row>
    <row r="23" spans="1:15" ht="13.5" customHeight="1">
      <c r="A23" s="94"/>
      <c r="B23" s="175"/>
      <c r="C23" s="176"/>
      <c r="D23" s="90"/>
      <c r="E23" s="171"/>
      <c r="F23" s="271" t="s">
        <v>176</v>
      </c>
      <c r="G23" s="172"/>
      <c r="H23" s="328">
        <v>5</v>
      </c>
      <c r="I23" s="173"/>
      <c r="J23" s="271">
        <v>21648.18</v>
      </c>
      <c r="K23" s="237">
        <f t="shared" si="0"/>
        <v>237655</v>
      </c>
      <c r="L23" s="240"/>
      <c r="M23" s="241"/>
      <c r="N23" s="237">
        <f t="shared" si="1"/>
        <v>237655</v>
      </c>
      <c r="O23" s="166"/>
    </row>
    <row r="24" spans="1:15" ht="13.5" customHeight="1">
      <c r="A24" s="94"/>
      <c r="B24" s="175"/>
      <c r="C24" s="176"/>
      <c r="D24" s="90"/>
      <c r="E24" s="171"/>
      <c r="F24" s="271" t="s">
        <v>176</v>
      </c>
      <c r="G24" s="172"/>
      <c r="H24" s="328">
        <v>5</v>
      </c>
      <c r="I24" s="173"/>
      <c r="J24" s="271">
        <v>21648.18</v>
      </c>
      <c r="K24" s="237">
        <f t="shared" si="0"/>
        <v>237660</v>
      </c>
      <c r="L24" s="240"/>
      <c r="M24" s="241"/>
      <c r="N24" s="237">
        <f t="shared" si="1"/>
        <v>237660</v>
      </c>
      <c r="O24" s="166"/>
    </row>
    <row r="25" spans="1:15" ht="13.5" customHeight="1">
      <c r="A25" s="94"/>
      <c r="B25" s="175"/>
      <c r="C25" s="176"/>
      <c r="D25" s="90"/>
      <c r="E25" s="171"/>
      <c r="F25" s="271" t="s">
        <v>176</v>
      </c>
      <c r="G25" s="172"/>
      <c r="H25" s="328">
        <v>5</v>
      </c>
      <c r="I25" s="173"/>
      <c r="J25" s="271">
        <v>21648.18</v>
      </c>
      <c r="K25" s="237">
        <f t="shared" si="0"/>
        <v>237665</v>
      </c>
      <c r="L25" s="240"/>
      <c r="M25" s="241"/>
      <c r="N25" s="237">
        <f t="shared" si="1"/>
        <v>237665</v>
      </c>
      <c r="O25" s="166"/>
    </row>
    <row r="26" spans="1:15" ht="13.5" customHeight="1">
      <c r="A26" s="94"/>
      <c r="B26" s="175"/>
      <c r="C26" s="176"/>
      <c r="D26" s="90"/>
      <c r="E26" s="171"/>
      <c r="F26" s="271" t="s">
        <v>177</v>
      </c>
      <c r="G26" s="172"/>
      <c r="H26" s="328">
        <v>3</v>
      </c>
      <c r="I26" s="173"/>
      <c r="J26" s="271">
        <v>2578.85</v>
      </c>
      <c r="K26" s="237">
        <f t="shared" si="0"/>
        <v>237668</v>
      </c>
      <c r="L26" s="240"/>
      <c r="M26" s="241"/>
      <c r="N26" s="237">
        <f t="shared" si="1"/>
        <v>237668</v>
      </c>
      <c r="O26" s="166"/>
    </row>
    <row r="27" spans="1:15" ht="13.5" customHeight="1">
      <c r="A27" s="94"/>
      <c r="B27" s="175"/>
      <c r="C27" s="176"/>
      <c r="D27" s="90"/>
      <c r="E27" s="171"/>
      <c r="F27" s="271" t="s">
        <v>178</v>
      </c>
      <c r="G27" s="172"/>
      <c r="H27" s="328">
        <v>2</v>
      </c>
      <c r="I27" s="173"/>
      <c r="J27" s="271">
        <v>13537.76</v>
      </c>
      <c r="K27" s="237">
        <f t="shared" si="0"/>
        <v>237670</v>
      </c>
      <c r="L27" s="240"/>
      <c r="M27" s="241"/>
      <c r="N27" s="237">
        <f t="shared" si="1"/>
        <v>237670</v>
      </c>
      <c r="O27" s="166"/>
    </row>
    <row r="28" spans="1:15" ht="13.5" customHeight="1">
      <c r="A28" s="94"/>
      <c r="B28" s="175"/>
      <c r="C28" s="176"/>
      <c r="D28" s="90"/>
      <c r="E28" s="171"/>
      <c r="F28" s="271" t="s">
        <v>178</v>
      </c>
      <c r="G28" s="172"/>
      <c r="H28" s="328">
        <v>3</v>
      </c>
      <c r="I28" s="173"/>
      <c r="J28" s="271">
        <v>13537.76</v>
      </c>
      <c r="K28" s="237">
        <f t="shared" si="0"/>
        <v>237673</v>
      </c>
      <c r="L28" s="240"/>
      <c r="M28" s="241"/>
      <c r="N28" s="237">
        <f t="shared" si="1"/>
        <v>237673</v>
      </c>
      <c r="O28" s="166"/>
    </row>
    <row r="29" spans="1:15" ht="13.5" customHeight="1">
      <c r="A29" s="94"/>
      <c r="B29" s="175"/>
      <c r="C29" s="176"/>
      <c r="D29" s="90"/>
      <c r="E29" s="171"/>
      <c r="F29" s="271" t="s">
        <v>179</v>
      </c>
      <c r="G29" s="172"/>
      <c r="H29" s="328">
        <v>1</v>
      </c>
      <c r="I29" s="173"/>
      <c r="J29" s="271">
        <v>595.80999999999995</v>
      </c>
      <c r="K29" s="237">
        <f t="shared" si="0"/>
        <v>237674</v>
      </c>
      <c r="L29" s="240"/>
      <c r="M29" s="241"/>
      <c r="N29" s="237">
        <f t="shared" si="1"/>
        <v>237674</v>
      </c>
      <c r="O29" s="166"/>
    </row>
    <row r="30" spans="1:15" ht="13.5" customHeight="1">
      <c r="A30" s="94"/>
      <c r="B30" s="175"/>
      <c r="C30" s="176"/>
      <c r="D30" s="90"/>
      <c r="E30" s="171"/>
      <c r="F30" s="271" t="s">
        <v>180</v>
      </c>
      <c r="G30" s="172"/>
      <c r="H30" s="328">
        <v>7</v>
      </c>
      <c r="I30" s="173"/>
      <c r="J30" s="271">
        <v>1189.9000000000001</v>
      </c>
      <c r="K30" s="237">
        <f t="shared" si="0"/>
        <v>237681</v>
      </c>
      <c r="L30" s="240"/>
      <c r="M30" s="241"/>
      <c r="N30" s="237">
        <f t="shared" si="1"/>
        <v>237681</v>
      </c>
      <c r="O30" s="166"/>
    </row>
    <row r="31" spans="1:15" ht="13.5" customHeight="1">
      <c r="A31" s="94"/>
      <c r="B31" s="175"/>
      <c r="C31" s="176"/>
      <c r="D31" s="90"/>
      <c r="E31" s="171"/>
      <c r="F31" s="271" t="s">
        <v>181</v>
      </c>
      <c r="G31" s="172"/>
      <c r="H31" s="328">
        <v>3</v>
      </c>
      <c r="I31" s="173"/>
      <c r="J31" s="271">
        <v>2578.85</v>
      </c>
      <c r="K31" s="237">
        <f t="shared" si="0"/>
        <v>237684</v>
      </c>
      <c r="L31" s="240"/>
      <c r="M31" s="241"/>
      <c r="N31" s="237">
        <f t="shared" si="1"/>
        <v>237684</v>
      </c>
      <c r="O31" s="166"/>
    </row>
    <row r="32" spans="1:15" ht="13.5" customHeight="1">
      <c r="A32" s="94"/>
      <c r="B32" s="175"/>
      <c r="C32" s="176"/>
      <c r="D32" s="90"/>
      <c r="E32" s="171"/>
      <c r="F32" s="271" t="s">
        <v>182</v>
      </c>
      <c r="G32" s="172"/>
      <c r="H32" s="328">
        <v>3</v>
      </c>
      <c r="I32" s="173"/>
      <c r="J32" s="271">
        <v>2554.8000000000002</v>
      </c>
      <c r="K32" s="237">
        <f t="shared" si="0"/>
        <v>237687</v>
      </c>
      <c r="L32" s="240"/>
      <c r="M32" s="241"/>
      <c r="N32" s="237">
        <f t="shared" si="1"/>
        <v>237687</v>
      </c>
      <c r="O32" s="166"/>
    </row>
    <row r="33" spans="1:15" ht="13.5" customHeight="1">
      <c r="A33" s="94"/>
      <c r="B33" s="175"/>
      <c r="C33" s="176"/>
      <c r="D33" s="90"/>
      <c r="E33" s="171"/>
      <c r="F33" s="271" t="s">
        <v>183</v>
      </c>
      <c r="G33" s="172"/>
      <c r="H33" s="328">
        <v>2</v>
      </c>
      <c r="I33" s="173"/>
      <c r="J33" s="271">
        <v>21059.81</v>
      </c>
      <c r="K33" s="237">
        <f t="shared" si="0"/>
        <v>237689</v>
      </c>
      <c r="L33" s="240"/>
      <c r="M33" s="241"/>
      <c r="N33" s="237">
        <f t="shared" si="1"/>
        <v>237689</v>
      </c>
      <c r="O33" s="166"/>
    </row>
    <row r="34" spans="1:15" ht="13.5" customHeight="1">
      <c r="A34" s="94"/>
      <c r="B34" s="175"/>
      <c r="C34" s="176"/>
      <c r="D34" s="90"/>
      <c r="E34" s="171"/>
      <c r="F34" s="271" t="s">
        <v>183</v>
      </c>
      <c r="G34" s="172"/>
      <c r="H34" s="328">
        <v>2</v>
      </c>
      <c r="I34" s="173"/>
      <c r="J34" s="271">
        <v>21059.81</v>
      </c>
      <c r="K34" s="237">
        <f t="shared" si="0"/>
        <v>237691</v>
      </c>
      <c r="L34" s="240"/>
      <c r="M34" s="241"/>
      <c r="N34" s="237">
        <f t="shared" si="1"/>
        <v>237691</v>
      </c>
      <c r="O34" s="166"/>
    </row>
    <row r="35" spans="1:15" ht="13.5" customHeight="1">
      <c r="A35" s="94"/>
      <c r="B35" s="175"/>
      <c r="C35" s="176"/>
      <c r="D35" s="90"/>
      <c r="E35" s="171"/>
      <c r="F35" s="271" t="s">
        <v>183</v>
      </c>
      <c r="G35" s="172"/>
      <c r="H35" s="328">
        <v>2</v>
      </c>
      <c r="I35" s="173"/>
      <c r="J35" s="271">
        <v>21059.81</v>
      </c>
      <c r="K35" s="237">
        <f t="shared" si="0"/>
        <v>237693</v>
      </c>
      <c r="L35" s="240"/>
      <c r="M35" s="241"/>
      <c r="N35" s="237">
        <f t="shared" si="1"/>
        <v>237693</v>
      </c>
      <c r="O35" s="166"/>
    </row>
    <row r="36" spans="1:15" ht="13.5" customHeight="1">
      <c r="A36" s="94"/>
      <c r="B36" s="175"/>
      <c r="C36" s="176"/>
      <c r="D36" s="90"/>
      <c r="E36" s="171"/>
      <c r="F36" s="271" t="s">
        <v>184</v>
      </c>
      <c r="G36" s="173"/>
      <c r="H36" s="328">
        <v>9</v>
      </c>
      <c r="I36" s="173"/>
      <c r="J36" s="271">
        <v>6009.78</v>
      </c>
      <c r="K36" s="237">
        <f t="shared" si="0"/>
        <v>237702</v>
      </c>
      <c r="L36" s="240"/>
      <c r="M36" s="241"/>
      <c r="N36" s="237">
        <f t="shared" si="1"/>
        <v>237702</v>
      </c>
      <c r="O36" s="166"/>
    </row>
    <row r="37" spans="1:15" ht="13.5" customHeight="1">
      <c r="A37" s="94"/>
      <c r="B37" s="175"/>
      <c r="C37" s="176"/>
      <c r="D37" s="90"/>
      <c r="E37" s="171"/>
      <c r="F37" s="271" t="s">
        <v>185</v>
      </c>
      <c r="G37" s="172"/>
      <c r="H37" s="328">
        <v>6</v>
      </c>
      <c r="I37" s="76"/>
      <c r="J37" s="271">
        <v>4059.83</v>
      </c>
      <c r="K37" s="237">
        <f t="shared" si="0"/>
        <v>237708</v>
      </c>
      <c r="L37" s="240"/>
      <c r="M37" s="241"/>
      <c r="N37" s="237">
        <f t="shared" si="1"/>
        <v>237708</v>
      </c>
      <c r="O37" s="166"/>
    </row>
    <row r="38" spans="1:15" ht="13.5" customHeight="1">
      <c r="A38" s="94"/>
      <c r="B38" s="175"/>
      <c r="C38" s="176"/>
      <c r="D38" s="90"/>
      <c r="E38" s="171"/>
      <c r="F38" s="272" t="s">
        <v>186</v>
      </c>
      <c r="G38" s="172"/>
      <c r="H38" s="328">
        <v>1</v>
      </c>
      <c r="I38" s="76"/>
      <c r="J38" s="271">
        <v>1169.31</v>
      </c>
      <c r="K38" s="237">
        <f t="shared" si="0"/>
        <v>237709</v>
      </c>
      <c r="L38" s="240"/>
      <c r="M38" s="241"/>
      <c r="N38" s="237">
        <f t="shared" si="1"/>
        <v>237709</v>
      </c>
      <c r="O38" s="166"/>
    </row>
    <row r="39" spans="1:15" ht="13.5" customHeight="1">
      <c r="A39" s="94"/>
      <c r="B39" s="175"/>
      <c r="C39" s="176"/>
      <c r="D39" s="90"/>
      <c r="E39" s="171"/>
      <c r="F39" s="272" t="s">
        <v>186</v>
      </c>
      <c r="G39" s="172"/>
      <c r="H39" s="328">
        <v>4</v>
      </c>
      <c r="I39" s="173"/>
      <c r="J39" s="271">
        <v>1169.31</v>
      </c>
      <c r="K39" s="237">
        <f t="shared" si="0"/>
        <v>237713</v>
      </c>
      <c r="L39" s="240"/>
      <c r="M39" s="241"/>
      <c r="N39" s="237">
        <f t="shared" si="1"/>
        <v>237713</v>
      </c>
      <c r="O39" s="166"/>
    </row>
    <row r="40" spans="1:15" ht="13.5" customHeight="1">
      <c r="A40" s="94"/>
      <c r="B40" s="175"/>
      <c r="C40" s="176"/>
      <c r="D40" s="90"/>
      <c r="E40" s="171"/>
      <c r="F40" s="272" t="s">
        <v>186</v>
      </c>
      <c r="G40" s="172"/>
      <c r="H40" s="328">
        <v>1</v>
      </c>
      <c r="I40" s="173"/>
      <c r="J40" s="271">
        <v>1169.31</v>
      </c>
      <c r="K40" s="237">
        <f t="shared" si="0"/>
        <v>237714</v>
      </c>
      <c r="L40" s="240"/>
      <c r="M40" s="241"/>
      <c r="N40" s="237">
        <f t="shared" si="1"/>
        <v>237714</v>
      </c>
      <c r="O40" s="166"/>
    </row>
    <row r="41" spans="1:15" ht="13.5" customHeight="1">
      <c r="A41" s="94"/>
      <c r="B41" s="175"/>
      <c r="C41" s="176"/>
      <c r="D41" s="90"/>
      <c r="E41" s="171"/>
      <c r="F41" s="272" t="s">
        <v>186</v>
      </c>
      <c r="G41" s="172"/>
      <c r="H41" s="328">
        <v>1</v>
      </c>
      <c r="I41" s="173"/>
      <c r="J41" s="271">
        <v>1169.31</v>
      </c>
      <c r="K41" s="237">
        <f t="shared" si="0"/>
        <v>237715</v>
      </c>
      <c r="L41" s="240"/>
      <c r="M41" s="241"/>
      <c r="N41" s="237">
        <f t="shared" si="1"/>
        <v>237715</v>
      </c>
      <c r="O41" s="166"/>
    </row>
    <row r="42" spans="1:15" ht="13.5" customHeight="1">
      <c r="A42" s="94"/>
      <c r="B42" s="175"/>
      <c r="C42" s="176"/>
      <c r="D42" s="90"/>
      <c r="E42" s="171"/>
      <c r="F42" s="272" t="s">
        <v>187</v>
      </c>
      <c r="G42" s="172"/>
      <c r="H42" s="328">
        <v>3</v>
      </c>
      <c r="I42" s="173"/>
      <c r="J42" s="271">
        <v>2109.9</v>
      </c>
      <c r="K42" s="237">
        <f t="shared" si="0"/>
        <v>237718</v>
      </c>
      <c r="L42" s="240"/>
      <c r="M42" s="241"/>
      <c r="N42" s="237">
        <f t="shared" si="1"/>
        <v>237718</v>
      </c>
      <c r="O42" s="166"/>
    </row>
    <row r="43" spans="1:15" ht="13.5" customHeight="1">
      <c r="A43" s="94"/>
      <c r="B43" s="175"/>
      <c r="C43" s="176"/>
      <c r="D43" s="90"/>
      <c r="E43" s="171"/>
      <c r="F43" s="274" t="s">
        <v>188</v>
      </c>
      <c r="G43" s="172"/>
      <c r="H43" s="328">
        <v>3</v>
      </c>
      <c r="I43" s="173"/>
      <c r="J43" s="271">
        <v>2109.9</v>
      </c>
      <c r="K43" s="237">
        <f t="shared" si="0"/>
        <v>237721</v>
      </c>
      <c r="L43" s="240"/>
      <c r="M43" s="241"/>
      <c r="N43" s="237">
        <f t="shared" si="1"/>
        <v>237721</v>
      </c>
      <c r="O43" s="166"/>
    </row>
    <row r="44" spans="1:15" ht="13.5" customHeight="1">
      <c r="A44" s="94"/>
      <c r="B44" s="175"/>
      <c r="C44" s="176"/>
      <c r="D44" s="90"/>
      <c r="E44" s="171"/>
      <c r="F44" s="271" t="s">
        <v>184</v>
      </c>
      <c r="G44" s="172"/>
      <c r="H44" s="328">
        <v>9</v>
      </c>
      <c r="I44" s="173"/>
      <c r="J44" s="271">
        <v>6009.78</v>
      </c>
      <c r="K44" s="237">
        <f t="shared" si="0"/>
        <v>237730</v>
      </c>
      <c r="L44" s="240"/>
      <c r="M44" s="241"/>
      <c r="N44" s="237">
        <f t="shared" si="1"/>
        <v>237730</v>
      </c>
      <c r="O44" s="166"/>
    </row>
    <row r="45" spans="1:15" ht="13.5" customHeight="1">
      <c r="A45" s="94"/>
      <c r="B45" s="175"/>
      <c r="C45" s="176"/>
      <c r="D45" s="90"/>
      <c r="E45" s="171"/>
      <c r="F45" s="271" t="s">
        <v>189</v>
      </c>
      <c r="G45" s="172"/>
      <c r="H45" s="328">
        <v>8</v>
      </c>
      <c r="I45" s="173"/>
      <c r="J45" s="271">
        <v>6659.75</v>
      </c>
      <c r="K45" s="237">
        <f t="shared" si="0"/>
        <v>237738</v>
      </c>
      <c r="L45" s="240"/>
      <c r="M45" s="241"/>
      <c r="N45" s="237">
        <f t="shared" si="1"/>
        <v>237738</v>
      </c>
      <c r="O45" s="166"/>
    </row>
    <row r="46" spans="1:15" ht="13.5" customHeight="1">
      <c r="A46" s="94"/>
      <c r="B46" s="175"/>
      <c r="C46" s="176"/>
      <c r="D46" s="90"/>
      <c r="E46" s="171"/>
      <c r="F46" s="271" t="s">
        <v>189</v>
      </c>
      <c r="G46" s="172"/>
      <c r="H46" s="328">
        <v>2</v>
      </c>
      <c r="I46" s="173"/>
      <c r="J46" s="271">
        <v>6659.75</v>
      </c>
      <c r="K46" s="237">
        <f t="shared" si="0"/>
        <v>237740</v>
      </c>
      <c r="L46" s="240"/>
      <c r="M46" s="241"/>
      <c r="N46" s="237">
        <f t="shared" si="1"/>
        <v>237740</v>
      </c>
      <c r="O46" s="166"/>
    </row>
    <row r="47" spans="1:15" ht="13.5" customHeight="1">
      <c r="A47" s="94"/>
      <c r="B47" s="175"/>
      <c r="C47" s="176"/>
      <c r="D47" s="90"/>
      <c r="E47" s="171"/>
      <c r="F47" s="271" t="s">
        <v>190</v>
      </c>
      <c r="G47" s="172"/>
      <c r="H47" s="328">
        <v>10</v>
      </c>
      <c r="I47" s="173"/>
      <c r="J47" s="271">
        <v>7149.41</v>
      </c>
      <c r="K47" s="237">
        <f t="shared" si="0"/>
        <v>237750</v>
      </c>
      <c r="L47" s="240"/>
      <c r="M47" s="241"/>
      <c r="N47" s="237">
        <f t="shared" si="1"/>
        <v>237750</v>
      </c>
      <c r="O47" s="166"/>
    </row>
    <row r="48" spans="1:15" ht="13.5" customHeight="1">
      <c r="A48" s="94"/>
      <c r="B48" s="175"/>
      <c r="C48" s="176"/>
      <c r="D48" s="90"/>
      <c r="E48" s="171"/>
      <c r="F48" s="271" t="s">
        <v>191</v>
      </c>
      <c r="G48" s="177"/>
      <c r="H48" s="328">
        <v>647</v>
      </c>
      <c r="I48" s="27"/>
      <c r="J48" s="271">
        <v>1742.89</v>
      </c>
      <c r="K48" s="237">
        <f t="shared" si="0"/>
        <v>238397</v>
      </c>
      <c r="L48" s="240"/>
      <c r="M48" s="241"/>
      <c r="N48" s="237">
        <f t="shared" si="1"/>
        <v>238397</v>
      </c>
      <c r="O48" s="166"/>
    </row>
    <row r="49" spans="1:15" ht="13.5" customHeight="1">
      <c r="A49" s="94"/>
      <c r="B49" s="175"/>
      <c r="C49" s="176"/>
      <c r="D49" s="90"/>
      <c r="E49" s="171"/>
      <c r="F49" s="271" t="s">
        <v>192</v>
      </c>
      <c r="G49" s="172"/>
      <c r="H49" s="329">
        <v>20</v>
      </c>
      <c r="I49" s="173"/>
      <c r="J49" s="271">
        <v>6144.24</v>
      </c>
      <c r="K49" s="237">
        <f t="shared" si="0"/>
        <v>238417</v>
      </c>
      <c r="L49" s="240"/>
      <c r="M49" s="241"/>
      <c r="N49" s="237">
        <f t="shared" si="1"/>
        <v>238417</v>
      </c>
      <c r="O49" s="166"/>
    </row>
    <row r="50" spans="1:15" ht="13.5" customHeight="1">
      <c r="A50" s="94"/>
      <c r="B50" s="175"/>
      <c r="C50" s="176"/>
      <c r="D50" s="90"/>
      <c r="E50" s="171"/>
      <c r="F50" s="271" t="s">
        <v>193</v>
      </c>
      <c r="G50" s="172"/>
      <c r="H50" s="329">
        <v>2</v>
      </c>
      <c r="I50" s="173"/>
      <c r="J50" s="271">
        <v>24423.25</v>
      </c>
      <c r="K50" s="237">
        <f>H50+K49</f>
        <v>238419</v>
      </c>
      <c r="L50" s="240"/>
      <c r="M50" s="241"/>
      <c r="N50" s="237">
        <f>K50-L50-M50</f>
        <v>238419</v>
      </c>
      <c r="O50" s="166"/>
    </row>
    <row r="51" spans="1:15" ht="13.5" customHeight="1">
      <c r="A51" s="94"/>
      <c r="B51" s="175"/>
      <c r="C51" s="176"/>
      <c r="D51" s="90"/>
      <c r="E51" s="171"/>
      <c r="F51" s="271" t="s">
        <v>194</v>
      </c>
      <c r="G51" s="247"/>
      <c r="H51" s="327">
        <v>57</v>
      </c>
      <c r="I51" s="249"/>
      <c r="J51" s="271">
        <v>16133.05</v>
      </c>
      <c r="K51" s="237">
        <f>H51+K50</f>
        <v>238476</v>
      </c>
      <c r="L51" s="238"/>
      <c r="M51" s="239"/>
      <c r="N51" s="237">
        <f>K51-L51-M51</f>
        <v>238476</v>
      </c>
      <c r="O51" s="166"/>
    </row>
    <row r="52" spans="1:15" ht="13.5" customHeight="1">
      <c r="A52" s="155"/>
      <c r="B52" s="178"/>
      <c r="C52" s="179"/>
      <c r="D52" s="85"/>
      <c r="E52" s="180"/>
      <c r="F52" s="242" t="s">
        <v>38</v>
      </c>
      <c r="G52" s="243"/>
      <c r="H52" s="244">
        <f>SUM(H12:H51)</f>
        <v>916</v>
      </c>
      <c r="I52" s="245"/>
      <c r="J52" s="246">
        <f>SUM(J12:J51)</f>
        <v>571325.30000000005</v>
      </c>
      <c r="K52" s="181"/>
      <c r="L52" s="182"/>
      <c r="M52" s="182"/>
      <c r="N52" s="181"/>
    </row>
    <row r="54" spans="1:15">
      <c r="A54" s="76" t="s">
        <v>43</v>
      </c>
    </row>
    <row r="56" spans="1:15" ht="14.25">
      <c r="A56" s="79"/>
      <c r="B56" s="76"/>
      <c r="L56" s="76"/>
    </row>
    <row r="57" spans="1:15" ht="14.25">
      <c r="A57" s="78"/>
      <c r="B57" s="76"/>
      <c r="L57" s="76"/>
    </row>
  </sheetData>
  <mergeCells count="1">
    <mergeCell ref="A4:N4"/>
  </mergeCells>
  <phoneticPr fontId="69" type="noConversion"/>
  <pageMargins left="0.7" right="0.7" top="0.75" bottom="0.75" header="0.3" footer="0.3"/>
  <pageSetup scale="67" orientation="landscape" r:id="rId1"/>
  <rowBreaks count="6" manualBreakCount="6">
    <brk id="12" max="16383" man="1"/>
    <brk id="13" max="16383" man="1"/>
    <brk id="19" max="16383" man="1"/>
    <brk id="29" max="16383" man="1"/>
    <brk id="37" max="16383" man="1"/>
    <brk id="552" max="16383" man="1"/>
  </rowBreaks>
  <colBreaks count="4" manualBreakCount="4">
    <brk id="1" max="1048575" man="1"/>
    <brk id="3" max="1048575" man="1"/>
    <brk id="5" max="1048575" man="1"/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043D-A1EB-4617-84A1-F282809BEA03}">
  <sheetPr codeName="Sheet3">
    <tabColor rgb="FF92D050"/>
    <pageSetUpPr fitToPage="1"/>
  </sheetPr>
  <dimension ref="A1:O57"/>
  <sheetViews>
    <sheetView zoomScale="80" zoomScaleNormal="80" zoomScalePageLayoutView="50" workbookViewId="0">
      <selection activeCell="F34" sqref="F34"/>
    </sheetView>
  </sheetViews>
  <sheetFormatPr defaultColWidth="8.85546875" defaultRowHeight="12.75"/>
  <cols>
    <col min="1" max="1" width="6.5703125" style="76" customWidth="1"/>
    <col min="2" max="2" width="21.42578125" style="4" customWidth="1"/>
    <col min="3" max="3" width="15.85546875" style="142" customWidth="1"/>
    <col min="4" max="4" width="13.5703125" style="76" customWidth="1"/>
    <col min="5" max="5" width="11" style="76" hidden="1" customWidth="1"/>
    <col min="6" max="6" width="26.85546875" style="143" customWidth="1"/>
    <col min="7" max="7" width="6.85546875" style="143" hidden="1" customWidth="1"/>
    <col min="8" max="9" width="13.5703125" style="3" customWidth="1"/>
    <col min="10" max="10" width="15.42578125" style="76" customWidth="1"/>
    <col min="11" max="11" width="13.5703125" style="76" customWidth="1"/>
    <col min="12" max="12" width="17.42578125" style="4" customWidth="1"/>
    <col min="13" max="14" width="13.5703125" style="76" customWidth="1"/>
    <col min="15" max="16384" width="8.85546875" style="76"/>
  </cols>
  <sheetData>
    <row r="1" spans="1:15">
      <c r="N1" s="110" t="s">
        <v>83</v>
      </c>
    </row>
    <row r="2" spans="1:15">
      <c r="C2" s="144"/>
      <c r="L2" s="7"/>
      <c r="N2" s="77" t="s">
        <v>32</v>
      </c>
    </row>
    <row r="3" spans="1:15">
      <c r="C3" s="144"/>
      <c r="L3" s="7"/>
      <c r="N3" s="77" t="s">
        <v>33</v>
      </c>
    </row>
    <row r="4" spans="1:15">
      <c r="A4" s="365" t="s">
        <v>84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</row>
    <row r="5" spans="1:15">
      <c r="A5" s="76" t="s">
        <v>34</v>
      </c>
      <c r="C5" s="144"/>
    </row>
    <row r="6" spans="1:15">
      <c r="A6" s="76" t="s">
        <v>35</v>
      </c>
      <c r="C6" s="144"/>
    </row>
    <row r="7" spans="1:15">
      <c r="A7" s="76" t="s">
        <v>36</v>
      </c>
      <c r="B7" s="145">
        <f>'M1 IC'!B7</f>
        <v>45778</v>
      </c>
    </row>
    <row r="8" spans="1:15" ht="6" customHeight="1"/>
    <row r="9" spans="1:15" ht="13.5" customHeight="1">
      <c r="A9" s="146" t="s">
        <v>85</v>
      </c>
      <c r="B9" s="103" t="s">
        <v>86</v>
      </c>
      <c r="C9" s="147" t="s">
        <v>37</v>
      </c>
      <c r="D9" s="148" t="s">
        <v>38</v>
      </c>
      <c r="E9" s="148" t="s">
        <v>87</v>
      </c>
      <c r="F9" s="149" t="s">
        <v>39</v>
      </c>
      <c r="G9" s="150" t="s">
        <v>88</v>
      </c>
      <c r="H9" s="151" t="s">
        <v>40</v>
      </c>
      <c r="I9" s="103" t="s">
        <v>40</v>
      </c>
      <c r="J9" s="105" t="s">
        <v>89</v>
      </c>
      <c r="K9" s="22" t="s">
        <v>38</v>
      </c>
      <c r="L9" s="133" t="s">
        <v>38</v>
      </c>
      <c r="M9" s="152" t="s">
        <v>90</v>
      </c>
      <c r="N9" s="148" t="s">
        <v>38</v>
      </c>
    </row>
    <row r="10" spans="1:15" ht="13.5" customHeight="1">
      <c r="A10" s="94"/>
      <c r="B10" s="90" t="s">
        <v>91</v>
      </c>
      <c r="C10" s="100" t="s">
        <v>41</v>
      </c>
      <c r="D10" s="23" t="s">
        <v>42</v>
      </c>
      <c r="E10" s="23"/>
      <c r="F10" s="87" t="s">
        <v>92</v>
      </c>
      <c r="G10" s="88"/>
      <c r="H10" s="153" t="s">
        <v>93</v>
      </c>
      <c r="I10" s="81" t="s">
        <v>94</v>
      </c>
      <c r="J10" s="91" t="s">
        <v>95</v>
      </c>
      <c r="K10" s="23" t="s">
        <v>91</v>
      </c>
      <c r="L10" s="154" t="s">
        <v>96</v>
      </c>
      <c r="M10" s="88" t="s">
        <v>97</v>
      </c>
      <c r="N10" s="23" t="s">
        <v>42</v>
      </c>
    </row>
    <row r="11" spans="1:15" ht="13.5" customHeight="1">
      <c r="A11" s="155"/>
      <c r="B11" s="84" t="s">
        <v>98</v>
      </c>
      <c r="C11" s="97"/>
      <c r="D11" s="6" t="s">
        <v>99</v>
      </c>
      <c r="E11" s="6"/>
      <c r="F11" s="156"/>
      <c r="G11" s="157"/>
      <c r="H11" s="158"/>
      <c r="I11" s="82" t="s">
        <v>100</v>
      </c>
      <c r="J11" s="94"/>
      <c r="K11" s="24" t="s">
        <v>98</v>
      </c>
      <c r="L11" s="106" t="s">
        <v>101</v>
      </c>
      <c r="M11" s="157" t="s">
        <v>102</v>
      </c>
      <c r="N11" s="6" t="s">
        <v>103</v>
      </c>
    </row>
    <row r="12" spans="1:15" ht="13.5" customHeight="1">
      <c r="A12" s="159">
        <v>1</v>
      </c>
      <c r="B12" s="160" t="s">
        <v>104</v>
      </c>
      <c r="C12" s="96">
        <v>8542310000</v>
      </c>
      <c r="D12" s="237">
        <f>'M1 IC'!N51</f>
        <v>238476</v>
      </c>
      <c r="E12" s="162"/>
      <c r="F12" s="271" t="s">
        <v>195</v>
      </c>
      <c r="G12" s="248"/>
      <c r="H12" s="327">
        <v>6</v>
      </c>
      <c r="I12" s="250"/>
      <c r="J12" s="271">
        <v>3202.88</v>
      </c>
      <c r="K12" s="237">
        <f>H12+'M1 IC'!K51</f>
        <v>238482</v>
      </c>
      <c r="L12" s="240"/>
      <c r="M12" s="241"/>
      <c r="N12" s="237">
        <f>K12-L12-M12</f>
        <v>238482</v>
      </c>
      <c r="O12" s="166"/>
    </row>
    <row r="13" spans="1:15" ht="13.5" customHeight="1">
      <c r="A13" s="167"/>
      <c r="B13" s="168"/>
      <c r="C13" s="169"/>
      <c r="D13" s="170"/>
      <c r="E13" s="171"/>
      <c r="F13" s="271" t="s">
        <v>196</v>
      </c>
      <c r="G13" s="248"/>
      <c r="H13" s="327">
        <v>3</v>
      </c>
      <c r="I13" s="250"/>
      <c r="J13" s="271">
        <v>10212.950000000001</v>
      </c>
      <c r="K13" s="237">
        <f t="shared" ref="K13:K48" si="0">H13+K12</f>
        <v>238485</v>
      </c>
      <c r="L13" s="240"/>
      <c r="M13" s="241"/>
      <c r="N13" s="237">
        <f t="shared" ref="N13:N49" si="1">K13-L13-M13</f>
        <v>238485</v>
      </c>
      <c r="O13" s="166"/>
    </row>
    <row r="14" spans="1:15" ht="13.5" customHeight="1">
      <c r="A14" s="94"/>
      <c r="B14" s="175"/>
      <c r="C14" s="176"/>
      <c r="D14" s="90"/>
      <c r="E14" s="171"/>
      <c r="F14" s="271" t="s">
        <v>197</v>
      </c>
      <c r="G14" s="248"/>
      <c r="H14" s="327">
        <v>2</v>
      </c>
      <c r="I14" s="250"/>
      <c r="J14" s="271">
        <v>24939.91</v>
      </c>
      <c r="K14" s="237">
        <f t="shared" si="0"/>
        <v>238487</v>
      </c>
      <c r="L14" s="240"/>
      <c r="M14" s="241"/>
      <c r="N14" s="237">
        <f t="shared" si="1"/>
        <v>238487</v>
      </c>
      <c r="O14" s="166"/>
    </row>
    <row r="15" spans="1:15" ht="13.5" customHeight="1">
      <c r="A15" s="94"/>
      <c r="B15" s="175"/>
      <c r="C15" s="176"/>
      <c r="D15" s="90"/>
      <c r="E15" s="171"/>
      <c r="F15" s="271" t="s">
        <v>198</v>
      </c>
      <c r="G15" s="248"/>
      <c r="H15" s="327">
        <v>1</v>
      </c>
      <c r="I15" s="250"/>
      <c r="J15" s="271">
        <v>841.72</v>
      </c>
      <c r="K15" s="237">
        <f t="shared" si="0"/>
        <v>238488</v>
      </c>
      <c r="L15" s="240"/>
      <c r="M15" s="241"/>
      <c r="N15" s="237">
        <f t="shared" si="1"/>
        <v>238488</v>
      </c>
      <c r="O15" s="166"/>
    </row>
    <row r="16" spans="1:15" ht="13.5" customHeight="1">
      <c r="A16" s="94"/>
      <c r="B16" s="175"/>
      <c r="C16" s="176"/>
      <c r="D16" s="90"/>
      <c r="E16" s="171"/>
      <c r="F16" s="271" t="s">
        <v>199</v>
      </c>
      <c r="G16" s="248"/>
      <c r="H16" s="327">
        <v>2</v>
      </c>
      <c r="I16" s="250"/>
      <c r="J16" s="271">
        <v>6996.18</v>
      </c>
      <c r="K16" s="237">
        <f t="shared" si="0"/>
        <v>238490</v>
      </c>
      <c r="L16" s="240"/>
      <c r="M16" s="241"/>
      <c r="N16" s="237">
        <f t="shared" si="1"/>
        <v>238490</v>
      </c>
      <c r="O16" s="166"/>
    </row>
    <row r="17" spans="1:15" ht="13.5" customHeight="1">
      <c r="A17" s="94"/>
      <c r="B17" s="175"/>
      <c r="C17" s="176"/>
      <c r="D17" s="90"/>
      <c r="E17" s="171"/>
      <c r="F17" s="271" t="s">
        <v>200</v>
      </c>
      <c r="G17" s="248"/>
      <c r="H17" s="327">
        <v>328</v>
      </c>
      <c r="I17" s="250"/>
      <c r="J17" s="271">
        <v>93553.47</v>
      </c>
      <c r="K17" s="237">
        <f t="shared" si="0"/>
        <v>238818</v>
      </c>
      <c r="L17" s="240"/>
      <c r="M17" s="241"/>
      <c r="N17" s="237">
        <f t="shared" si="1"/>
        <v>238818</v>
      </c>
      <c r="O17" s="166"/>
    </row>
    <row r="18" spans="1:15" ht="13.5" customHeight="1">
      <c r="A18" s="94"/>
      <c r="B18" s="175"/>
      <c r="C18" s="176"/>
      <c r="D18" s="90"/>
      <c r="E18" s="171"/>
      <c r="F18" s="271" t="s">
        <v>201</v>
      </c>
      <c r="G18" s="248"/>
      <c r="H18" s="327">
        <v>11</v>
      </c>
      <c r="I18" s="250"/>
      <c r="J18" s="271">
        <v>3632.52</v>
      </c>
      <c r="K18" s="237">
        <f>H18+K17</f>
        <v>238829</v>
      </c>
      <c r="L18" s="240"/>
      <c r="M18" s="241"/>
      <c r="N18" s="237">
        <f t="shared" si="1"/>
        <v>238829</v>
      </c>
      <c r="O18" s="166"/>
    </row>
    <row r="19" spans="1:15" ht="13.5" customHeight="1">
      <c r="A19" s="94"/>
      <c r="B19" s="175"/>
      <c r="C19" s="176"/>
      <c r="D19" s="90"/>
      <c r="E19" s="171"/>
      <c r="F19" s="271" t="s">
        <v>202</v>
      </c>
      <c r="G19" s="248"/>
      <c r="H19" s="327">
        <v>49</v>
      </c>
      <c r="I19" s="250"/>
      <c r="J19" s="271">
        <v>77536.47</v>
      </c>
      <c r="K19" s="237">
        <f t="shared" si="0"/>
        <v>238878</v>
      </c>
      <c r="L19" s="240"/>
      <c r="M19" s="241"/>
      <c r="N19" s="237">
        <f t="shared" si="1"/>
        <v>238878</v>
      </c>
      <c r="O19" s="166"/>
    </row>
    <row r="20" spans="1:15" ht="13.5" customHeight="1">
      <c r="A20" s="94"/>
      <c r="B20" s="175"/>
      <c r="C20" s="176"/>
      <c r="D20" s="90"/>
      <c r="E20" s="171"/>
      <c r="F20" s="271" t="s">
        <v>203</v>
      </c>
      <c r="G20" s="248"/>
      <c r="H20" s="327">
        <v>5</v>
      </c>
      <c r="I20" s="250"/>
      <c r="J20" s="271">
        <v>1958.04</v>
      </c>
      <c r="K20" s="237">
        <f t="shared" si="0"/>
        <v>238883</v>
      </c>
      <c r="L20" s="240"/>
      <c r="M20" s="241"/>
      <c r="N20" s="237">
        <f t="shared" si="1"/>
        <v>238883</v>
      </c>
      <c r="O20" s="166"/>
    </row>
    <row r="21" spans="1:15" ht="13.5" customHeight="1">
      <c r="A21" s="94"/>
      <c r="B21" s="175"/>
      <c r="C21" s="176"/>
      <c r="D21" s="90"/>
      <c r="E21" s="171"/>
      <c r="F21" s="271" t="s">
        <v>204</v>
      </c>
      <c r="G21" s="248"/>
      <c r="H21" s="327">
        <v>1</v>
      </c>
      <c r="I21" s="250"/>
      <c r="J21" s="271">
        <v>1382.14</v>
      </c>
      <c r="K21" s="237">
        <f t="shared" si="0"/>
        <v>238884</v>
      </c>
      <c r="L21" s="240"/>
      <c r="M21" s="241"/>
      <c r="N21" s="237">
        <f t="shared" si="1"/>
        <v>238884</v>
      </c>
      <c r="O21" s="166"/>
    </row>
    <row r="22" spans="1:15" ht="13.5" customHeight="1">
      <c r="A22" s="94"/>
      <c r="B22" s="175"/>
      <c r="C22" s="176"/>
      <c r="D22" s="90"/>
      <c r="E22" s="171"/>
      <c r="F22" s="271" t="s">
        <v>205</v>
      </c>
      <c r="G22" s="248"/>
      <c r="H22" s="327">
        <v>10</v>
      </c>
      <c r="I22" s="250"/>
      <c r="J22" s="271">
        <v>3353.44</v>
      </c>
      <c r="K22" s="237">
        <f t="shared" si="0"/>
        <v>238894</v>
      </c>
      <c r="L22" s="240"/>
      <c r="M22" s="241"/>
      <c r="N22" s="237">
        <f t="shared" si="1"/>
        <v>238894</v>
      </c>
      <c r="O22" s="166"/>
    </row>
    <row r="23" spans="1:15" ht="13.5" customHeight="1">
      <c r="A23" s="94"/>
      <c r="B23" s="175"/>
      <c r="C23" s="176"/>
      <c r="D23" s="90"/>
      <c r="E23" s="171"/>
      <c r="F23" s="271" t="s">
        <v>206</v>
      </c>
      <c r="G23" s="248"/>
      <c r="H23" s="326">
        <v>5</v>
      </c>
      <c r="I23" s="250"/>
      <c r="J23" s="271">
        <v>26867.74</v>
      </c>
      <c r="K23" s="237">
        <f t="shared" si="0"/>
        <v>238899</v>
      </c>
      <c r="L23" s="240"/>
      <c r="M23" s="241"/>
      <c r="N23" s="237">
        <f t="shared" si="1"/>
        <v>238899</v>
      </c>
      <c r="O23" s="166"/>
    </row>
    <row r="24" spans="1:15" ht="13.5" customHeight="1">
      <c r="A24" s="94"/>
      <c r="B24" s="175"/>
      <c r="C24" s="176"/>
      <c r="D24" s="90"/>
      <c r="E24" s="171"/>
      <c r="F24" s="271" t="s">
        <v>207</v>
      </c>
      <c r="G24" s="248"/>
      <c r="H24" s="326">
        <v>5</v>
      </c>
      <c r="I24" s="250"/>
      <c r="J24" s="271">
        <v>60537.36</v>
      </c>
      <c r="K24" s="237">
        <f t="shared" si="0"/>
        <v>238904</v>
      </c>
      <c r="L24" s="240"/>
      <c r="M24" s="241"/>
      <c r="N24" s="237">
        <f t="shared" si="1"/>
        <v>238904</v>
      </c>
      <c r="O24" s="166"/>
    </row>
    <row r="25" spans="1:15" ht="13.5" customHeight="1">
      <c r="A25" s="94"/>
      <c r="B25" s="175"/>
      <c r="C25" s="176"/>
      <c r="D25" s="90"/>
      <c r="E25" s="171"/>
      <c r="F25" s="271" t="s">
        <v>208</v>
      </c>
      <c r="G25" s="248"/>
      <c r="H25" s="326">
        <v>8</v>
      </c>
      <c r="I25" s="250"/>
      <c r="J25" s="271">
        <v>2086.9</v>
      </c>
      <c r="K25" s="237">
        <f t="shared" si="0"/>
        <v>238912</v>
      </c>
      <c r="L25" s="240"/>
      <c r="M25" s="241"/>
      <c r="N25" s="237">
        <f t="shared" si="1"/>
        <v>238912</v>
      </c>
      <c r="O25" s="166"/>
    </row>
    <row r="26" spans="1:15" ht="13.5" customHeight="1">
      <c r="A26" s="94"/>
      <c r="B26" s="175"/>
      <c r="C26" s="176"/>
      <c r="D26" s="90"/>
      <c r="E26" s="171"/>
      <c r="F26" s="271" t="s">
        <v>209</v>
      </c>
      <c r="G26" s="248"/>
      <c r="H26" s="326">
        <v>29</v>
      </c>
      <c r="I26" s="250"/>
      <c r="J26" s="271">
        <v>7718.81</v>
      </c>
      <c r="K26" s="237">
        <f t="shared" si="0"/>
        <v>238941</v>
      </c>
      <c r="L26" s="240"/>
      <c r="M26" s="241"/>
      <c r="N26" s="237">
        <f t="shared" si="1"/>
        <v>238941</v>
      </c>
      <c r="O26" s="166"/>
    </row>
    <row r="27" spans="1:15" ht="13.5" customHeight="1">
      <c r="A27" s="94"/>
      <c r="B27" s="175"/>
      <c r="C27" s="176"/>
      <c r="D27" s="90"/>
      <c r="E27" s="171"/>
      <c r="F27" s="271" t="s">
        <v>210</v>
      </c>
      <c r="G27" s="248"/>
      <c r="H27" s="326">
        <v>1</v>
      </c>
      <c r="I27" s="250"/>
      <c r="J27" s="271">
        <v>260.86</v>
      </c>
      <c r="K27" s="237">
        <f t="shared" si="0"/>
        <v>238942</v>
      </c>
      <c r="L27" s="240"/>
      <c r="M27" s="241"/>
      <c r="N27" s="237">
        <f t="shared" si="1"/>
        <v>238942</v>
      </c>
      <c r="O27" s="166"/>
    </row>
    <row r="28" spans="1:15" ht="13.5" customHeight="1">
      <c r="A28" s="94"/>
      <c r="B28" s="175"/>
      <c r="C28" s="176"/>
      <c r="D28" s="90"/>
      <c r="E28" s="171"/>
      <c r="F28" s="271" t="s">
        <v>211</v>
      </c>
      <c r="G28" s="248"/>
      <c r="H28" s="326">
        <v>28</v>
      </c>
      <c r="I28" s="250"/>
      <c r="J28" s="271">
        <v>7452.65</v>
      </c>
      <c r="K28" s="237">
        <f t="shared" si="0"/>
        <v>238970</v>
      </c>
      <c r="L28" s="240"/>
      <c r="M28" s="241"/>
      <c r="N28" s="237">
        <f t="shared" si="1"/>
        <v>238970</v>
      </c>
      <c r="O28" s="166"/>
    </row>
    <row r="29" spans="1:15" ht="13.5" customHeight="1">
      <c r="A29" s="94"/>
      <c r="B29" s="175"/>
      <c r="C29" s="176"/>
      <c r="D29" s="90"/>
      <c r="E29" s="171"/>
      <c r="F29" s="271" t="s">
        <v>212</v>
      </c>
      <c r="G29" s="248"/>
      <c r="H29" s="326">
        <v>4</v>
      </c>
      <c r="I29" s="250"/>
      <c r="J29" s="271">
        <v>1043.45</v>
      </c>
      <c r="K29" s="237">
        <f t="shared" si="0"/>
        <v>238974</v>
      </c>
      <c r="L29" s="240"/>
      <c r="M29" s="241"/>
      <c r="N29" s="237">
        <f t="shared" si="1"/>
        <v>238974</v>
      </c>
      <c r="O29" s="166"/>
    </row>
    <row r="30" spans="1:15" ht="13.5" customHeight="1">
      <c r="A30" s="94"/>
      <c r="B30" s="175"/>
      <c r="C30" s="176"/>
      <c r="D30" s="90"/>
      <c r="E30" s="171"/>
      <c r="F30" s="271" t="s">
        <v>213</v>
      </c>
      <c r="G30" s="248"/>
      <c r="H30" s="326">
        <v>2</v>
      </c>
      <c r="I30" s="250"/>
      <c r="J30" s="271">
        <v>525.98</v>
      </c>
      <c r="K30" s="237">
        <f t="shared" si="0"/>
        <v>238976</v>
      </c>
      <c r="L30" s="240"/>
      <c r="M30" s="241"/>
      <c r="N30" s="237">
        <f t="shared" si="1"/>
        <v>238976</v>
      </c>
      <c r="O30" s="166"/>
    </row>
    <row r="31" spans="1:15" ht="13.5" customHeight="1">
      <c r="A31" s="94"/>
      <c r="B31" s="175"/>
      <c r="C31" s="176"/>
      <c r="D31" s="90"/>
      <c r="E31" s="171"/>
      <c r="F31" s="271" t="s">
        <v>214</v>
      </c>
      <c r="G31" s="248"/>
      <c r="H31" s="326">
        <v>1</v>
      </c>
      <c r="I31" s="250"/>
      <c r="J31" s="271">
        <v>1965.16</v>
      </c>
      <c r="K31" s="237">
        <f t="shared" si="0"/>
        <v>238977</v>
      </c>
      <c r="L31" s="240"/>
      <c r="M31" s="241"/>
      <c r="N31" s="237">
        <f t="shared" si="1"/>
        <v>238977</v>
      </c>
      <c r="O31" s="166"/>
    </row>
    <row r="32" spans="1:15" ht="13.5" customHeight="1">
      <c r="A32" s="94"/>
      <c r="B32" s="175"/>
      <c r="C32" s="176"/>
      <c r="D32" s="90"/>
      <c r="E32" s="171"/>
      <c r="F32" s="271" t="s">
        <v>215</v>
      </c>
      <c r="G32" s="248"/>
      <c r="H32" s="326">
        <v>9</v>
      </c>
      <c r="I32" s="250"/>
      <c r="J32" s="271">
        <v>2366.9299999999998</v>
      </c>
      <c r="K32" s="237">
        <f t="shared" si="0"/>
        <v>238986</v>
      </c>
      <c r="L32" s="240"/>
      <c r="M32" s="241"/>
      <c r="N32" s="237">
        <f t="shared" si="1"/>
        <v>238986</v>
      </c>
      <c r="O32" s="166"/>
    </row>
    <row r="33" spans="1:15" ht="13.5" customHeight="1">
      <c r="A33" s="94"/>
      <c r="B33" s="175"/>
      <c r="C33" s="176"/>
      <c r="D33" s="90"/>
      <c r="E33" s="171"/>
      <c r="F33" s="271" t="s">
        <v>216</v>
      </c>
      <c r="G33" s="248"/>
      <c r="H33" s="326">
        <v>14</v>
      </c>
      <c r="I33" s="250"/>
      <c r="J33" s="271">
        <v>3652.07</v>
      </c>
      <c r="K33" s="237">
        <f t="shared" si="0"/>
        <v>239000</v>
      </c>
      <c r="L33" s="240"/>
      <c r="M33" s="241"/>
      <c r="N33" s="237">
        <f t="shared" si="1"/>
        <v>239000</v>
      </c>
      <c r="O33" s="166"/>
    </row>
    <row r="34" spans="1:15" ht="13.5" customHeight="1">
      <c r="A34" s="94"/>
      <c r="B34" s="175"/>
      <c r="C34" s="176"/>
      <c r="D34" s="90"/>
      <c r="E34" s="171"/>
      <c r="F34" s="271" t="s">
        <v>217</v>
      </c>
      <c r="G34" s="248"/>
      <c r="H34" s="326">
        <v>3</v>
      </c>
      <c r="I34" s="250"/>
      <c r="J34" s="271">
        <v>772.25</v>
      </c>
      <c r="K34" s="237">
        <f t="shared" si="0"/>
        <v>239003</v>
      </c>
      <c r="L34" s="240"/>
      <c r="M34" s="241"/>
      <c r="N34" s="237">
        <f t="shared" si="1"/>
        <v>239003</v>
      </c>
      <c r="O34" s="166"/>
    </row>
    <row r="35" spans="1:15" ht="13.5" customHeight="1">
      <c r="A35" s="94"/>
      <c r="B35" s="175"/>
      <c r="C35" s="176"/>
      <c r="D35" s="90"/>
      <c r="E35" s="171"/>
      <c r="F35" s="271" t="s">
        <v>218</v>
      </c>
      <c r="G35" s="250"/>
      <c r="H35" s="326">
        <v>1</v>
      </c>
      <c r="I35" s="250"/>
      <c r="J35" s="271">
        <v>2008.64</v>
      </c>
      <c r="K35" s="237">
        <f t="shared" si="0"/>
        <v>239004</v>
      </c>
      <c r="L35" s="240"/>
      <c r="M35" s="241"/>
      <c r="N35" s="237">
        <f t="shared" si="1"/>
        <v>239004</v>
      </c>
      <c r="O35" s="166"/>
    </row>
    <row r="36" spans="1:15" ht="13.5" customHeight="1">
      <c r="A36" s="94"/>
      <c r="B36" s="175"/>
      <c r="C36" s="176"/>
      <c r="D36" s="90"/>
      <c r="E36" s="171"/>
      <c r="F36" s="271" t="s">
        <v>219</v>
      </c>
      <c r="G36" s="248"/>
      <c r="H36" s="326">
        <v>34</v>
      </c>
      <c r="I36" s="250"/>
      <c r="J36" s="271">
        <v>8941.73</v>
      </c>
      <c r="K36" s="237">
        <f t="shared" si="0"/>
        <v>239038</v>
      </c>
      <c r="L36" s="240"/>
      <c r="M36" s="241"/>
      <c r="N36" s="237">
        <f t="shared" si="1"/>
        <v>239038</v>
      </c>
      <c r="O36" s="166"/>
    </row>
    <row r="37" spans="1:15" ht="13.5" customHeight="1">
      <c r="A37" s="94"/>
      <c r="B37" s="175"/>
      <c r="C37" s="176"/>
      <c r="D37" s="90"/>
      <c r="E37" s="171"/>
      <c r="F37" s="271" t="s">
        <v>220</v>
      </c>
      <c r="G37" s="248"/>
      <c r="H37" s="326">
        <v>1</v>
      </c>
      <c r="I37" s="250"/>
      <c r="J37" s="271">
        <v>262.99</v>
      </c>
      <c r="K37" s="237">
        <f t="shared" si="0"/>
        <v>239039</v>
      </c>
      <c r="L37" s="240"/>
      <c r="M37" s="241"/>
      <c r="N37" s="237">
        <f t="shared" si="1"/>
        <v>239039</v>
      </c>
      <c r="O37" s="166"/>
    </row>
    <row r="38" spans="1:15" ht="13.5" customHeight="1">
      <c r="A38" s="94"/>
      <c r="B38" s="175"/>
      <c r="C38" s="176"/>
      <c r="D38" s="90"/>
      <c r="E38" s="171"/>
      <c r="F38" s="271" t="s">
        <v>221</v>
      </c>
      <c r="G38" s="248"/>
      <c r="H38" s="326">
        <v>64</v>
      </c>
      <c r="I38" s="250"/>
      <c r="J38" s="271">
        <v>16474.75</v>
      </c>
      <c r="K38" s="237">
        <f t="shared" si="0"/>
        <v>239103</v>
      </c>
      <c r="L38" s="240"/>
      <c r="M38" s="241"/>
      <c r="N38" s="237">
        <f t="shared" si="1"/>
        <v>239103</v>
      </c>
      <c r="O38" s="166"/>
    </row>
    <row r="39" spans="1:15" ht="13.5" customHeight="1">
      <c r="A39" s="94"/>
      <c r="B39" s="175"/>
      <c r="C39" s="176"/>
      <c r="D39" s="90"/>
      <c r="E39" s="171"/>
      <c r="F39" s="271" t="s">
        <v>222</v>
      </c>
      <c r="G39" s="248"/>
      <c r="H39" s="326">
        <v>5</v>
      </c>
      <c r="I39" s="250"/>
      <c r="J39" s="271">
        <v>1304.31</v>
      </c>
      <c r="K39" s="237">
        <f t="shared" si="0"/>
        <v>239108</v>
      </c>
      <c r="L39" s="240"/>
      <c r="M39" s="241"/>
      <c r="N39" s="237">
        <f t="shared" si="1"/>
        <v>239108</v>
      </c>
      <c r="O39" s="166"/>
    </row>
    <row r="40" spans="1:15" ht="13.5" customHeight="1">
      <c r="A40" s="94"/>
      <c r="B40" s="175"/>
      <c r="C40" s="176"/>
      <c r="D40" s="90"/>
      <c r="E40" s="171"/>
      <c r="F40" s="271" t="s">
        <v>223</v>
      </c>
      <c r="G40" s="248"/>
      <c r="H40" s="326">
        <v>4</v>
      </c>
      <c r="I40" s="250"/>
      <c r="J40" s="271">
        <v>1064.6600000000001</v>
      </c>
      <c r="K40" s="237">
        <f t="shared" si="0"/>
        <v>239112</v>
      </c>
      <c r="L40" s="240"/>
      <c r="M40" s="241"/>
      <c r="N40" s="237">
        <f t="shared" si="1"/>
        <v>239112</v>
      </c>
      <c r="O40" s="166"/>
    </row>
    <row r="41" spans="1:15" ht="13.5" customHeight="1">
      <c r="A41" s="94"/>
      <c r="B41" s="175"/>
      <c r="C41" s="176"/>
      <c r="D41" s="90"/>
      <c r="E41" s="171"/>
      <c r="F41" s="271" t="s">
        <v>224</v>
      </c>
      <c r="G41" s="248"/>
      <c r="H41" s="326">
        <v>40</v>
      </c>
      <c r="I41" s="250"/>
      <c r="J41" s="271">
        <v>10519.68</v>
      </c>
      <c r="K41" s="237">
        <f t="shared" si="0"/>
        <v>239152</v>
      </c>
      <c r="L41" s="240"/>
      <c r="M41" s="241"/>
      <c r="N41" s="237">
        <f t="shared" si="1"/>
        <v>239152</v>
      </c>
      <c r="O41" s="166"/>
    </row>
    <row r="42" spans="1:15" ht="13.5" customHeight="1">
      <c r="A42" s="94"/>
      <c r="B42" s="175"/>
      <c r="C42" s="176"/>
      <c r="D42" s="90"/>
      <c r="E42" s="171"/>
      <c r="F42" s="271" t="s">
        <v>225</v>
      </c>
      <c r="G42" s="248"/>
      <c r="H42" s="326">
        <v>20</v>
      </c>
      <c r="I42" s="250"/>
      <c r="J42" s="271">
        <v>44694.36</v>
      </c>
      <c r="K42" s="237">
        <f>H42+K41</f>
        <v>239172</v>
      </c>
      <c r="L42" s="240"/>
      <c r="M42" s="241"/>
      <c r="N42" s="237">
        <f t="shared" si="1"/>
        <v>239172</v>
      </c>
      <c r="O42" s="166"/>
    </row>
    <row r="43" spans="1:15" ht="13.5" customHeight="1">
      <c r="A43" s="94"/>
      <c r="B43" s="175"/>
      <c r="C43" s="176"/>
      <c r="D43" s="90"/>
      <c r="E43" s="171"/>
      <c r="F43" s="271" t="s">
        <v>226</v>
      </c>
      <c r="G43" s="248"/>
      <c r="H43" s="326">
        <v>5</v>
      </c>
      <c r="I43" s="250"/>
      <c r="J43" s="271">
        <v>1287.0899999999999</v>
      </c>
      <c r="K43" s="237">
        <f t="shared" si="0"/>
        <v>239177</v>
      </c>
      <c r="L43" s="240"/>
      <c r="M43" s="241"/>
      <c r="N43" s="237">
        <f t="shared" si="1"/>
        <v>239177</v>
      </c>
      <c r="O43" s="166"/>
    </row>
    <row r="44" spans="1:15" ht="13.5" customHeight="1">
      <c r="A44" s="94"/>
      <c r="B44" s="175"/>
      <c r="C44" s="176"/>
      <c r="D44" s="90"/>
      <c r="E44" s="171"/>
      <c r="F44" s="271" t="s">
        <v>227</v>
      </c>
      <c r="G44" s="248"/>
      <c r="H44" s="326">
        <v>24</v>
      </c>
      <c r="I44" s="250"/>
      <c r="J44" s="271">
        <v>6387.98</v>
      </c>
      <c r="K44" s="237">
        <f t="shared" si="0"/>
        <v>239201</v>
      </c>
      <c r="L44" s="240"/>
      <c r="M44" s="241"/>
      <c r="N44" s="237">
        <f t="shared" si="1"/>
        <v>239201</v>
      </c>
      <c r="O44" s="166"/>
    </row>
    <row r="45" spans="1:15" ht="13.5" customHeight="1">
      <c r="A45" s="94"/>
      <c r="B45" s="175"/>
      <c r="C45" s="176"/>
      <c r="D45" s="90"/>
      <c r="E45" s="171"/>
      <c r="F45" s="271" t="s">
        <v>228</v>
      </c>
      <c r="G45" s="248"/>
      <c r="H45" s="326">
        <v>15</v>
      </c>
      <c r="I45" s="250"/>
      <c r="J45" s="271">
        <v>3992.49</v>
      </c>
      <c r="K45" s="237">
        <f t="shared" si="0"/>
        <v>239216</v>
      </c>
      <c r="L45" s="240"/>
      <c r="M45" s="241"/>
      <c r="N45" s="237">
        <f t="shared" si="1"/>
        <v>239216</v>
      </c>
      <c r="O45" s="166"/>
    </row>
    <row r="46" spans="1:15" ht="13.5" customHeight="1">
      <c r="A46" s="94"/>
      <c r="B46" s="175"/>
      <c r="C46" s="176"/>
      <c r="D46" s="90"/>
      <c r="E46" s="171"/>
      <c r="F46" s="271" t="s">
        <v>229</v>
      </c>
      <c r="G46" s="248"/>
      <c r="H46" s="326">
        <v>8</v>
      </c>
      <c r="I46" s="250"/>
      <c r="J46" s="271">
        <v>2059.34</v>
      </c>
      <c r="K46" s="237">
        <f t="shared" si="0"/>
        <v>239224</v>
      </c>
      <c r="L46" s="240"/>
      <c r="M46" s="241"/>
      <c r="N46" s="237">
        <f t="shared" si="1"/>
        <v>239224</v>
      </c>
      <c r="O46" s="166"/>
    </row>
    <row r="47" spans="1:15" ht="13.5" customHeight="1">
      <c r="A47" s="94"/>
      <c r="B47" s="175"/>
      <c r="C47" s="176"/>
      <c r="D47" s="90"/>
      <c r="E47" s="171"/>
      <c r="F47" s="271" t="s">
        <v>230</v>
      </c>
      <c r="G47" s="251"/>
      <c r="H47" s="326">
        <v>6</v>
      </c>
      <c r="I47" s="252"/>
      <c r="J47" s="271">
        <v>1577.95</v>
      </c>
      <c r="K47" s="237">
        <f t="shared" si="0"/>
        <v>239230</v>
      </c>
      <c r="L47" s="240"/>
      <c r="M47" s="241"/>
      <c r="N47" s="237">
        <f t="shared" si="1"/>
        <v>239230</v>
      </c>
      <c r="O47" s="166"/>
    </row>
    <row r="48" spans="1:15" ht="13.5" customHeight="1">
      <c r="A48" s="94"/>
      <c r="B48" s="175"/>
      <c r="C48" s="176"/>
      <c r="D48" s="90"/>
      <c r="E48" s="171"/>
      <c r="F48" s="271" t="s">
        <v>231</v>
      </c>
      <c r="G48" s="248"/>
      <c r="H48" s="326">
        <v>1</v>
      </c>
      <c r="I48" s="250"/>
      <c r="J48" s="271">
        <v>221.81</v>
      </c>
      <c r="K48" s="237">
        <f t="shared" si="0"/>
        <v>239231</v>
      </c>
      <c r="L48" s="240"/>
      <c r="M48" s="241"/>
      <c r="N48" s="237">
        <f t="shared" si="1"/>
        <v>239231</v>
      </c>
      <c r="O48" s="166"/>
    </row>
    <row r="49" spans="1:15" ht="13.5" customHeight="1">
      <c r="A49" s="94"/>
      <c r="B49" s="175"/>
      <c r="C49" s="176"/>
      <c r="D49" s="90"/>
      <c r="E49" s="171"/>
      <c r="F49" s="271" t="s">
        <v>232</v>
      </c>
      <c r="G49" s="248"/>
      <c r="H49" s="326">
        <v>56</v>
      </c>
      <c r="I49" s="250"/>
      <c r="J49" s="271">
        <v>17116.03</v>
      </c>
      <c r="K49" s="237">
        <f>H49+K48</f>
        <v>239287</v>
      </c>
      <c r="L49" s="240"/>
      <c r="M49" s="241"/>
      <c r="N49" s="237">
        <f t="shared" si="1"/>
        <v>239287</v>
      </c>
      <c r="O49" s="166"/>
    </row>
    <row r="50" spans="1:15" ht="13.5" customHeight="1">
      <c r="A50" s="94"/>
      <c r="B50" s="175"/>
      <c r="C50" s="176"/>
      <c r="D50" s="90"/>
      <c r="E50" s="171"/>
      <c r="F50" s="271" t="s">
        <v>233</v>
      </c>
      <c r="G50" s="305"/>
      <c r="H50" s="326">
        <v>1</v>
      </c>
      <c r="I50" s="149"/>
      <c r="J50" s="273">
        <v>3850.9739999999997</v>
      </c>
      <c r="K50" s="181">
        <f>H50+K49</f>
        <v>239288</v>
      </c>
      <c r="L50" s="306"/>
      <c r="M50" s="307"/>
      <c r="N50" s="181">
        <f>K50-L50-M50</f>
        <v>239288</v>
      </c>
      <c r="O50" s="166"/>
    </row>
    <row r="51" spans="1:15" ht="13.5" customHeight="1">
      <c r="A51" s="94"/>
      <c r="B51" s="175"/>
      <c r="C51" s="176"/>
      <c r="D51" s="90"/>
      <c r="E51" s="171"/>
      <c r="F51" s="271" t="s">
        <v>233</v>
      </c>
      <c r="G51" s="305"/>
      <c r="H51" s="326">
        <v>5</v>
      </c>
      <c r="I51" s="87"/>
      <c r="J51" s="273">
        <v>3850.9739999999997</v>
      </c>
      <c r="K51" s="181">
        <f>K50+H51</f>
        <v>239293</v>
      </c>
      <c r="L51" s="198"/>
      <c r="M51" s="308"/>
      <c r="N51" s="181">
        <f>K51-L51-M51</f>
        <v>239293</v>
      </c>
      <c r="O51" s="166"/>
    </row>
    <row r="52" spans="1:15" ht="13.5" customHeight="1">
      <c r="A52" s="155"/>
      <c r="B52" s="178"/>
      <c r="C52" s="179"/>
      <c r="D52" s="85"/>
      <c r="E52" s="180"/>
      <c r="F52" s="242" t="s">
        <v>38</v>
      </c>
      <c r="G52" s="243"/>
      <c r="H52" s="244">
        <f>SUM(H12:H51)</f>
        <v>817</v>
      </c>
      <c r="I52" s="245"/>
      <c r="J52" s="246">
        <f>SUM(J12:J51)</f>
        <v>468475.63799999992</v>
      </c>
      <c r="K52" s="237"/>
      <c r="L52" s="253"/>
      <c r="M52" s="253"/>
      <c r="N52" s="237"/>
    </row>
    <row r="54" spans="1:15">
      <c r="A54" s="76" t="s">
        <v>43</v>
      </c>
    </row>
    <row r="56" spans="1:15" ht="14.25">
      <c r="A56" s="79"/>
      <c r="B56" s="76"/>
      <c r="L56" s="76"/>
    </row>
    <row r="57" spans="1:15" ht="14.25">
      <c r="A57" s="78"/>
      <c r="B57" s="76"/>
      <c r="L57" s="76"/>
    </row>
  </sheetData>
  <mergeCells count="1">
    <mergeCell ref="A4:N4"/>
  </mergeCells>
  <pageMargins left="0.7" right="0.7" top="0.75" bottom="0.75" header="0.3" footer="0.3"/>
  <pageSetup scale="67" orientation="landscape" r:id="rId1"/>
  <rowBreaks count="6" manualBreakCount="6">
    <brk id="12" max="16383" man="1"/>
    <brk id="13" max="16383" man="1"/>
    <brk id="19" max="16383" man="1"/>
    <brk id="29" max="16383" man="1"/>
    <brk id="37" max="16383" man="1"/>
    <brk id="552" max="16383" man="1"/>
  </rowBreaks>
  <colBreaks count="4" manualBreakCount="4">
    <brk id="1" max="1048575" man="1"/>
    <brk id="3" max="1048575" man="1"/>
    <brk id="5" max="1048575" man="1"/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4E56-FE5A-476B-9819-CFE4323DA635}">
  <sheetPr codeName="Sheet4">
    <tabColor rgb="FF92D050"/>
    <pageSetUpPr fitToPage="1"/>
  </sheetPr>
  <dimension ref="A1:O58"/>
  <sheetViews>
    <sheetView zoomScale="90" zoomScaleNormal="90" workbookViewId="0">
      <selection activeCell="D25" sqref="D25"/>
    </sheetView>
  </sheetViews>
  <sheetFormatPr defaultColWidth="8.85546875" defaultRowHeight="12.75"/>
  <cols>
    <col min="1" max="1" width="6.5703125" style="76" customWidth="1"/>
    <col min="2" max="2" width="21.42578125" style="183" customWidth="1"/>
    <col min="3" max="3" width="15.85546875" style="142" customWidth="1"/>
    <col min="4" max="4" width="13.5703125" style="76" customWidth="1"/>
    <col min="5" max="5" width="11" style="76" hidden="1" customWidth="1"/>
    <col min="6" max="6" width="26.85546875" style="143" customWidth="1"/>
    <col min="7" max="7" width="6.85546875" style="143" hidden="1" customWidth="1"/>
    <col min="8" max="9" width="13.5703125" style="184" customWidth="1"/>
    <col min="10" max="10" width="15.42578125" style="76" customWidth="1"/>
    <col min="11" max="11" width="13.5703125" style="76" customWidth="1"/>
    <col min="12" max="12" width="17.42578125" style="183" customWidth="1"/>
    <col min="13" max="14" width="13.5703125" style="76" customWidth="1"/>
    <col min="15" max="16384" width="8.85546875" style="76"/>
  </cols>
  <sheetData>
    <row r="1" spans="1:15">
      <c r="N1" s="110" t="s">
        <v>83</v>
      </c>
    </row>
    <row r="2" spans="1:15">
      <c r="C2" s="144"/>
      <c r="L2" s="185"/>
      <c r="N2" s="77" t="s">
        <v>32</v>
      </c>
    </row>
    <row r="3" spans="1:15">
      <c r="C3" s="144"/>
      <c r="L3" s="185"/>
      <c r="N3" s="77" t="s">
        <v>33</v>
      </c>
    </row>
    <row r="4" spans="1:15">
      <c r="A4" s="365" t="s">
        <v>84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</row>
    <row r="5" spans="1:15">
      <c r="A5" s="76" t="s">
        <v>34</v>
      </c>
      <c r="C5" s="144"/>
    </row>
    <row r="6" spans="1:15">
      <c r="A6" s="76" t="s">
        <v>35</v>
      </c>
      <c r="C6" s="144"/>
    </row>
    <row r="7" spans="1:15">
      <c r="A7" s="76" t="s">
        <v>36</v>
      </c>
      <c r="B7" s="145">
        <f>'M1 IC'!B7</f>
        <v>45778</v>
      </c>
    </row>
    <row r="8" spans="1:15" ht="6" customHeight="1"/>
    <row r="9" spans="1:15" ht="13.5" customHeight="1">
      <c r="A9" s="146" t="s">
        <v>85</v>
      </c>
      <c r="B9" s="103" t="s">
        <v>86</v>
      </c>
      <c r="C9" s="147" t="s">
        <v>37</v>
      </c>
      <c r="D9" s="22" t="s">
        <v>38</v>
      </c>
      <c r="E9" s="22" t="s">
        <v>87</v>
      </c>
      <c r="F9" s="149" t="s">
        <v>39</v>
      </c>
      <c r="G9" s="150" t="s">
        <v>88</v>
      </c>
      <c r="H9" s="151" t="s">
        <v>40</v>
      </c>
      <c r="I9" s="103" t="s">
        <v>40</v>
      </c>
      <c r="J9" s="105" t="s">
        <v>89</v>
      </c>
      <c r="K9" s="22" t="s">
        <v>38</v>
      </c>
      <c r="L9" s="133" t="s">
        <v>38</v>
      </c>
      <c r="M9" s="152" t="s">
        <v>90</v>
      </c>
      <c r="N9" s="22" t="s">
        <v>38</v>
      </c>
    </row>
    <row r="10" spans="1:15" ht="13.5" customHeight="1">
      <c r="A10" s="94"/>
      <c r="B10" s="90" t="s">
        <v>91</v>
      </c>
      <c r="C10" s="100" t="s">
        <v>41</v>
      </c>
      <c r="D10" s="23" t="s">
        <v>42</v>
      </c>
      <c r="E10" s="23"/>
      <c r="F10" s="87" t="s">
        <v>92</v>
      </c>
      <c r="G10" s="88"/>
      <c r="H10" s="153" t="s">
        <v>93</v>
      </c>
      <c r="I10" s="81" t="s">
        <v>94</v>
      </c>
      <c r="J10" s="91" t="s">
        <v>95</v>
      </c>
      <c r="K10" s="23" t="s">
        <v>91</v>
      </c>
      <c r="L10" s="154" t="s">
        <v>96</v>
      </c>
      <c r="M10" s="88" t="s">
        <v>97</v>
      </c>
      <c r="N10" s="23" t="s">
        <v>42</v>
      </c>
    </row>
    <row r="11" spans="1:15" ht="13.5" customHeight="1">
      <c r="A11" s="155"/>
      <c r="B11" s="84" t="s">
        <v>98</v>
      </c>
      <c r="C11" s="97"/>
      <c r="D11" s="24" t="s">
        <v>99</v>
      </c>
      <c r="E11" s="24"/>
      <c r="F11" s="87"/>
      <c r="G11" s="157"/>
      <c r="H11" s="158"/>
      <c r="I11" s="82" t="s">
        <v>100</v>
      </c>
      <c r="J11" s="94"/>
      <c r="K11" s="24" t="s">
        <v>98</v>
      </c>
      <c r="L11" s="106" t="s">
        <v>101</v>
      </c>
      <c r="M11" s="157" t="s">
        <v>102</v>
      </c>
      <c r="N11" s="24" t="s">
        <v>103</v>
      </c>
    </row>
    <row r="12" spans="1:15" ht="13.5" customHeight="1">
      <c r="A12" s="159">
        <v>1</v>
      </c>
      <c r="B12" s="160" t="s">
        <v>104</v>
      </c>
      <c r="C12" s="96">
        <v>8542310000</v>
      </c>
      <c r="D12" s="186">
        <f>'M1 IC (2)'!N51</f>
        <v>239293</v>
      </c>
      <c r="E12" s="162"/>
      <c r="F12" s="271" t="s">
        <v>233</v>
      </c>
      <c r="G12" s="305"/>
      <c r="H12" s="326">
        <v>1</v>
      </c>
      <c r="I12" s="87"/>
      <c r="J12" s="273">
        <v>3850.9739999999997</v>
      </c>
      <c r="K12" s="181">
        <f>'M1 IC (2)'!K51+H12</f>
        <v>239294</v>
      </c>
      <c r="L12" s="198"/>
      <c r="M12" s="308"/>
      <c r="N12" s="181">
        <f>K12-L12-M12</f>
        <v>239294</v>
      </c>
      <c r="O12" s="166"/>
    </row>
    <row r="13" spans="1:15" ht="13.5" customHeight="1">
      <c r="A13" s="167"/>
      <c r="B13" s="168"/>
      <c r="C13" s="169"/>
      <c r="D13" s="188"/>
      <c r="E13" s="171"/>
      <c r="F13" s="271" t="s">
        <v>233</v>
      </c>
      <c r="G13" s="305"/>
      <c r="H13" s="326">
        <v>4</v>
      </c>
      <c r="I13" s="87"/>
      <c r="J13" s="273">
        <v>3850.9739999999997</v>
      </c>
      <c r="K13" s="181">
        <f t="shared" ref="K13:K19" si="0">K12+H13</f>
        <v>239298</v>
      </c>
      <c r="L13" s="198"/>
      <c r="M13" s="308"/>
      <c r="N13" s="181">
        <f t="shared" ref="N13:N19" si="1">K13-L13-M13</f>
        <v>239298</v>
      </c>
      <c r="O13" s="166"/>
    </row>
    <row r="14" spans="1:15" ht="13.5" customHeight="1">
      <c r="A14" s="94"/>
      <c r="B14" s="175"/>
      <c r="C14" s="176"/>
      <c r="D14" s="90"/>
      <c r="E14" s="171"/>
      <c r="F14" s="271" t="s">
        <v>233</v>
      </c>
      <c r="G14" s="305"/>
      <c r="H14" s="326">
        <v>4</v>
      </c>
      <c r="I14" s="87"/>
      <c r="J14" s="273">
        <v>3850.9739999999997</v>
      </c>
      <c r="K14" s="181">
        <f t="shared" si="0"/>
        <v>239302</v>
      </c>
      <c r="L14" s="198"/>
      <c r="M14" s="308"/>
      <c r="N14" s="181">
        <f t="shared" si="1"/>
        <v>239302</v>
      </c>
      <c r="O14" s="166"/>
    </row>
    <row r="15" spans="1:15" ht="13.5" customHeight="1">
      <c r="A15" s="94"/>
      <c r="B15" s="175"/>
      <c r="C15" s="176"/>
      <c r="D15" s="90"/>
      <c r="E15" s="171"/>
      <c r="F15" s="271" t="s">
        <v>234</v>
      </c>
      <c r="G15" s="305"/>
      <c r="H15" s="326">
        <v>5</v>
      </c>
      <c r="I15" s="87"/>
      <c r="J15" s="271">
        <v>3260.78</v>
      </c>
      <c r="K15" s="181">
        <f t="shared" si="0"/>
        <v>239307</v>
      </c>
      <c r="L15" s="198"/>
      <c r="M15" s="308"/>
      <c r="N15" s="181">
        <f t="shared" si="1"/>
        <v>239307</v>
      </c>
      <c r="O15" s="166"/>
    </row>
    <row r="16" spans="1:15" ht="13.5" customHeight="1">
      <c r="A16" s="94"/>
      <c r="B16" s="175"/>
      <c r="C16" s="176"/>
      <c r="D16" s="90"/>
      <c r="E16" s="171"/>
      <c r="F16" s="271" t="s">
        <v>235</v>
      </c>
      <c r="G16" s="305"/>
      <c r="H16" s="326">
        <v>72</v>
      </c>
      <c r="I16" s="87"/>
      <c r="J16" s="271">
        <v>5509.41</v>
      </c>
      <c r="K16" s="181">
        <f t="shared" si="0"/>
        <v>239379</v>
      </c>
      <c r="L16" s="198"/>
      <c r="M16" s="308"/>
      <c r="N16" s="181">
        <f t="shared" si="1"/>
        <v>239379</v>
      </c>
      <c r="O16" s="166"/>
    </row>
    <row r="17" spans="1:15" ht="13.5" customHeight="1">
      <c r="A17" s="94"/>
      <c r="B17" s="175"/>
      <c r="C17" s="176"/>
      <c r="D17" s="90"/>
      <c r="E17" s="171"/>
      <c r="F17" s="271" t="s">
        <v>236</v>
      </c>
      <c r="G17" s="305"/>
      <c r="H17" s="326">
        <v>9</v>
      </c>
      <c r="I17" s="87"/>
      <c r="J17" s="271">
        <v>6020.6</v>
      </c>
      <c r="K17" s="181">
        <f t="shared" si="0"/>
        <v>239388</v>
      </c>
      <c r="L17" s="198"/>
      <c r="M17" s="308"/>
      <c r="N17" s="181">
        <f t="shared" si="1"/>
        <v>239388</v>
      </c>
      <c r="O17" s="166"/>
    </row>
    <row r="18" spans="1:15" ht="13.5" customHeight="1">
      <c r="A18" s="94"/>
      <c r="B18" s="175"/>
      <c r="C18" s="176"/>
      <c r="D18" s="90"/>
      <c r="E18" s="171"/>
      <c r="F18" s="290" t="s">
        <v>237</v>
      </c>
      <c r="G18" s="305"/>
      <c r="H18" s="326">
        <v>5</v>
      </c>
      <c r="I18" s="87"/>
      <c r="J18" s="271">
        <v>464.62</v>
      </c>
      <c r="K18" s="181">
        <f t="shared" si="0"/>
        <v>239393</v>
      </c>
      <c r="L18" s="198"/>
      <c r="M18" s="308"/>
      <c r="N18" s="181">
        <f t="shared" si="1"/>
        <v>239393</v>
      </c>
      <c r="O18" s="166"/>
    </row>
    <row r="19" spans="1:15" ht="13.5" customHeight="1">
      <c r="A19" s="94"/>
      <c r="B19" s="175"/>
      <c r="C19" s="176"/>
      <c r="D19" s="90"/>
      <c r="E19" s="171"/>
      <c r="F19" s="290" t="s">
        <v>238</v>
      </c>
      <c r="G19" s="305"/>
      <c r="H19" s="326">
        <v>3</v>
      </c>
      <c r="I19" s="87"/>
      <c r="J19" s="271">
        <v>1705.39</v>
      </c>
      <c r="K19" s="181">
        <f t="shared" si="0"/>
        <v>239396</v>
      </c>
      <c r="L19" s="198"/>
      <c r="M19" s="308"/>
      <c r="N19" s="181">
        <f t="shared" si="1"/>
        <v>239396</v>
      </c>
      <c r="O19" s="166"/>
    </row>
    <row r="20" spans="1:15" ht="13.5" customHeight="1">
      <c r="A20" s="94"/>
      <c r="B20" s="175"/>
      <c r="C20" s="176"/>
      <c r="D20" s="90"/>
      <c r="E20" s="171"/>
      <c r="F20" s="135"/>
      <c r="G20" s="305"/>
      <c r="H20" s="319"/>
      <c r="I20" s="87"/>
      <c r="J20" s="290"/>
      <c r="K20" s="181"/>
      <c r="L20" s="198"/>
      <c r="M20" s="308"/>
      <c r="N20" s="181"/>
      <c r="O20" s="166"/>
    </row>
    <row r="21" spans="1:15" ht="13.5" customHeight="1">
      <c r="A21" s="94"/>
      <c r="B21" s="175"/>
      <c r="C21" s="176"/>
      <c r="D21" s="90"/>
      <c r="E21" s="171"/>
      <c r="F21" s="135"/>
      <c r="G21" s="305"/>
      <c r="H21" s="319"/>
      <c r="I21" s="87"/>
      <c r="J21" s="290"/>
      <c r="K21" s="181"/>
      <c r="L21" s="198"/>
      <c r="M21" s="308"/>
      <c r="N21" s="181"/>
      <c r="O21" s="166"/>
    </row>
    <row r="22" spans="1:15" ht="13.5" customHeight="1">
      <c r="A22" s="94"/>
      <c r="B22" s="175"/>
      <c r="C22" s="176"/>
      <c r="D22" s="90"/>
      <c r="E22" s="171"/>
      <c r="F22" s="135"/>
      <c r="G22" s="305"/>
      <c r="H22" s="319"/>
      <c r="I22" s="87"/>
      <c r="J22" s="290"/>
      <c r="K22" s="181"/>
      <c r="L22" s="198"/>
      <c r="M22" s="308"/>
      <c r="N22" s="181"/>
      <c r="O22" s="166"/>
    </row>
    <row r="23" spans="1:15" ht="13.5" customHeight="1">
      <c r="A23" s="94"/>
      <c r="B23" s="175"/>
      <c r="C23" s="176"/>
      <c r="D23" s="90"/>
      <c r="E23" s="171"/>
      <c r="F23" s="135"/>
      <c r="G23" s="305"/>
      <c r="H23" s="319"/>
      <c r="I23" s="87"/>
      <c r="J23" s="290"/>
      <c r="K23" s="181"/>
      <c r="L23" s="198"/>
      <c r="M23" s="308"/>
      <c r="N23" s="181"/>
      <c r="O23" s="166"/>
    </row>
    <row r="24" spans="1:15" ht="13.5" customHeight="1">
      <c r="A24" s="94"/>
      <c r="B24" s="175"/>
      <c r="C24" s="176"/>
      <c r="D24" s="90"/>
      <c r="E24" s="171"/>
      <c r="F24" s="135"/>
      <c r="G24" s="305"/>
      <c r="H24" s="319"/>
      <c r="I24" s="87"/>
      <c r="J24" s="290"/>
      <c r="K24" s="181"/>
      <c r="L24" s="198"/>
      <c r="M24" s="308"/>
      <c r="N24" s="181"/>
      <c r="O24" s="166"/>
    </row>
    <row r="25" spans="1:15" ht="13.5" customHeight="1">
      <c r="A25" s="94"/>
      <c r="B25" s="175"/>
      <c r="C25" s="176"/>
      <c r="D25" s="90"/>
      <c r="E25" s="171"/>
      <c r="F25" s="135"/>
      <c r="G25" s="305"/>
      <c r="H25" s="319"/>
      <c r="I25" s="87"/>
      <c r="J25" s="290"/>
      <c r="K25" s="181"/>
      <c r="L25" s="198"/>
      <c r="M25" s="308"/>
      <c r="N25" s="181"/>
      <c r="O25" s="166"/>
    </row>
    <row r="26" spans="1:15" ht="13.5" customHeight="1">
      <c r="A26" s="94"/>
      <c r="B26" s="175"/>
      <c r="C26" s="176"/>
      <c r="D26" s="90"/>
      <c r="E26" s="171"/>
      <c r="F26" s="135"/>
      <c r="G26" s="305"/>
      <c r="H26" s="319"/>
      <c r="I26" s="87"/>
      <c r="J26" s="290"/>
      <c r="K26" s="181"/>
      <c r="L26" s="198"/>
      <c r="M26" s="308"/>
      <c r="N26" s="181"/>
      <c r="O26" s="166"/>
    </row>
    <row r="27" spans="1:15" ht="13.5" customHeight="1">
      <c r="A27" s="94"/>
      <c r="B27" s="175"/>
      <c r="C27" s="176"/>
      <c r="D27" s="90"/>
      <c r="E27" s="171"/>
      <c r="F27" s="135"/>
      <c r="G27" s="305"/>
      <c r="H27" s="319"/>
      <c r="I27" s="87"/>
      <c r="J27" s="290"/>
      <c r="K27" s="181"/>
      <c r="L27" s="198"/>
      <c r="M27" s="308"/>
      <c r="N27" s="181"/>
      <c r="O27" s="166"/>
    </row>
    <row r="28" spans="1:15" ht="13.5" customHeight="1">
      <c r="A28" s="94"/>
      <c r="B28" s="175"/>
      <c r="C28" s="176"/>
      <c r="D28" s="90"/>
      <c r="E28" s="171"/>
      <c r="F28" s="135"/>
      <c r="G28" s="305"/>
      <c r="H28" s="319"/>
      <c r="I28" s="87"/>
      <c r="J28" s="290"/>
      <c r="K28" s="181"/>
      <c r="L28" s="198"/>
      <c r="M28" s="308"/>
      <c r="N28" s="181"/>
      <c r="O28" s="166"/>
    </row>
    <row r="29" spans="1:15" ht="13.5" customHeight="1">
      <c r="A29" s="94"/>
      <c r="B29" s="175"/>
      <c r="C29" s="176"/>
      <c r="D29" s="90"/>
      <c r="E29" s="171"/>
      <c r="F29" s="135"/>
      <c r="G29" s="305"/>
      <c r="H29" s="319"/>
      <c r="I29" s="87"/>
      <c r="J29" s="290"/>
      <c r="K29" s="181"/>
      <c r="L29" s="198"/>
      <c r="M29" s="308"/>
      <c r="N29" s="181"/>
      <c r="O29" s="166"/>
    </row>
    <row r="30" spans="1:15" ht="13.5" customHeight="1">
      <c r="A30" s="94"/>
      <c r="B30" s="175"/>
      <c r="C30" s="176"/>
      <c r="D30" s="90"/>
      <c r="E30" s="171"/>
      <c r="F30" s="309"/>
      <c r="G30" s="305"/>
      <c r="H30" s="310"/>
      <c r="I30" s="87"/>
      <c r="J30" s="311"/>
      <c r="K30" s="181"/>
      <c r="L30" s="198"/>
      <c r="M30" s="308"/>
      <c r="N30" s="181"/>
      <c r="O30" s="166"/>
    </row>
    <row r="31" spans="1:15" ht="13.5" customHeight="1">
      <c r="A31" s="94"/>
      <c r="B31" s="175"/>
      <c r="C31" s="176"/>
      <c r="D31" s="90"/>
      <c r="E31" s="171"/>
      <c r="F31" s="309"/>
      <c r="G31" s="305"/>
      <c r="H31" s="310"/>
      <c r="I31" s="87"/>
      <c r="J31" s="311"/>
      <c r="K31" s="181"/>
      <c r="L31" s="198"/>
      <c r="M31" s="308"/>
      <c r="N31" s="181"/>
      <c r="O31" s="166"/>
    </row>
    <row r="32" spans="1:15" ht="13.5" customHeight="1">
      <c r="A32" s="94"/>
      <c r="B32" s="175"/>
      <c r="C32" s="176"/>
      <c r="D32" s="90"/>
      <c r="E32" s="171"/>
      <c r="F32" s="309"/>
      <c r="G32" s="305"/>
      <c r="H32" s="310"/>
      <c r="I32" s="87"/>
      <c r="J32" s="311"/>
      <c r="K32" s="181"/>
      <c r="L32" s="198"/>
      <c r="M32" s="308"/>
      <c r="N32" s="181"/>
      <c r="O32" s="166"/>
    </row>
    <row r="33" spans="1:15" ht="13.5" customHeight="1">
      <c r="A33" s="94"/>
      <c r="B33" s="175"/>
      <c r="C33" s="176"/>
      <c r="D33" s="90"/>
      <c r="E33" s="171"/>
      <c r="F33" s="309"/>
      <c r="G33" s="305"/>
      <c r="H33" s="310"/>
      <c r="I33" s="87"/>
      <c r="J33" s="311"/>
      <c r="K33" s="181"/>
      <c r="L33" s="198"/>
      <c r="M33" s="308"/>
      <c r="N33" s="181"/>
      <c r="O33" s="166"/>
    </row>
    <row r="34" spans="1:15" ht="13.5" customHeight="1">
      <c r="A34" s="94"/>
      <c r="B34" s="175"/>
      <c r="C34" s="176"/>
      <c r="D34" s="90"/>
      <c r="E34" s="171"/>
      <c r="F34" s="309"/>
      <c r="G34" s="305"/>
      <c r="H34" s="310"/>
      <c r="I34" s="87"/>
      <c r="J34" s="311"/>
      <c r="K34" s="181"/>
      <c r="L34" s="198"/>
      <c r="M34" s="308"/>
      <c r="N34" s="181"/>
      <c r="O34" s="166"/>
    </row>
    <row r="35" spans="1:15" ht="13.5" customHeight="1">
      <c r="A35" s="94"/>
      <c r="B35" s="175"/>
      <c r="C35" s="176"/>
      <c r="D35" s="90"/>
      <c r="E35" s="171"/>
      <c r="F35" s="312"/>
      <c r="G35" s="305"/>
      <c r="H35" s="312"/>
      <c r="I35" s="87"/>
      <c r="J35" s="313"/>
      <c r="K35" s="181"/>
      <c r="L35" s="198"/>
      <c r="M35" s="308"/>
      <c r="N35" s="181"/>
      <c r="O35" s="166"/>
    </row>
    <row r="36" spans="1:15" ht="13.5" customHeight="1">
      <c r="A36" s="94"/>
      <c r="B36" s="175"/>
      <c r="C36" s="176"/>
      <c r="D36" s="90"/>
      <c r="E36" s="171"/>
      <c r="F36" s="312"/>
      <c r="G36" s="305"/>
      <c r="H36" s="312"/>
      <c r="I36" s="88"/>
      <c r="J36" s="313"/>
      <c r="K36" s="181"/>
      <c r="L36" s="198"/>
      <c r="M36" s="308"/>
      <c r="N36" s="181"/>
      <c r="O36" s="166"/>
    </row>
    <row r="37" spans="1:15" ht="13.5" customHeight="1">
      <c r="A37" s="94"/>
      <c r="B37" s="175"/>
      <c r="C37" s="176"/>
      <c r="D37" s="90"/>
      <c r="E37" s="171"/>
      <c r="F37" s="312"/>
      <c r="G37" s="81"/>
      <c r="H37" s="312"/>
      <c r="I37" s="76"/>
      <c r="J37" s="313"/>
      <c r="K37" s="181"/>
      <c r="L37" s="198"/>
      <c r="M37" s="308"/>
      <c r="N37" s="181"/>
      <c r="O37" s="166"/>
    </row>
    <row r="38" spans="1:15" ht="13.5" customHeight="1">
      <c r="A38" s="94"/>
      <c r="B38" s="175"/>
      <c r="C38" s="176"/>
      <c r="D38" s="90"/>
      <c r="E38" s="171"/>
      <c r="F38" s="312"/>
      <c r="G38" s="81"/>
      <c r="H38" s="312"/>
      <c r="I38" s="76"/>
      <c r="J38" s="313"/>
      <c r="K38" s="181"/>
      <c r="L38" s="198"/>
      <c r="M38" s="308"/>
      <c r="N38" s="181"/>
      <c r="O38" s="166"/>
    </row>
    <row r="39" spans="1:15" ht="13.5" customHeight="1">
      <c r="A39" s="94"/>
      <c r="B39" s="175"/>
      <c r="C39" s="176"/>
      <c r="D39" s="90"/>
      <c r="E39" s="171"/>
      <c r="F39" s="312"/>
      <c r="G39" s="81"/>
      <c r="H39" s="312"/>
      <c r="I39" s="76"/>
      <c r="J39" s="313"/>
      <c r="K39" s="181"/>
      <c r="L39" s="198"/>
      <c r="M39" s="308"/>
      <c r="N39" s="181"/>
      <c r="O39" s="166"/>
    </row>
    <row r="40" spans="1:15" ht="13.5" customHeight="1">
      <c r="A40" s="94"/>
      <c r="B40" s="175"/>
      <c r="C40" s="176"/>
      <c r="D40" s="90"/>
      <c r="E40" s="171"/>
      <c r="F40" s="312"/>
      <c r="G40" s="81"/>
      <c r="H40" s="312"/>
      <c r="I40" s="76"/>
      <c r="J40" s="313"/>
      <c r="K40" s="181"/>
      <c r="L40" s="198"/>
      <c r="M40" s="308"/>
      <c r="N40" s="181"/>
      <c r="O40" s="166"/>
    </row>
    <row r="41" spans="1:15" ht="13.5" customHeight="1">
      <c r="A41" s="94"/>
      <c r="B41" s="175"/>
      <c r="C41" s="176"/>
      <c r="D41" s="90"/>
      <c r="E41" s="171"/>
      <c r="F41" s="312"/>
      <c r="G41" s="81"/>
      <c r="H41" s="312"/>
      <c r="I41" s="76"/>
      <c r="J41" s="313"/>
      <c r="K41" s="181"/>
      <c r="L41" s="198"/>
      <c r="M41" s="308"/>
      <c r="N41" s="181"/>
      <c r="O41" s="166"/>
    </row>
    <row r="42" spans="1:15" ht="13.5" customHeight="1">
      <c r="A42" s="94"/>
      <c r="B42" s="175"/>
      <c r="C42" s="176"/>
      <c r="D42" s="90"/>
      <c r="E42" s="171"/>
      <c r="F42" s="312"/>
      <c r="G42" s="81"/>
      <c r="H42" s="312"/>
      <c r="I42" s="76"/>
      <c r="J42" s="313"/>
      <c r="K42" s="181"/>
      <c r="L42" s="198"/>
      <c r="M42" s="308"/>
      <c r="N42" s="181"/>
      <c r="O42" s="166"/>
    </row>
    <row r="43" spans="1:15" ht="13.5" customHeight="1">
      <c r="A43" s="94"/>
      <c r="B43" s="175"/>
      <c r="C43" s="176"/>
      <c r="D43" s="90"/>
      <c r="E43" s="171"/>
      <c r="F43" s="312"/>
      <c r="G43" s="81"/>
      <c r="H43" s="312"/>
      <c r="I43" s="76"/>
      <c r="J43" s="313"/>
      <c r="K43" s="181"/>
      <c r="L43" s="198"/>
      <c r="M43" s="308"/>
      <c r="N43" s="181"/>
      <c r="O43" s="166"/>
    </row>
    <row r="44" spans="1:15" ht="13.5" customHeight="1">
      <c r="A44" s="94"/>
      <c r="B44" s="175"/>
      <c r="C44" s="176"/>
      <c r="D44" s="90"/>
      <c r="E44" s="171"/>
      <c r="F44" s="312"/>
      <c r="G44" s="81"/>
      <c r="H44" s="312"/>
      <c r="I44" s="76"/>
      <c r="J44" s="313"/>
      <c r="K44" s="181"/>
      <c r="L44" s="198"/>
      <c r="M44" s="308"/>
      <c r="N44" s="181"/>
      <c r="O44" s="166"/>
    </row>
    <row r="45" spans="1:15" ht="13.5" customHeight="1">
      <c r="A45" s="94"/>
      <c r="B45" s="175"/>
      <c r="C45" s="176"/>
      <c r="D45" s="90"/>
      <c r="E45" s="171"/>
      <c r="F45" s="312"/>
      <c r="G45" s="81"/>
      <c r="H45" s="312"/>
      <c r="I45" s="76"/>
      <c r="J45" s="313"/>
      <c r="K45" s="181"/>
      <c r="L45" s="198"/>
      <c r="M45" s="308"/>
      <c r="N45" s="181"/>
      <c r="O45" s="166"/>
    </row>
    <row r="46" spans="1:15" ht="13.5" customHeight="1">
      <c r="A46" s="94"/>
      <c r="B46" s="175"/>
      <c r="C46" s="176"/>
      <c r="D46" s="90"/>
      <c r="E46" s="171"/>
      <c r="F46" s="312"/>
      <c r="G46" s="81"/>
      <c r="H46" s="312"/>
      <c r="I46" s="76"/>
      <c r="J46" s="313"/>
      <c r="K46" s="181"/>
      <c r="L46" s="198"/>
      <c r="M46" s="308"/>
      <c r="N46" s="181"/>
      <c r="O46" s="166"/>
    </row>
    <row r="47" spans="1:15" ht="13.5" customHeight="1">
      <c r="A47" s="94"/>
      <c r="B47" s="175"/>
      <c r="C47" s="176"/>
      <c r="D47" s="90"/>
      <c r="E47" s="171"/>
      <c r="F47" s="312"/>
      <c r="G47" s="81"/>
      <c r="H47" s="312"/>
      <c r="I47" s="76"/>
      <c r="J47" s="313"/>
      <c r="K47" s="181"/>
      <c r="L47" s="198"/>
      <c r="M47" s="308"/>
      <c r="N47" s="181"/>
      <c r="O47" s="166"/>
    </row>
    <row r="48" spans="1:15" ht="13.5" customHeight="1">
      <c r="A48" s="94"/>
      <c r="B48" s="175"/>
      <c r="C48" s="176"/>
      <c r="D48" s="90"/>
      <c r="E48" s="171"/>
      <c r="F48" s="312"/>
      <c r="G48" s="314"/>
      <c r="H48" s="312"/>
      <c r="I48" s="27"/>
      <c r="J48" s="313"/>
      <c r="K48" s="181"/>
      <c r="L48" s="198"/>
      <c r="M48" s="308"/>
      <c r="N48" s="181"/>
      <c r="O48" s="166"/>
    </row>
    <row r="49" spans="1:15" ht="13.5" customHeight="1">
      <c r="A49" s="94"/>
      <c r="B49" s="175"/>
      <c r="C49" s="176"/>
      <c r="D49" s="90"/>
      <c r="E49" s="171"/>
      <c r="F49" s="312"/>
      <c r="G49" s="81"/>
      <c r="H49" s="312"/>
      <c r="I49" s="76"/>
      <c r="J49" s="313"/>
      <c r="K49" s="181"/>
      <c r="L49" s="198"/>
      <c r="M49" s="308"/>
      <c r="N49" s="181"/>
      <c r="O49" s="166"/>
    </row>
    <row r="50" spans="1:15" ht="13.5" customHeight="1">
      <c r="A50" s="94"/>
      <c r="B50" s="175"/>
      <c r="C50" s="176"/>
      <c r="D50" s="90"/>
      <c r="E50" s="171"/>
      <c r="F50" s="312"/>
      <c r="G50" s="81"/>
      <c r="H50" s="312"/>
      <c r="I50" s="76"/>
      <c r="J50" s="313"/>
      <c r="K50" s="181"/>
      <c r="L50" s="198"/>
      <c r="M50" s="308"/>
      <c r="N50" s="181"/>
      <c r="O50" s="166"/>
    </row>
    <row r="51" spans="1:15" ht="13.5" customHeight="1">
      <c r="A51" s="94"/>
      <c r="B51" s="175"/>
      <c r="C51" s="176"/>
      <c r="D51" s="90"/>
      <c r="E51" s="171"/>
      <c r="F51" s="312"/>
      <c r="G51" s="314"/>
      <c r="H51" s="312"/>
      <c r="I51" s="27"/>
      <c r="J51" s="313"/>
      <c r="K51" s="181"/>
      <c r="L51" s="198"/>
      <c r="M51" s="308"/>
      <c r="N51" s="181"/>
      <c r="O51" s="166"/>
    </row>
    <row r="52" spans="1:15" ht="13.5" customHeight="1">
      <c r="A52" s="155"/>
      <c r="B52" s="178"/>
      <c r="C52" s="179"/>
      <c r="D52" s="85"/>
      <c r="E52" s="180"/>
      <c r="F52" s="156" t="s">
        <v>38</v>
      </c>
      <c r="G52" s="315"/>
      <c r="H52" s="316">
        <f>SUM(H12:H51)</f>
        <v>103</v>
      </c>
      <c r="I52" s="33"/>
      <c r="J52" s="317">
        <f>SUM(J12:J51)</f>
        <v>28513.721999999998</v>
      </c>
      <c r="K52" s="181"/>
      <c r="L52" s="318">
        <f>'M2 IC'!G64+'M2 IC'!L64</f>
        <v>665</v>
      </c>
      <c r="M52" s="182"/>
      <c r="N52" s="181">
        <f>N19-L52</f>
        <v>238731</v>
      </c>
    </row>
    <row r="53" spans="1:15">
      <c r="F53" s="254" t="s">
        <v>125</v>
      </c>
      <c r="G53" s="255"/>
      <c r="H53" s="256">
        <f>'M1 IC'!H52+'M1 IC (2)'!H52+'M1 IC (3)'!H52</f>
        <v>1836</v>
      </c>
      <c r="I53" s="33"/>
      <c r="J53" s="257">
        <f>'M1 IC'!J52+'M1 IC (2)'!J52+'M1 IC (3)'!J52</f>
        <v>1068314.6599999999</v>
      </c>
    </row>
    <row r="54" spans="1:15">
      <c r="F54" s="37"/>
      <c r="G54" s="258"/>
      <c r="H54" s="259"/>
      <c r="I54" s="27"/>
      <c r="J54" s="260"/>
    </row>
    <row r="55" spans="1:15">
      <c r="A55" s="76" t="s">
        <v>43</v>
      </c>
    </row>
    <row r="57" spans="1:15">
      <c r="A57" s="304"/>
      <c r="B57" s="76"/>
      <c r="L57" s="76"/>
    </row>
    <row r="58" spans="1:15">
      <c r="B58" s="76"/>
      <c r="L58" s="76"/>
    </row>
  </sheetData>
  <mergeCells count="1">
    <mergeCell ref="A4:N4"/>
  </mergeCells>
  <pageMargins left="0.7" right="0.7" top="0.75" bottom="0.75" header="0.3" footer="0.3"/>
  <pageSetup scale="67" orientation="landscape" r:id="rId1"/>
  <rowBreaks count="6" manualBreakCount="6">
    <brk id="12" max="16383" man="1"/>
    <brk id="13" max="16383" man="1"/>
    <brk id="19" max="16383" man="1"/>
    <brk id="29" max="16383" man="1"/>
    <brk id="37" max="16383" man="1"/>
    <brk id="552" max="16383" man="1"/>
  </rowBreaks>
  <colBreaks count="4" manualBreakCount="4">
    <brk id="1" max="1048575" man="1"/>
    <brk id="3" max="1048575" man="1"/>
    <brk id="5" max="1048575" man="1"/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84F0-81D5-4DE4-8E48-924E01CBDDFA}">
  <sheetPr codeName="Sheet5">
    <tabColor rgb="FF92D050"/>
    <pageSetUpPr fitToPage="1"/>
  </sheetPr>
  <dimension ref="A1:O96"/>
  <sheetViews>
    <sheetView view="pageBreakPreview" zoomScale="72" zoomScaleNormal="55" zoomScaleSheetLayoutView="72" workbookViewId="0">
      <selection activeCell="L49" sqref="L49"/>
    </sheetView>
  </sheetViews>
  <sheetFormatPr defaultColWidth="8.85546875" defaultRowHeight="12.75"/>
  <cols>
    <col min="1" max="1" width="7.5703125" style="76" customWidth="1"/>
    <col min="2" max="2" width="20.42578125" style="4" customWidth="1"/>
    <col min="3" max="3" width="15.85546875" style="142" customWidth="1"/>
    <col min="4" max="4" width="13.5703125" style="76" customWidth="1"/>
    <col min="5" max="5" width="13.5703125" style="76" hidden="1" customWidth="1"/>
    <col min="6" max="6" width="20.140625" style="143" customWidth="1"/>
    <col min="7" max="7" width="5.140625" style="143" hidden="1" customWidth="1"/>
    <col min="8" max="9" width="13.5703125" style="3" customWidth="1"/>
    <col min="10" max="10" width="15.42578125" style="76" bestFit="1" customWidth="1"/>
    <col min="11" max="11" width="13.5703125" style="76" customWidth="1"/>
    <col min="12" max="12" width="17.42578125" style="4" customWidth="1"/>
    <col min="13" max="14" width="13.5703125" style="76" customWidth="1"/>
    <col min="15" max="16384" width="8.85546875" style="76"/>
  </cols>
  <sheetData>
    <row r="1" spans="1:14">
      <c r="N1" s="110" t="s">
        <v>83</v>
      </c>
    </row>
    <row r="2" spans="1:14">
      <c r="C2" s="144"/>
      <c r="L2" s="7"/>
      <c r="N2" s="77" t="s">
        <v>32</v>
      </c>
    </row>
    <row r="3" spans="1:14">
      <c r="C3" s="144"/>
      <c r="L3" s="7"/>
      <c r="N3" s="77" t="s">
        <v>33</v>
      </c>
    </row>
    <row r="4" spans="1:14">
      <c r="A4" s="365" t="s">
        <v>84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</row>
    <row r="5" spans="1:14">
      <c r="A5" s="76" t="s">
        <v>34</v>
      </c>
      <c r="C5" s="144"/>
    </row>
    <row r="6" spans="1:14">
      <c r="A6" s="76" t="s">
        <v>35</v>
      </c>
      <c r="C6" s="144"/>
    </row>
    <row r="7" spans="1:14">
      <c r="A7" s="76" t="s">
        <v>36</v>
      </c>
      <c r="B7" s="145">
        <f>'M1 IC'!B7</f>
        <v>45778</v>
      </c>
    </row>
    <row r="8" spans="1:14" ht="6" customHeight="1"/>
    <row r="9" spans="1:14" ht="13.5" customHeight="1">
      <c r="A9" s="146" t="s">
        <v>85</v>
      </c>
      <c r="B9" s="103" t="s">
        <v>86</v>
      </c>
      <c r="C9" s="147" t="s">
        <v>37</v>
      </c>
      <c r="D9" s="148" t="s">
        <v>38</v>
      </c>
      <c r="E9" s="190" t="s">
        <v>87</v>
      </c>
      <c r="F9" s="152" t="s">
        <v>39</v>
      </c>
      <c r="G9" s="150" t="s">
        <v>88</v>
      </c>
      <c r="H9" s="151" t="s">
        <v>40</v>
      </c>
      <c r="I9" s="103" t="s">
        <v>40</v>
      </c>
      <c r="J9" s="105" t="s">
        <v>89</v>
      </c>
      <c r="K9" s="22" t="s">
        <v>38</v>
      </c>
      <c r="L9" s="133" t="s">
        <v>38</v>
      </c>
      <c r="M9" s="152" t="s">
        <v>90</v>
      </c>
      <c r="N9" s="148" t="s">
        <v>38</v>
      </c>
    </row>
    <row r="10" spans="1:14" ht="13.5" customHeight="1">
      <c r="A10" s="94"/>
      <c r="B10" s="90" t="s">
        <v>91</v>
      </c>
      <c r="C10" s="100" t="s">
        <v>41</v>
      </c>
      <c r="D10" s="23" t="s">
        <v>42</v>
      </c>
      <c r="E10" s="191"/>
      <c r="F10" s="88" t="s">
        <v>92</v>
      </c>
      <c r="G10" s="88"/>
      <c r="H10" s="153" t="s">
        <v>93</v>
      </c>
      <c r="I10" s="90" t="s">
        <v>94</v>
      </c>
      <c r="J10" s="81" t="s">
        <v>95</v>
      </c>
      <c r="K10" s="23" t="s">
        <v>91</v>
      </c>
      <c r="L10" s="154" t="s">
        <v>96</v>
      </c>
      <c r="M10" s="88" t="s">
        <v>97</v>
      </c>
      <c r="N10" s="23" t="s">
        <v>42</v>
      </c>
    </row>
    <row r="11" spans="1:14" ht="13.5" customHeight="1">
      <c r="A11" s="155"/>
      <c r="B11" s="84" t="s">
        <v>98</v>
      </c>
      <c r="C11" s="97"/>
      <c r="D11" s="6" t="s">
        <v>99</v>
      </c>
      <c r="E11" s="15"/>
      <c r="F11" s="156"/>
      <c r="G11" s="157"/>
      <c r="H11" s="158"/>
      <c r="I11" s="84" t="s">
        <v>100</v>
      </c>
      <c r="K11" s="192" t="s">
        <v>98</v>
      </c>
      <c r="L11" s="103" t="s">
        <v>101</v>
      </c>
      <c r="M11" s="88" t="s">
        <v>102</v>
      </c>
      <c r="N11" s="5" t="s">
        <v>103</v>
      </c>
    </row>
    <row r="12" spans="1:14" ht="13.5" customHeight="1">
      <c r="A12" s="159">
        <v>1</v>
      </c>
      <c r="B12" s="193" t="s">
        <v>44</v>
      </c>
      <c r="C12" s="76">
        <v>8542900000</v>
      </c>
      <c r="D12" s="194">
        <v>2047</v>
      </c>
      <c r="E12" s="147"/>
      <c r="F12" s="270" t="s">
        <v>240</v>
      </c>
      <c r="G12" s="103"/>
      <c r="H12" s="326">
        <v>2</v>
      </c>
      <c r="I12" s="87"/>
      <c r="J12" s="273">
        <v>2186.89</v>
      </c>
      <c r="K12" s="195">
        <f>D12+H12</f>
        <v>2049</v>
      </c>
      <c r="L12" s="165"/>
      <c r="M12" s="165"/>
      <c r="N12" s="187">
        <f>K12-L12-M12</f>
        <v>2049</v>
      </c>
    </row>
    <row r="13" spans="1:14" ht="13.5" customHeight="1">
      <c r="A13" s="94"/>
      <c r="B13" s="25"/>
      <c r="C13" s="76"/>
      <c r="D13" s="90"/>
      <c r="E13" s="100"/>
      <c r="F13" s="271" t="s">
        <v>241</v>
      </c>
      <c r="G13" s="90"/>
      <c r="H13" s="326">
        <v>1</v>
      </c>
      <c r="I13" s="87"/>
      <c r="J13" s="273">
        <v>2186.89</v>
      </c>
      <c r="K13" s="196">
        <f>K12+H13</f>
        <v>2050</v>
      </c>
      <c r="L13" s="174"/>
      <c r="M13" s="174"/>
      <c r="N13" s="189">
        <f>K13-L13-M13</f>
        <v>2050</v>
      </c>
    </row>
    <row r="14" spans="1:14" ht="13.5" customHeight="1">
      <c r="A14" s="94"/>
      <c r="B14" s="175"/>
      <c r="C14" s="197"/>
      <c r="D14" s="90"/>
      <c r="E14" s="100"/>
      <c r="F14" s="271" t="s">
        <v>242</v>
      </c>
      <c r="G14" s="90"/>
      <c r="H14" s="326">
        <v>2</v>
      </c>
      <c r="I14" s="87"/>
      <c r="J14" s="273">
        <v>4213.82</v>
      </c>
      <c r="K14" s="196">
        <f t="shared" ref="K14:K46" si="0">K13+H14</f>
        <v>2052</v>
      </c>
      <c r="L14" s="174"/>
      <c r="M14" s="174"/>
      <c r="N14" s="189">
        <f t="shared" ref="N14:N48" si="1">K14-L14-M14</f>
        <v>2052</v>
      </c>
    </row>
    <row r="15" spans="1:14" ht="13.5" customHeight="1">
      <c r="A15" s="94"/>
      <c r="B15" s="175"/>
      <c r="C15" s="176"/>
      <c r="D15" s="90"/>
      <c r="E15" s="100"/>
      <c r="F15" s="271" t="s">
        <v>243</v>
      </c>
      <c r="G15" s="90"/>
      <c r="H15" s="326">
        <v>2</v>
      </c>
      <c r="I15" s="87"/>
      <c r="J15" s="273">
        <v>549.75</v>
      </c>
      <c r="K15" s="196">
        <f t="shared" si="0"/>
        <v>2054</v>
      </c>
      <c r="L15" s="174"/>
      <c r="M15" s="174"/>
      <c r="N15" s="189">
        <f t="shared" si="1"/>
        <v>2054</v>
      </c>
    </row>
    <row r="16" spans="1:14" ht="13.5" customHeight="1">
      <c r="A16" s="94"/>
      <c r="B16" s="175"/>
      <c r="C16" s="176"/>
      <c r="D16" s="90"/>
      <c r="E16" s="100"/>
      <c r="F16" s="271" t="s">
        <v>244</v>
      </c>
      <c r="G16" s="90"/>
      <c r="H16" s="326">
        <v>1</v>
      </c>
      <c r="I16" s="76"/>
      <c r="J16" s="273">
        <v>835.6</v>
      </c>
      <c r="K16" s="196">
        <f t="shared" si="0"/>
        <v>2055</v>
      </c>
      <c r="L16" s="174"/>
      <c r="M16" s="174"/>
      <c r="N16" s="189">
        <f t="shared" si="1"/>
        <v>2055</v>
      </c>
    </row>
    <row r="17" spans="1:14" ht="13.5" customHeight="1">
      <c r="A17" s="94"/>
      <c r="B17" s="175"/>
      <c r="C17" s="176"/>
      <c r="D17" s="90"/>
      <c r="E17" s="100"/>
      <c r="F17" s="271" t="s">
        <v>245</v>
      </c>
      <c r="G17" s="90"/>
      <c r="H17" s="326">
        <v>1</v>
      </c>
      <c r="I17" s="76"/>
      <c r="J17" s="273">
        <v>2186.89</v>
      </c>
      <c r="K17" s="196">
        <f t="shared" si="0"/>
        <v>2056</v>
      </c>
      <c r="L17" s="174"/>
      <c r="M17" s="174"/>
      <c r="N17" s="189">
        <f t="shared" si="1"/>
        <v>2056</v>
      </c>
    </row>
    <row r="18" spans="1:14" ht="13.5" customHeight="1">
      <c r="A18" s="94"/>
      <c r="B18" s="175"/>
      <c r="C18" s="176"/>
      <c r="D18" s="90"/>
      <c r="E18" s="100"/>
      <c r="F18" s="271" t="s">
        <v>246</v>
      </c>
      <c r="G18" s="90"/>
      <c r="H18" s="326">
        <v>1</v>
      </c>
      <c r="I18" s="76"/>
      <c r="J18" s="273">
        <v>2848.23</v>
      </c>
      <c r="K18" s="196">
        <f t="shared" si="0"/>
        <v>2057</v>
      </c>
      <c r="L18" s="174"/>
      <c r="M18" s="174"/>
      <c r="N18" s="189">
        <f t="shared" si="1"/>
        <v>2057</v>
      </c>
    </row>
    <row r="19" spans="1:14" ht="13.5" customHeight="1">
      <c r="A19" s="94"/>
      <c r="B19" s="175"/>
      <c r="C19" s="176"/>
      <c r="D19" s="90"/>
      <c r="E19" s="100"/>
      <c r="F19" s="271" t="s">
        <v>247</v>
      </c>
      <c r="G19" s="90"/>
      <c r="H19" s="326">
        <v>1</v>
      </c>
      <c r="I19" s="76"/>
      <c r="J19" s="273">
        <v>2848.23</v>
      </c>
      <c r="K19" s="196">
        <f t="shared" si="0"/>
        <v>2058</v>
      </c>
      <c r="L19" s="198"/>
      <c r="M19" s="198"/>
      <c r="N19" s="189">
        <f t="shared" si="1"/>
        <v>2058</v>
      </c>
    </row>
    <row r="20" spans="1:14" ht="13.5" customHeight="1">
      <c r="A20" s="94"/>
      <c r="B20" s="175"/>
      <c r="C20" s="176"/>
      <c r="D20" s="90"/>
      <c r="E20" s="100"/>
      <c r="F20" s="271" t="s">
        <v>248</v>
      </c>
      <c r="G20" s="90"/>
      <c r="H20" s="326">
        <v>2</v>
      </c>
      <c r="I20" s="76"/>
      <c r="J20" s="273">
        <v>2848.23</v>
      </c>
      <c r="K20" s="196">
        <f t="shared" si="0"/>
        <v>2060</v>
      </c>
      <c r="L20" s="198"/>
      <c r="M20" s="198"/>
      <c r="N20" s="189">
        <f t="shared" si="1"/>
        <v>2060</v>
      </c>
    </row>
    <row r="21" spans="1:14" ht="13.5" customHeight="1">
      <c r="A21" s="94"/>
      <c r="B21" s="175"/>
      <c r="C21" s="176"/>
      <c r="D21" s="90"/>
      <c r="E21" s="100"/>
      <c r="F21" s="271" t="s">
        <v>249</v>
      </c>
      <c r="G21" s="90"/>
      <c r="H21" s="326">
        <v>1</v>
      </c>
      <c r="I21" s="76"/>
      <c r="J21" s="273">
        <v>8896.85</v>
      </c>
      <c r="K21" s="196">
        <f t="shared" si="0"/>
        <v>2061</v>
      </c>
      <c r="L21" s="198"/>
      <c r="M21" s="198"/>
      <c r="N21" s="189">
        <f t="shared" si="1"/>
        <v>2061</v>
      </c>
    </row>
    <row r="22" spans="1:14" ht="13.5" customHeight="1">
      <c r="A22" s="94"/>
      <c r="B22" s="175"/>
      <c r="C22" s="176"/>
      <c r="D22" s="90"/>
      <c r="E22" s="100"/>
      <c r="F22" s="271" t="s">
        <v>250</v>
      </c>
      <c r="G22" s="90"/>
      <c r="H22" s="326">
        <v>1</v>
      </c>
      <c r="I22" s="76"/>
      <c r="J22" s="273">
        <v>2152.11</v>
      </c>
      <c r="K22" s="196">
        <f t="shared" si="0"/>
        <v>2062</v>
      </c>
      <c r="L22" s="198"/>
      <c r="M22" s="198"/>
      <c r="N22" s="189">
        <f t="shared" si="1"/>
        <v>2062</v>
      </c>
    </row>
    <row r="23" spans="1:14" ht="13.5" customHeight="1">
      <c r="A23" s="94"/>
      <c r="B23" s="175"/>
      <c r="C23" s="176"/>
      <c r="D23" s="90"/>
      <c r="E23" s="171"/>
      <c r="F23" s="271" t="s">
        <v>251</v>
      </c>
      <c r="G23" s="154"/>
      <c r="H23" s="326">
        <v>2</v>
      </c>
      <c r="I23" s="76"/>
      <c r="J23" s="273">
        <v>2176.16</v>
      </c>
      <c r="K23" s="196">
        <f t="shared" si="0"/>
        <v>2064</v>
      </c>
      <c r="L23" s="198"/>
      <c r="M23" s="198"/>
      <c r="N23" s="189">
        <f t="shared" si="1"/>
        <v>2064</v>
      </c>
    </row>
    <row r="24" spans="1:14" ht="13.5" customHeight="1">
      <c r="A24" s="94"/>
      <c r="B24" s="175"/>
      <c r="C24" s="176"/>
      <c r="D24" s="90"/>
      <c r="E24" s="171"/>
      <c r="F24" s="271" t="s">
        <v>252</v>
      </c>
      <c r="G24" s="81"/>
      <c r="H24" s="326">
        <v>1</v>
      </c>
      <c r="I24" s="76"/>
      <c r="J24" s="273">
        <v>824</v>
      </c>
      <c r="K24" s="196">
        <f t="shared" si="0"/>
        <v>2065</v>
      </c>
      <c r="L24" s="198"/>
      <c r="M24" s="198"/>
      <c r="N24" s="189">
        <f t="shared" si="1"/>
        <v>2065</v>
      </c>
    </row>
    <row r="25" spans="1:14" ht="13.5" customHeight="1">
      <c r="A25" s="94"/>
      <c r="B25" s="175"/>
      <c r="C25" s="176"/>
      <c r="D25" s="90"/>
      <c r="E25" s="171"/>
      <c r="F25" s="271" t="s">
        <v>253</v>
      </c>
      <c r="G25" s="81"/>
      <c r="H25" s="326">
        <v>2</v>
      </c>
      <c r="I25" s="76"/>
      <c r="J25" s="273">
        <v>6800.5</v>
      </c>
      <c r="K25" s="196">
        <f t="shared" si="0"/>
        <v>2067</v>
      </c>
      <c r="L25" s="198"/>
      <c r="M25" s="198"/>
      <c r="N25" s="189">
        <f t="shared" si="1"/>
        <v>2067</v>
      </c>
    </row>
    <row r="26" spans="1:14" ht="13.5" customHeight="1">
      <c r="A26" s="94"/>
      <c r="B26" s="175"/>
      <c r="C26" s="176"/>
      <c r="D26" s="90"/>
      <c r="E26" s="171"/>
      <c r="F26" s="271" t="s">
        <v>254</v>
      </c>
      <c r="G26" s="81"/>
      <c r="H26" s="326">
        <v>1</v>
      </c>
      <c r="I26" s="76"/>
      <c r="J26" s="273">
        <v>1488.06</v>
      </c>
      <c r="K26" s="196">
        <f t="shared" si="0"/>
        <v>2068</v>
      </c>
      <c r="L26" s="198"/>
      <c r="M26" s="198"/>
      <c r="N26" s="189">
        <f t="shared" si="1"/>
        <v>2068</v>
      </c>
    </row>
    <row r="27" spans="1:14" ht="13.5" customHeight="1">
      <c r="A27" s="94"/>
      <c r="B27" s="175"/>
      <c r="C27" s="176"/>
      <c r="D27" s="90"/>
      <c r="E27" s="171"/>
      <c r="F27" s="271" t="s">
        <v>255</v>
      </c>
      <c r="G27" s="81"/>
      <c r="H27" s="326">
        <v>1</v>
      </c>
      <c r="I27" s="76"/>
      <c r="J27" s="273">
        <v>1488.06</v>
      </c>
      <c r="K27" s="196">
        <f t="shared" si="0"/>
        <v>2069</v>
      </c>
      <c r="L27" s="198"/>
      <c r="M27" s="198"/>
      <c r="N27" s="189">
        <f t="shared" si="1"/>
        <v>2069</v>
      </c>
    </row>
    <row r="28" spans="1:14" ht="13.5" customHeight="1">
      <c r="A28" s="94"/>
      <c r="B28" s="175"/>
      <c r="C28" s="176"/>
      <c r="D28" s="90"/>
      <c r="E28" s="171"/>
      <c r="F28" s="271" t="s">
        <v>256</v>
      </c>
      <c r="G28" s="81"/>
      <c r="H28" s="326">
        <v>1</v>
      </c>
      <c r="I28" s="76"/>
      <c r="J28" s="273">
        <v>10120.77</v>
      </c>
      <c r="K28" s="196">
        <f t="shared" si="0"/>
        <v>2070</v>
      </c>
      <c r="L28" s="198"/>
      <c r="M28" s="198"/>
      <c r="N28" s="189">
        <f t="shared" si="1"/>
        <v>2070</v>
      </c>
    </row>
    <row r="29" spans="1:14" ht="13.5" customHeight="1">
      <c r="A29" s="94"/>
      <c r="B29" s="175"/>
      <c r="C29" s="176"/>
      <c r="D29" s="90"/>
      <c r="E29" s="171"/>
      <c r="F29" s="271" t="s">
        <v>257</v>
      </c>
      <c r="G29" s="199"/>
      <c r="H29" s="326">
        <v>1</v>
      </c>
      <c r="I29" s="200"/>
      <c r="J29" s="273">
        <v>6800.5</v>
      </c>
      <c r="K29" s="196">
        <f t="shared" si="0"/>
        <v>2071</v>
      </c>
      <c r="L29" s="198"/>
      <c r="M29" s="198"/>
      <c r="N29" s="189">
        <f t="shared" si="1"/>
        <v>2071</v>
      </c>
    </row>
    <row r="30" spans="1:14" ht="13.5" customHeight="1">
      <c r="A30" s="94"/>
      <c r="B30" s="175"/>
      <c r="C30" s="176"/>
      <c r="D30" s="90"/>
      <c r="E30" s="171"/>
      <c r="F30" s="270" t="s">
        <v>258</v>
      </c>
      <c r="G30" s="201"/>
      <c r="H30" s="326">
        <v>2</v>
      </c>
      <c r="I30" s="200"/>
      <c r="J30" s="273">
        <v>6800.5</v>
      </c>
      <c r="K30" s="196">
        <f t="shared" si="0"/>
        <v>2073</v>
      </c>
      <c r="L30" s="198"/>
      <c r="M30" s="198"/>
      <c r="N30" s="189">
        <f t="shared" si="1"/>
        <v>2073</v>
      </c>
    </row>
    <row r="31" spans="1:14" ht="13.5" customHeight="1">
      <c r="A31" s="94"/>
      <c r="B31" s="175"/>
      <c r="C31" s="176"/>
      <c r="D31" s="90"/>
      <c r="E31" s="100"/>
      <c r="F31" s="270" t="s">
        <v>259</v>
      </c>
      <c r="G31" s="202"/>
      <c r="H31" s="326">
        <v>2</v>
      </c>
      <c r="I31" s="200"/>
      <c r="J31" s="273">
        <v>4144.28</v>
      </c>
      <c r="K31" s="196">
        <f t="shared" si="0"/>
        <v>2075</v>
      </c>
      <c r="L31" s="198"/>
      <c r="M31" s="198"/>
      <c r="N31" s="189">
        <f t="shared" si="1"/>
        <v>2075</v>
      </c>
    </row>
    <row r="32" spans="1:14" ht="13.5" customHeight="1">
      <c r="A32" s="94"/>
      <c r="B32" s="175"/>
      <c r="C32" s="176"/>
      <c r="D32" s="90"/>
      <c r="E32" s="100"/>
      <c r="F32" s="270" t="s">
        <v>260</v>
      </c>
      <c r="G32" s="203"/>
      <c r="H32" s="326">
        <v>2</v>
      </c>
      <c r="I32" s="200"/>
      <c r="J32" s="273">
        <v>3480.22</v>
      </c>
      <c r="K32" s="196">
        <f t="shared" si="0"/>
        <v>2077</v>
      </c>
      <c r="L32" s="198"/>
      <c r="M32" s="198"/>
      <c r="N32" s="189">
        <f t="shared" si="1"/>
        <v>2077</v>
      </c>
    </row>
    <row r="33" spans="1:15" ht="13.5" customHeight="1">
      <c r="A33" s="94"/>
      <c r="B33" s="175"/>
      <c r="C33" s="176"/>
      <c r="D33" s="90"/>
      <c r="E33" s="100"/>
      <c r="F33" s="270" t="s">
        <v>261</v>
      </c>
      <c r="G33" s="203"/>
      <c r="H33" s="326">
        <v>1</v>
      </c>
      <c r="I33" s="200"/>
      <c r="J33" s="273">
        <v>2816.17</v>
      </c>
      <c r="K33" s="196">
        <f t="shared" si="0"/>
        <v>2078</v>
      </c>
      <c r="L33" s="198"/>
      <c r="M33" s="198"/>
      <c r="N33" s="189">
        <f t="shared" si="1"/>
        <v>2078</v>
      </c>
    </row>
    <row r="34" spans="1:15" ht="13.5" customHeight="1">
      <c r="A34" s="94"/>
      <c r="B34" s="175"/>
      <c r="C34" s="176"/>
      <c r="D34" s="90"/>
      <c r="E34" s="100"/>
      <c r="F34" s="270" t="s">
        <v>262</v>
      </c>
      <c r="G34" s="203"/>
      <c r="H34" s="326">
        <v>3</v>
      </c>
      <c r="I34" s="200"/>
      <c r="J34" s="273">
        <v>8128.61</v>
      </c>
      <c r="K34" s="196">
        <f t="shared" si="0"/>
        <v>2081</v>
      </c>
      <c r="L34" s="198"/>
      <c r="M34" s="198"/>
      <c r="N34" s="189">
        <f t="shared" si="1"/>
        <v>2081</v>
      </c>
    </row>
    <row r="35" spans="1:15" ht="13.5" customHeight="1">
      <c r="A35" s="94"/>
      <c r="B35" s="175"/>
      <c r="C35" s="176"/>
      <c r="D35" s="90"/>
      <c r="E35" s="100"/>
      <c r="F35" s="270" t="s">
        <v>263</v>
      </c>
      <c r="G35" s="203"/>
      <c r="H35" s="326">
        <v>1</v>
      </c>
      <c r="I35" s="200"/>
      <c r="J35" s="273">
        <v>2152.11</v>
      </c>
      <c r="K35" s="196">
        <f t="shared" si="0"/>
        <v>2082</v>
      </c>
      <c r="L35" s="198"/>
      <c r="M35" s="198"/>
      <c r="N35" s="189">
        <f t="shared" si="1"/>
        <v>2082</v>
      </c>
    </row>
    <row r="36" spans="1:15" ht="13.5" customHeight="1">
      <c r="A36" s="94"/>
      <c r="B36" s="175"/>
      <c r="C36" s="176"/>
      <c r="D36" s="90"/>
      <c r="E36" s="100"/>
      <c r="F36" s="270" t="s">
        <v>264</v>
      </c>
      <c r="G36" s="203"/>
      <c r="H36" s="326">
        <v>1</v>
      </c>
      <c r="I36" s="200"/>
      <c r="J36" s="273">
        <v>824</v>
      </c>
      <c r="K36" s="196">
        <f t="shared" si="0"/>
        <v>2083</v>
      </c>
      <c r="L36" s="198"/>
      <c r="M36" s="198"/>
      <c r="N36" s="189">
        <f t="shared" si="1"/>
        <v>2083</v>
      </c>
    </row>
    <row r="37" spans="1:15" ht="13.5" customHeight="1">
      <c r="A37" s="94"/>
      <c r="B37" s="175"/>
      <c r="C37" s="176"/>
      <c r="D37" s="90"/>
      <c r="E37" s="100"/>
      <c r="F37" s="271" t="s">
        <v>265</v>
      </c>
      <c r="G37" s="203"/>
      <c r="H37" s="326">
        <v>1</v>
      </c>
      <c r="I37" s="200"/>
      <c r="J37" s="273">
        <v>1488.06</v>
      </c>
      <c r="K37" s="196">
        <f t="shared" si="0"/>
        <v>2084</v>
      </c>
      <c r="L37" s="198"/>
      <c r="M37" s="198"/>
      <c r="N37" s="189">
        <f t="shared" si="1"/>
        <v>2084</v>
      </c>
    </row>
    <row r="38" spans="1:15" ht="13.5" customHeight="1">
      <c r="A38" s="94"/>
      <c r="B38" s="175"/>
      <c r="C38" s="176"/>
      <c r="D38" s="90"/>
      <c r="E38" s="100"/>
      <c r="F38" s="271" t="s">
        <v>266</v>
      </c>
      <c r="G38" s="203"/>
      <c r="H38" s="326">
        <v>1</v>
      </c>
      <c r="I38" s="200"/>
      <c r="J38" s="273">
        <v>2122.6</v>
      </c>
      <c r="K38" s="196">
        <f t="shared" si="0"/>
        <v>2085</v>
      </c>
      <c r="L38" s="198"/>
      <c r="M38" s="198"/>
      <c r="N38" s="189">
        <f t="shared" si="1"/>
        <v>2085</v>
      </c>
    </row>
    <row r="39" spans="1:15" ht="13.5" customHeight="1">
      <c r="A39" s="94"/>
      <c r="B39" s="175"/>
      <c r="C39" s="176"/>
      <c r="D39" s="90"/>
      <c r="E39" s="100"/>
      <c r="F39" s="271" t="s">
        <v>267</v>
      </c>
      <c r="G39" s="203"/>
      <c r="H39" s="326">
        <v>2</v>
      </c>
      <c r="I39" s="200"/>
      <c r="J39" s="273">
        <v>7959.72</v>
      </c>
      <c r="K39" s="196">
        <f t="shared" si="0"/>
        <v>2087</v>
      </c>
      <c r="L39" s="198"/>
      <c r="M39" s="198"/>
      <c r="N39" s="189">
        <f t="shared" si="1"/>
        <v>2087</v>
      </c>
    </row>
    <row r="40" spans="1:15" ht="13.5" customHeight="1">
      <c r="A40" s="94"/>
      <c r="B40" s="175"/>
      <c r="C40" s="176"/>
      <c r="D40" s="90"/>
      <c r="E40" s="100"/>
      <c r="F40" s="271" t="s">
        <v>268</v>
      </c>
      <c r="G40" s="203"/>
      <c r="H40" s="326">
        <v>1</v>
      </c>
      <c r="I40" s="200"/>
      <c r="J40" s="273">
        <v>809.94</v>
      </c>
      <c r="K40" s="196">
        <f t="shared" si="0"/>
        <v>2088</v>
      </c>
      <c r="L40" s="198"/>
      <c r="M40" s="198"/>
      <c r="N40" s="189">
        <f t="shared" si="1"/>
        <v>2088</v>
      </c>
    </row>
    <row r="41" spans="1:15" ht="13.5" customHeight="1">
      <c r="A41" s="94"/>
      <c r="B41" s="175"/>
      <c r="C41" s="176"/>
      <c r="D41" s="90"/>
      <c r="E41" s="100"/>
      <c r="F41" s="271" t="s">
        <v>269</v>
      </c>
      <c r="G41" s="203"/>
      <c r="H41" s="326">
        <v>1</v>
      </c>
      <c r="I41" s="200"/>
      <c r="J41" s="273">
        <v>1459.91</v>
      </c>
      <c r="K41" s="196">
        <f t="shared" si="0"/>
        <v>2089</v>
      </c>
      <c r="L41" s="198"/>
      <c r="M41" s="198"/>
      <c r="N41" s="189">
        <f t="shared" si="1"/>
        <v>2089</v>
      </c>
    </row>
    <row r="42" spans="1:15" ht="13.5" customHeight="1">
      <c r="A42" s="94"/>
      <c r="B42" s="175"/>
      <c r="C42" s="176"/>
      <c r="D42" s="90"/>
      <c r="E42" s="100"/>
      <c r="F42" s="271" t="s">
        <v>270</v>
      </c>
      <c r="G42" s="203"/>
      <c r="H42" s="326">
        <v>1</v>
      </c>
      <c r="I42" s="200"/>
      <c r="J42" s="273">
        <v>2109.9</v>
      </c>
      <c r="K42" s="196">
        <f t="shared" si="0"/>
        <v>2090</v>
      </c>
      <c r="L42" s="198"/>
      <c r="M42" s="204"/>
      <c r="N42" s="189">
        <f t="shared" si="1"/>
        <v>2090</v>
      </c>
      <c r="O42" s="205"/>
    </row>
    <row r="43" spans="1:15" ht="13.5" customHeight="1">
      <c r="A43" s="94"/>
      <c r="B43" s="175"/>
      <c r="C43" s="176"/>
      <c r="D43" s="90"/>
      <c r="E43" s="100"/>
      <c r="F43" s="271" t="s">
        <v>271</v>
      </c>
      <c r="G43" s="203"/>
      <c r="H43" s="326">
        <v>2</v>
      </c>
      <c r="I43" s="200"/>
      <c r="J43" s="273">
        <v>939.92</v>
      </c>
      <c r="K43" s="196">
        <f t="shared" si="0"/>
        <v>2092</v>
      </c>
      <c r="L43" s="198"/>
      <c r="M43" s="198"/>
      <c r="N43" s="189">
        <f t="shared" si="1"/>
        <v>2092</v>
      </c>
    </row>
    <row r="44" spans="1:15" ht="13.5" customHeight="1">
      <c r="A44" s="94"/>
      <c r="B44" s="175"/>
      <c r="C44" s="176"/>
      <c r="D44" s="90"/>
      <c r="E44" s="100"/>
      <c r="F44" s="272" t="s">
        <v>272</v>
      </c>
      <c r="G44" s="203"/>
      <c r="H44" s="326">
        <v>1</v>
      </c>
      <c r="I44" s="200"/>
      <c r="J44" s="273">
        <v>2109.9</v>
      </c>
      <c r="K44" s="196">
        <f t="shared" si="0"/>
        <v>2093</v>
      </c>
      <c r="L44" s="198"/>
      <c r="M44" s="198"/>
      <c r="N44" s="189">
        <f t="shared" si="1"/>
        <v>2093</v>
      </c>
    </row>
    <row r="45" spans="1:15" ht="13.5" customHeight="1">
      <c r="A45" s="94"/>
      <c r="B45" s="175"/>
      <c r="C45" s="176"/>
      <c r="D45" s="90"/>
      <c r="E45" s="100"/>
      <c r="F45" s="274" t="s">
        <v>273</v>
      </c>
      <c r="G45" s="203"/>
      <c r="H45" s="326">
        <v>1</v>
      </c>
      <c r="I45" s="200"/>
      <c r="J45" s="273">
        <v>2109.9</v>
      </c>
      <c r="K45" s="196">
        <f t="shared" si="0"/>
        <v>2094</v>
      </c>
      <c r="L45" s="198"/>
      <c r="M45" s="198"/>
      <c r="N45" s="189">
        <f t="shared" si="1"/>
        <v>2094</v>
      </c>
    </row>
    <row r="46" spans="1:15" ht="13.5" customHeight="1">
      <c r="A46" s="94"/>
      <c r="B46" s="175"/>
      <c r="C46" s="176"/>
      <c r="D46" s="90"/>
      <c r="E46" s="100"/>
      <c r="F46" s="271" t="s">
        <v>130</v>
      </c>
      <c r="G46" s="203"/>
      <c r="H46" s="326">
        <v>6</v>
      </c>
      <c r="I46" s="200"/>
      <c r="J46" s="273">
        <v>272885.58</v>
      </c>
      <c r="K46" s="196">
        <f t="shared" si="0"/>
        <v>2100</v>
      </c>
      <c r="L46" s="198"/>
      <c r="M46" s="198"/>
      <c r="N46" s="189">
        <f t="shared" si="1"/>
        <v>2100</v>
      </c>
    </row>
    <row r="47" spans="1:15" ht="13.5" customHeight="1">
      <c r="A47" s="94"/>
      <c r="B47" s="175"/>
      <c r="C47" s="171"/>
      <c r="D47" s="90"/>
      <c r="E47" s="100"/>
      <c r="F47" s="274" t="s">
        <v>274</v>
      </c>
      <c r="G47" s="103"/>
      <c r="H47" s="326">
        <v>2</v>
      </c>
      <c r="I47" s="87"/>
      <c r="J47" s="271">
        <v>26507.01</v>
      </c>
      <c r="K47" s="195">
        <f>K46+H47</f>
        <v>2102</v>
      </c>
      <c r="L47" s="165"/>
      <c r="M47" s="165"/>
      <c r="N47" s="187">
        <f>K47-L47-M47</f>
        <v>2102</v>
      </c>
    </row>
    <row r="48" spans="1:15" ht="13.5" customHeight="1">
      <c r="A48" s="155"/>
      <c r="B48" s="178"/>
      <c r="C48" s="179"/>
      <c r="D48" s="84"/>
      <c r="E48" s="180"/>
      <c r="F48" s="177" t="s">
        <v>239</v>
      </c>
      <c r="G48" s="177"/>
      <c r="H48" s="207">
        <f>SUM(H12:H47)</f>
        <v>55</v>
      </c>
      <c r="I48" s="33"/>
      <c r="J48" s="24">
        <f>SUM(J12:J47)</f>
        <v>410299.87</v>
      </c>
      <c r="K48" s="208"/>
      <c r="L48" s="338"/>
      <c r="M48" s="207"/>
      <c r="N48" s="339">
        <f t="shared" si="1"/>
        <v>0</v>
      </c>
    </row>
    <row r="49" spans="1:12" ht="11.45" customHeight="1"/>
    <row r="50" spans="1:12">
      <c r="A50" s="76" t="s">
        <v>43</v>
      </c>
    </row>
    <row r="52" spans="1:12" ht="14.25">
      <c r="A52" s="79"/>
      <c r="B52" s="76"/>
    </row>
    <row r="53" spans="1:12" ht="14.25">
      <c r="A53" s="78"/>
      <c r="B53" s="76"/>
    </row>
    <row r="55" spans="1:12">
      <c r="B55" s="76"/>
      <c r="C55" s="76"/>
      <c r="F55" s="76"/>
      <c r="G55" s="76"/>
      <c r="H55" s="76"/>
      <c r="I55" s="76"/>
      <c r="L55" s="76"/>
    </row>
    <row r="56" spans="1:12">
      <c r="B56" s="76"/>
      <c r="C56" s="76"/>
      <c r="F56" s="76"/>
      <c r="G56" s="76"/>
      <c r="H56" s="76"/>
      <c r="I56" s="76"/>
      <c r="L56" s="76"/>
    </row>
    <row r="57" spans="1:12">
      <c r="C57" s="76"/>
      <c r="F57" s="4"/>
      <c r="G57" s="4"/>
      <c r="H57" s="76"/>
      <c r="I57" s="76"/>
      <c r="L57" s="76"/>
    </row>
    <row r="58" spans="1:12">
      <c r="C58" s="76"/>
      <c r="F58" s="4"/>
      <c r="G58" s="4"/>
      <c r="H58" s="76"/>
      <c r="I58" s="76"/>
      <c r="L58" s="76"/>
    </row>
    <row r="59" spans="1:12">
      <c r="C59" s="76"/>
      <c r="F59" s="4"/>
      <c r="G59" s="4"/>
      <c r="H59" s="76"/>
      <c r="I59" s="76"/>
      <c r="L59" s="76"/>
    </row>
    <row r="60" spans="1:12">
      <c r="C60" s="76"/>
      <c r="F60" s="4"/>
      <c r="G60" s="4"/>
      <c r="H60" s="76"/>
      <c r="I60" s="76"/>
      <c r="L60" s="76"/>
    </row>
    <row r="61" spans="1:12">
      <c r="C61" s="76"/>
      <c r="F61" s="4"/>
      <c r="G61" s="4"/>
      <c r="H61" s="76"/>
      <c r="I61" s="76"/>
      <c r="L61" s="76"/>
    </row>
    <row r="62" spans="1:12">
      <c r="C62" s="76"/>
      <c r="F62" s="4"/>
      <c r="G62" s="4"/>
      <c r="H62" s="76"/>
      <c r="I62" s="76"/>
      <c r="L62" s="76"/>
    </row>
    <row r="63" spans="1:12">
      <c r="C63" s="76"/>
      <c r="F63" s="4"/>
      <c r="G63" s="4"/>
      <c r="H63" s="76"/>
      <c r="I63" s="76"/>
      <c r="L63" s="76"/>
    </row>
    <row r="64" spans="1:12">
      <c r="C64" s="76"/>
      <c r="F64" s="4"/>
      <c r="G64" s="4"/>
      <c r="H64" s="76"/>
      <c r="I64" s="76"/>
      <c r="L64" s="76"/>
    </row>
    <row r="65" spans="3:12">
      <c r="C65" s="76"/>
      <c r="F65" s="4"/>
      <c r="G65" s="4"/>
      <c r="H65" s="76"/>
      <c r="I65" s="76"/>
      <c r="L65" s="76"/>
    </row>
    <row r="66" spans="3:12">
      <c r="C66" s="76"/>
      <c r="F66" s="4"/>
      <c r="G66" s="4"/>
      <c r="H66" s="76"/>
      <c r="I66" s="76"/>
      <c r="L66" s="76"/>
    </row>
    <row r="67" spans="3:12">
      <c r="C67" s="76"/>
      <c r="F67" s="4"/>
      <c r="G67" s="4"/>
      <c r="H67" s="76"/>
      <c r="I67" s="76"/>
      <c r="L67" s="76"/>
    </row>
    <row r="68" spans="3:12">
      <c r="C68" s="76"/>
      <c r="F68" s="4"/>
      <c r="G68" s="4"/>
      <c r="H68" s="76"/>
      <c r="I68" s="76"/>
      <c r="L68" s="76"/>
    </row>
    <row r="69" spans="3:12">
      <c r="C69" s="76"/>
      <c r="F69" s="4"/>
      <c r="G69" s="4"/>
      <c r="H69" s="76"/>
      <c r="I69" s="76"/>
      <c r="L69" s="76"/>
    </row>
    <row r="70" spans="3:12">
      <c r="C70" s="76"/>
      <c r="F70" s="4"/>
      <c r="G70" s="4"/>
      <c r="H70" s="76"/>
      <c r="I70" s="76"/>
      <c r="L70" s="76"/>
    </row>
    <row r="96" spans="7:7">
      <c r="G96" s="143" t="e">
        <f>MCT!G95+#REF!+#REF!+#REF!+#REF!+#REF!+#REF!</f>
        <v>#REF!</v>
      </c>
    </row>
  </sheetData>
  <mergeCells count="1">
    <mergeCell ref="A4:N4"/>
  </mergeCells>
  <phoneticPr fontId="69" type="noConversion"/>
  <pageMargins left="0.7" right="0.7" top="0.75" bottom="0.75" header="0.3" footer="0.3"/>
  <pageSetup scale="66" orientation="landscape" r:id="rId1"/>
  <rowBreaks count="6" manualBreakCount="6">
    <brk id="12" max="16383" man="1"/>
    <brk id="13" max="16383" man="1"/>
    <brk id="19" max="16383" man="1"/>
    <brk id="29" max="16383" man="1"/>
    <brk id="37" max="16383" man="1"/>
    <brk id="552" max="16383" man="1"/>
  </rowBreaks>
  <colBreaks count="4" manualBreakCount="4">
    <brk id="1" max="1048575" man="1"/>
    <brk id="3" max="1048575" man="1"/>
    <brk id="5" max="1048575" man="1"/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55D9-10C4-4EF2-85C4-77349960A679}">
  <sheetPr codeName="Sheet6">
    <tabColor rgb="FF92D050"/>
    <pageSetUpPr fitToPage="1"/>
  </sheetPr>
  <dimension ref="A1:O97"/>
  <sheetViews>
    <sheetView view="pageBreakPreview" zoomScale="72" zoomScaleNormal="55" zoomScaleSheetLayoutView="72" workbookViewId="0">
      <selection activeCell="C53" sqref="C53"/>
    </sheetView>
  </sheetViews>
  <sheetFormatPr defaultColWidth="8.85546875" defaultRowHeight="12.75"/>
  <cols>
    <col min="1" max="1" width="7.5703125" style="76" customWidth="1"/>
    <col min="2" max="2" width="20.42578125" style="4" customWidth="1"/>
    <col min="3" max="3" width="15.85546875" style="142" customWidth="1"/>
    <col min="4" max="4" width="13.5703125" style="76" customWidth="1"/>
    <col min="5" max="5" width="13.5703125" style="76" hidden="1" customWidth="1"/>
    <col min="6" max="6" width="20.140625" style="143" customWidth="1"/>
    <col min="7" max="7" width="5.140625" style="143" hidden="1" customWidth="1"/>
    <col min="8" max="9" width="13.5703125" style="3" customWidth="1"/>
    <col min="10" max="10" width="15.42578125" style="76" bestFit="1" customWidth="1"/>
    <col min="11" max="11" width="13.5703125" style="76" customWidth="1"/>
    <col min="12" max="12" width="17.42578125" style="4" customWidth="1"/>
    <col min="13" max="14" width="13.5703125" style="76" customWidth="1"/>
    <col min="15" max="16384" width="8.85546875" style="76"/>
  </cols>
  <sheetData>
    <row r="1" spans="1:14">
      <c r="N1" s="110" t="s">
        <v>83</v>
      </c>
    </row>
    <row r="2" spans="1:14">
      <c r="C2" s="144"/>
      <c r="L2" s="7"/>
      <c r="N2" s="77" t="s">
        <v>32</v>
      </c>
    </row>
    <row r="3" spans="1:14">
      <c r="C3" s="144"/>
      <c r="L3" s="7"/>
      <c r="N3" s="77" t="s">
        <v>33</v>
      </c>
    </row>
    <row r="4" spans="1:14">
      <c r="A4" s="365" t="s">
        <v>84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</row>
    <row r="5" spans="1:14">
      <c r="A5" s="76" t="s">
        <v>34</v>
      </c>
      <c r="C5" s="144"/>
    </row>
    <row r="6" spans="1:14">
      <c r="A6" s="76" t="s">
        <v>35</v>
      </c>
      <c r="C6" s="144"/>
    </row>
    <row r="7" spans="1:14">
      <c r="A7" s="76" t="s">
        <v>36</v>
      </c>
      <c r="B7" s="145">
        <f>'M1 IC'!B7</f>
        <v>45778</v>
      </c>
    </row>
    <row r="8" spans="1:14" ht="6" customHeight="1"/>
    <row r="9" spans="1:14" ht="13.5" customHeight="1">
      <c r="A9" s="146" t="s">
        <v>85</v>
      </c>
      <c r="B9" s="103" t="s">
        <v>86</v>
      </c>
      <c r="C9" s="147" t="s">
        <v>37</v>
      </c>
      <c r="D9" s="148" t="s">
        <v>38</v>
      </c>
      <c r="E9" s="190" t="s">
        <v>87</v>
      </c>
      <c r="F9" s="152" t="s">
        <v>39</v>
      </c>
      <c r="G9" s="150" t="s">
        <v>88</v>
      </c>
      <c r="H9" s="151" t="s">
        <v>40</v>
      </c>
      <c r="I9" s="103" t="s">
        <v>40</v>
      </c>
      <c r="J9" s="105" t="s">
        <v>89</v>
      </c>
      <c r="K9" s="22" t="s">
        <v>38</v>
      </c>
      <c r="L9" s="133" t="s">
        <v>38</v>
      </c>
      <c r="M9" s="152" t="s">
        <v>90</v>
      </c>
      <c r="N9" s="148" t="s">
        <v>38</v>
      </c>
    </row>
    <row r="10" spans="1:14" ht="13.5" customHeight="1">
      <c r="A10" s="94"/>
      <c r="B10" s="90" t="s">
        <v>91</v>
      </c>
      <c r="C10" s="100" t="s">
        <v>41</v>
      </c>
      <c r="D10" s="23" t="s">
        <v>42</v>
      </c>
      <c r="E10" s="191"/>
      <c r="F10" s="88" t="s">
        <v>92</v>
      </c>
      <c r="G10" s="88"/>
      <c r="H10" s="153" t="s">
        <v>93</v>
      </c>
      <c r="I10" s="90" t="s">
        <v>94</v>
      </c>
      <c r="J10" s="81" t="s">
        <v>95</v>
      </c>
      <c r="K10" s="23" t="s">
        <v>91</v>
      </c>
      <c r="L10" s="154" t="s">
        <v>96</v>
      </c>
      <c r="M10" s="88" t="s">
        <v>97</v>
      </c>
      <c r="N10" s="23" t="s">
        <v>42</v>
      </c>
    </row>
    <row r="11" spans="1:14" ht="13.5" customHeight="1">
      <c r="A11" s="155"/>
      <c r="B11" s="84" t="s">
        <v>98</v>
      </c>
      <c r="C11" s="97"/>
      <c r="D11" s="6" t="s">
        <v>99</v>
      </c>
      <c r="E11" s="15"/>
      <c r="F11" s="156"/>
      <c r="G11" s="157"/>
      <c r="H11" s="158"/>
      <c r="I11" s="84" t="s">
        <v>100</v>
      </c>
      <c r="K11" s="192" t="s">
        <v>98</v>
      </c>
      <c r="L11" s="103" t="s">
        <v>101</v>
      </c>
      <c r="M11" s="88" t="s">
        <v>102</v>
      </c>
      <c r="N11" s="5" t="s">
        <v>103</v>
      </c>
    </row>
    <row r="12" spans="1:14" ht="13.5" customHeight="1">
      <c r="A12" s="159">
        <v>1</v>
      </c>
      <c r="B12" s="193" t="s">
        <v>44</v>
      </c>
      <c r="C12" s="76">
        <v>8542900000</v>
      </c>
      <c r="D12" s="194">
        <f>'M1 Wafer'!N47</f>
        <v>2102</v>
      </c>
      <c r="E12" s="147"/>
      <c r="F12" s="274" t="s">
        <v>275</v>
      </c>
      <c r="G12" s="90"/>
      <c r="H12" s="326">
        <v>2</v>
      </c>
      <c r="I12" s="87"/>
      <c r="J12" s="271">
        <v>6746.72</v>
      </c>
      <c r="K12" s="196">
        <f>'M1 Wafer'!K47+H12</f>
        <v>2104</v>
      </c>
      <c r="L12" s="174"/>
      <c r="M12" s="174"/>
      <c r="N12" s="189">
        <f t="shared" ref="N12:N22" si="0">K12-L12-M12</f>
        <v>2104</v>
      </c>
    </row>
    <row r="13" spans="1:14" ht="13.5" customHeight="1">
      <c r="A13" s="94"/>
      <c r="B13" s="25"/>
      <c r="C13" s="76"/>
      <c r="D13" s="90"/>
      <c r="E13" s="100"/>
      <c r="F13" s="274" t="s">
        <v>276</v>
      </c>
      <c r="G13" s="90"/>
      <c r="H13" s="326">
        <v>2</v>
      </c>
      <c r="I13" s="87"/>
      <c r="J13" s="271">
        <v>1477.3</v>
      </c>
      <c r="K13" s="196">
        <f t="shared" ref="K13:K22" si="1">K12+H13</f>
        <v>2106</v>
      </c>
      <c r="L13" s="174"/>
      <c r="M13" s="174"/>
      <c r="N13" s="189">
        <f t="shared" si="0"/>
        <v>2106</v>
      </c>
    </row>
    <row r="14" spans="1:14" ht="13.5" customHeight="1">
      <c r="A14" s="94"/>
      <c r="B14" s="175"/>
      <c r="C14" s="197"/>
      <c r="D14" s="90"/>
      <c r="E14" s="100"/>
      <c r="F14" s="274" t="s">
        <v>277</v>
      </c>
      <c r="G14" s="90"/>
      <c r="H14" s="326">
        <v>1</v>
      </c>
      <c r="I14" s="87"/>
      <c r="J14" s="271">
        <v>1477.3</v>
      </c>
      <c r="K14" s="196">
        <f t="shared" si="1"/>
        <v>2107</v>
      </c>
      <c r="L14" s="174"/>
      <c r="M14" s="174"/>
      <c r="N14" s="189">
        <f t="shared" si="0"/>
        <v>2107</v>
      </c>
    </row>
    <row r="15" spans="1:14" ht="13.5" customHeight="1">
      <c r="A15" s="94"/>
      <c r="B15" s="175"/>
      <c r="C15" s="176"/>
      <c r="D15" s="90"/>
      <c r="E15" s="100"/>
      <c r="F15" s="274" t="s">
        <v>278</v>
      </c>
      <c r="G15" s="90"/>
      <c r="H15" s="326">
        <v>1</v>
      </c>
      <c r="I15" s="76"/>
      <c r="J15" s="271">
        <v>1477.3</v>
      </c>
      <c r="K15" s="196">
        <f t="shared" si="1"/>
        <v>2108</v>
      </c>
      <c r="L15" s="174"/>
      <c r="M15" s="174"/>
      <c r="N15" s="189">
        <f t="shared" si="0"/>
        <v>2108</v>
      </c>
    </row>
    <row r="16" spans="1:14" ht="13.5" customHeight="1">
      <c r="A16" s="94"/>
      <c r="B16" s="175"/>
      <c r="C16" s="176"/>
      <c r="D16" s="90"/>
      <c r="E16" s="100"/>
      <c r="F16" s="274" t="s">
        <v>279</v>
      </c>
      <c r="G16" s="90"/>
      <c r="H16" s="326">
        <v>1</v>
      </c>
      <c r="I16" s="76"/>
      <c r="J16" s="271">
        <v>2135.98</v>
      </c>
      <c r="K16" s="196">
        <f t="shared" si="1"/>
        <v>2109</v>
      </c>
      <c r="L16" s="174"/>
      <c r="M16" s="174"/>
      <c r="N16" s="189">
        <f t="shared" si="0"/>
        <v>2109</v>
      </c>
    </row>
    <row r="17" spans="1:14" ht="13.5" customHeight="1">
      <c r="A17" s="94"/>
      <c r="B17" s="175"/>
      <c r="C17" s="176"/>
      <c r="D17" s="90"/>
      <c r="E17" s="100"/>
      <c r="F17" s="274" t="s">
        <v>280</v>
      </c>
      <c r="G17" s="90"/>
      <c r="H17" s="326">
        <v>2</v>
      </c>
      <c r="I17" s="76"/>
      <c r="J17" s="271">
        <v>2135.98</v>
      </c>
      <c r="K17" s="196">
        <f t="shared" si="1"/>
        <v>2111</v>
      </c>
      <c r="L17" s="174"/>
      <c r="M17" s="174"/>
      <c r="N17" s="189">
        <f t="shared" si="0"/>
        <v>2111</v>
      </c>
    </row>
    <row r="18" spans="1:14" ht="13.5" customHeight="1">
      <c r="A18" s="94"/>
      <c r="B18" s="175"/>
      <c r="C18" s="176"/>
      <c r="D18" s="90"/>
      <c r="E18" s="100"/>
      <c r="F18" s="274" t="s">
        <v>281</v>
      </c>
      <c r="G18" s="90"/>
      <c r="H18" s="326">
        <v>1</v>
      </c>
      <c r="I18" s="76"/>
      <c r="J18" s="271">
        <v>2135.98</v>
      </c>
      <c r="K18" s="196">
        <f t="shared" si="1"/>
        <v>2112</v>
      </c>
      <c r="L18" s="198"/>
      <c r="M18" s="198"/>
      <c r="N18" s="189">
        <f t="shared" si="0"/>
        <v>2112</v>
      </c>
    </row>
    <row r="19" spans="1:14" ht="13.5" customHeight="1">
      <c r="A19" s="94"/>
      <c r="B19" s="175"/>
      <c r="C19" s="176"/>
      <c r="D19" s="90"/>
      <c r="E19" s="100"/>
      <c r="F19" s="274" t="s">
        <v>282</v>
      </c>
      <c r="G19" s="90"/>
      <c r="H19" s="326">
        <v>1</v>
      </c>
      <c r="I19" s="76"/>
      <c r="J19" s="271">
        <v>818.63</v>
      </c>
      <c r="K19" s="196">
        <f t="shared" si="1"/>
        <v>2113</v>
      </c>
      <c r="L19" s="198"/>
      <c r="M19" s="198"/>
      <c r="N19" s="189">
        <f t="shared" si="0"/>
        <v>2113</v>
      </c>
    </row>
    <row r="20" spans="1:14" ht="13.5" customHeight="1">
      <c r="A20" s="94"/>
      <c r="B20" s="175"/>
      <c r="C20" s="176"/>
      <c r="D20" s="90"/>
      <c r="E20" s="100"/>
      <c r="F20" s="271" t="s">
        <v>283</v>
      </c>
      <c r="G20" s="90"/>
      <c r="H20" s="327">
        <v>1</v>
      </c>
      <c r="I20" s="76"/>
      <c r="J20" s="271">
        <v>2554.8000000000002</v>
      </c>
      <c r="K20" s="196">
        <f t="shared" si="1"/>
        <v>2114</v>
      </c>
      <c r="L20" s="198"/>
      <c r="M20" s="198"/>
      <c r="N20" s="189">
        <f t="shared" si="0"/>
        <v>2114</v>
      </c>
    </row>
    <row r="21" spans="1:14" ht="13.5" customHeight="1">
      <c r="A21" s="94"/>
      <c r="B21" s="175"/>
      <c r="C21" s="176"/>
      <c r="D21" s="90"/>
      <c r="E21" s="100"/>
      <c r="F21" s="271" t="s">
        <v>284</v>
      </c>
      <c r="G21" s="90"/>
      <c r="H21" s="327">
        <v>1</v>
      </c>
      <c r="I21" s="76"/>
      <c r="J21" s="271">
        <v>697.05</v>
      </c>
      <c r="K21" s="196">
        <f t="shared" si="1"/>
        <v>2115</v>
      </c>
      <c r="L21" s="198"/>
      <c r="M21" s="198"/>
      <c r="N21" s="189">
        <f t="shared" si="0"/>
        <v>2115</v>
      </c>
    </row>
    <row r="22" spans="1:14" ht="13.5" customHeight="1">
      <c r="A22" s="94"/>
      <c r="B22" s="175"/>
      <c r="C22" s="176"/>
      <c r="D22" s="90"/>
      <c r="E22" s="100"/>
      <c r="F22" s="271" t="s">
        <v>285</v>
      </c>
      <c r="G22" s="154"/>
      <c r="H22" s="326">
        <v>1</v>
      </c>
      <c r="I22" s="76"/>
      <c r="J22" s="271">
        <v>1304.31</v>
      </c>
      <c r="K22" s="196">
        <f t="shared" si="1"/>
        <v>2116</v>
      </c>
      <c r="L22" s="198"/>
      <c r="M22" s="198"/>
      <c r="N22" s="189">
        <f t="shared" si="0"/>
        <v>2116</v>
      </c>
    </row>
    <row r="23" spans="1:14" ht="13.5" customHeight="1">
      <c r="A23" s="94"/>
      <c r="B23" s="175"/>
      <c r="C23" s="176"/>
      <c r="D23" s="90"/>
      <c r="E23" s="171"/>
      <c r="F23" s="271"/>
      <c r="G23" s="81"/>
      <c r="H23" s="319"/>
      <c r="I23" s="76"/>
      <c r="J23" s="290"/>
      <c r="K23" s="196"/>
      <c r="L23" s="198"/>
      <c r="M23" s="198"/>
      <c r="N23" s="189">
        <f t="shared" ref="N23" si="2">K23-L23-M23</f>
        <v>0</v>
      </c>
    </row>
    <row r="24" spans="1:14" ht="13.5" customHeight="1">
      <c r="A24" s="94"/>
      <c r="B24" s="175"/>
      <c r="C24" s="176"/>
      <c r="D24" s="90"/>
      <c r="E24" s="171"/>
      <c r="F24" s="271"/>
      <c r="G24" s="81"/>
      <c r="H24" s="319"/>
      <c r="I24" s="76"/>
      <c r="J24" s="290"/>
      <c r="K24" s="196"/>
      <c r="L24" s="198"/>
      <c r="M24" s="198"/>
      <c r="N24" s="189">
        <f t="shared" ref="N24:N47" si="3">K24-L24-M24</f>
        <v>0</v>
      </c>
    </row>
    <row r="25" spans="1:14" ht="13.5" customHeight="1">
      <c r="A25" s="94"/>
      <c r="B25" s="175"/>
      <c r="C25" s="176"/>
      <c r="D25" s="90"/>
      <c r="E25" s="171"/>
      <c r="F25" s="271"/>
      <c r="G25" s="81"/>
      <c r="H25" s="319"/>
      <c r="I25" s="76"/>
      <c r="J25" s="290"/>
      <c r="K25" s="196"/>
      <c r="L25" s="198"/>
      <c r="M25" s="198"/>
      <c r="N25" s="189">
        <f t="shared" si="3"/>
        <v>0</v>
      </c>
    </row>
    <row r="26" spans="1:14" ht="13.5" customHeight="1">
      <c r="A26" s="94"/>
      <c r="B26" s="175"/>
      <c r="C26" s="176"/>
      <c r="D26" s="90"/>
      <c r="E26" s="171"/>
      <c r="F26" s="271"/>
      <c r="G26" s="81"/>
      <c r="H26" s="319"/>
      <c r="I26" s="76"/>
      <c r="J26" s="290"/>
      <c r="K26" s="196"/>
      <c r="L26" s="198"/>
      <c r="M26" s="198"/>
      <c r="N26" s="189">
        <f t="shared" si="3"/>
        <v>0</v>
      </c>
    </row>
    <row r="27" spans="1:14" ht="13.5" customHeight="1">
      <c r="A27" s="94"/>
      <c r="B27" s="175"/>
      <c r="C27" s="176"/>
      <c r="D27" s="90"/>
      <c r="E27" s="171"/>
      <c r="F27" s="271"/>
      <c r="G27" s="81"/>
      <c r="H27" s="319"/>
      <c r="I27" s="76"/>
      <c r="J27" s="290"/>
      <c r="K27" s="196"/>
      <c r="L27" s="198"/>
      <c r="M27" s="198"/>
      <c r="N27" s="189">
        <f t="shared" si="3"/>
        <v>0</v>
      </c>
    </row>
    <row r="28" spans="1:14" ht="13.5" customHeight="1">
      <c r="A28" s="94"/>
      <c r="B28" s="175"/>
      <c r="C28" s="176"/>
      <c r="D28" s="90"/>
      <c r="E28" s="171"/>
      <c r="F28" s="271"/>
      <c r="G28" s="81"/>
      <c r="H28" s="319"/>
      <c r="I28" s="76"/>
      <c r="J28" s="290"/>
      <c r="K28" s="196"/>
      <c r="L28" s="198"/>
      <c r="M28" s="198"/>
      <c r="N28" s="189">
        <f t="shared" si="3"/>
        <v>0</v>
      </c>
    </row>
    <row r="29" spans="1:14" ht="13.5" customHeight="1">
      <c r="A29" s="94"/>
      <c r="B29" s="175"/>
      <c r="C29" s="176"/>
      <c r="D29" s="90"/>
      <c r="E29" s="171"/>
      <c r="F29" s="271"/>
      <c r="G29" s="199"/>
      <c r="H29" s="319"/>
      <c r="I29" s="200"/>
      <c r="J29" s="290"/>
      <c r="K29" s="196"/>
      <c r="L29" s="198"/>
      <c r="M29" s="198"/>
      <c r="N29" s="189">
        <f t="shared" si="3"/>
        <v>0</v>
      </c>
    </row>
    <row r="30" spans="1:14" ht="13.5" customHeight="1">
      <c r="A30" s="94"/>
      <c r="B30" s="175"/>
      <c r="C30" s="176"/>
      <c r="D30" s="90"/>
      <c r="E30" s="171"/>
      <c r="F30" s="271"/>
      <c r="G30" s="201"/>
      <c r="H30" s="319"/>
      <c r="I30" s="200"/>
      <c r="J30" s="290"/>
      <c r="K30" s="196"/>
      <c r="L30" s="198"/>
      <c r="M30" s="198"/>
      <c r="N30" s="189">
        <f t="shared" si="3"/>
        <v>0</v>
      </c>
    </row>
    <row r="31" spans="1:14" ht="13.5" customHeight="1">
      <c r="A31" s="94"/>
      <c r="B31" s="175"/>
      <c r="C31" s="176"/>
      <c r="D31" s="90"/>
      <c r="E31" s="100"/>
      <c r="F31" s="271"/>
      <c r="G31" s="202"/>
      <c r="H31" s="319"/>
      <c r="I31" s="200"/>
      <c r="J31" s="290"/>
      <c r="K31" s="196"/>
      <c r="L31" s="198"/>
      <c r="M31" s="198"/>
      <c r="N31" s="189">
        <f t="shared" si="3"/>
        <v>0</v>
      </c>
    </row>
    <row r="32" spans="1:14" ht="13.5" customHeight="1">
      <c r="A32" s="94"/>
      <c r="B32" s="175"/>
      <c r="C32" s="176"/>
      <c r="D32" s="90"/>
      <c r="E32" s="100"/>
      <c r="F32" s="271"/>
      <c r="G32" s="203"/>
      <c r="H32" s="319"/>
      <c r="I32" s="200"/>
      <c r="J32" s="290"/>
      <c r="K32" s="196"/>
      <c r="L32" s="198"/>
      <c r="M32" s="198"/>
      <c r="N32" s="189">
        <f t="shared" si="3"/>
        <v>0</v>
      </c>
    </row>
    <row r="33" spans="1:15" ht="13.5" customHeight="1">
      <c r="A33" s="94"/>
      <c r="B33" s="175"/>
      <c r="C33" s="176"/>
      <c r="D33" s="90"/>
      <c r="E33" s="100"/>
      <c r="F33" s="271"/>
      <c r="G33" s="203"/>
      <c r="H33" s="319"/>
      <c r="I33" s="200"/>
      <c r="J33" s="290"/>
      <c r="K33" s="196"/>
      <c r="L33" s="198"/>
      <c r="M33" s="198"/>
      <c r="N33" s="189">
        <f t="shared" si="3"/>
        <v>0</v>
      </c>
    </row>
    <row r="34" spans="1:15" ht="13.5" customHeight="1">
      <c r="A34" s="94"/>
      <c r="B34" s="175"/>
      <c r="C34" s="176"/>
      <c r="D34" s="90"/>
      <c r="E34" s="100"/>
      <c r="F34" s="290"/>
      <c r="G34" s="203"/>
      <c r="H34" s="319"/>
      <c r="I34" s="200"/>
      <c r="J34" s="290"/>
      <c r="K34" s="196"/>
      <c r="L34" s="198"/>
      <c r="M34" s="198"/>
      <c r="N34" s="189">
        <f t="shared" si="3"/>
        <v>0</v>
      </c>
    </row>
    <row r="35" spans="1:15" ht="13.5" customHeight="1">
      <c r="A35" s="94"/>
      <c r="B35" s="175"/>
      <c r="C35" s="176"/>
      <c r="D35" s="90"/>
      <c r="E35" s="100"/>
      <c r="F35" s="290"/>
      <c r="G35" s="203"/>
      <c r="H35" s="319"/>
      <c r="I35" s="200"/>
      <c r="J35" s="290"/>
      <c r="K35" s="196"/>
      <c r="L35" s="198"/>
      <c r="M35" s="198"/>
      <c r="N35" s="189">
        <f t="shared" si="3"/>
        <v>0</v>
      </c>
    </row>
    <row r="36" spans="1:15" ht="13.5" customHeight="1">
      <c r="A36" s="94"/>
      <c r="B36" s="175"/>
      <c r="C36" s="176"/>
      <c r="D36" s="90"/>
      <c r="E36" s="100"/>
      <c r="F36" s="290"/>
      <c r="G36" s="203"/>
      <c r="H36" s="319"/>
      <c r="I36" s="200"/>
      <c r="J36" s="290"/>
      <c r="K36" s="196"/>
      <c r="L36" s="198"/>
      <c r="M36" s="198"/>
      <c r="N36" s="189">
        <f t="shared" si="3"/>
        <v>0</v>
      </c>
    </row>
    <row r="37" spans="1:15" ht="13.5" customHeight="1">
      <c r="A37" s="94"/>
      <c r="B37" s="175"/>
      <c r="C37" s="176"/>
      <c r="D37" s="90"/>
      <c r="E37" s="100"/>
      <c r="F37" s="290"/>
      <c r="G37" s="203"/>
      <c r="H37" s="319"/>
      <c r="I37" s="200"/>
      <c r="J37" s="290"/>
      <c r="K37" s="196"/>
      <c r="L37" s="198"/>
      <c r="M37" s="198"/>
      <c r="N37" s="189">
        <f t="shared" si="3"/>
        <v>0</v>
      </c>
    </row>
    <row r="38" spans="1:15" ht="13.5" customHeight="1">
      <c r="A38" s="94"/>
      <c r="B38" s="175"/>
      <c r="C38" s="176"/>
      <c r="D38" s="90"/>
      <c r="E38" s="100"/>
      <c r="F38" s="235"/>
      <c r="G38" s="203"/>
      <c r="H38" s="236"/>
      <c r="I38" s="200"/>
      <c r="J38" s="132"/>
      <c r="K38" s="196"/>
      <c r="L38" s="198"/>
      <c r="M38" s="198"/>
      <c r="N38" s="189">
        <f t="shared" si="3"/>
        <v>0</v>
      </c>
    </row>
    <row r="39" spans="1:15" ht="13.5" customHeight="1">
      <c r="A39" s="94"/>
      <c r="B39" s="175"/>
      <c r="C39" s="176"/>
      <c r="D39" s="90"/>
      <c r="E39" s="100"/>
      <c r="F39" s="235"/>
      <c r="G39" s="203"/>
      <c r="H39" s="236"/>
      <c r="I39" s="200"/>
      <c r="J39" s="132"/>
      <c r="K39" s="196"/>
      <c r="L39" s="198"/>
      <c r="M39" s="198"/>
      <c r="N39" s="189">
        <f t="shared" si="3"/>
        <v>0</v>
      </c>
    </row>
    <row r="40" spans="1:15" ht="13.5" customHeight="1">
      <c r="A40" s="94"/>
      <c r="B40" s="175"/>
      <c r="C40" s="176"/>
      <c r="D40" s="90"/>
      <c r="E40" s="100"/>
      <c r="F40" s="235"/>
      <c r="G40" s="203"/>
      <c r="H40" s="236"/>
      <c r="I40" s="200"/>
      <c r="J40" s="132"/>
      <c r="K40" s="196"/>
      <c r="L40" s="198"/>
      <c r="M40" s="198"/>
      <c r="N40" s="189">
        <f t="shared" si="3"/>
        <v>0</v>
      </c>
    </row>
    <row r="41" spans="1:15" ht="13.5" customHeight="1">
      <c r="A41" s="94"/>
      <c r="B41" s="175"/>
      <c r="C41" s="176"/>
      <c r="D41" s="90"/>
      <c r="E41" s="100"/>
      <c r="F41" s="235"/>
      <c r="G41" s="203"/>
      <c r="H41" s="236"/>
      <c r="I41" s="200"/>
      <c r="J41" s="132"/>
      <c r="K41" s="196"/>
      <c r="L41" s="198"/>
      <c r="M41" s="198"/>
      <c r="N41" s="189">
        <f t="shared" si="3"/>
        <v>0</v>
      </c>
    </row>
    <row r="42" spans="1:15" ht="13.5" customHeight="1">
      <c r="A42" s="94"/>
      <c r="B42" s="175"/>
      <c r="C42" s="176"/>
      <c r="D42" s="90"/>
      <c r="E42" s="100"/>
      <c r="F42" s="235"/>
      <c r="G42" s="203"/>
      <c r="H42" s="236"/>
      <c r="I42" s="200"/>
      <c r="J42" s="132"/>
      <c r="K42" s="196"/>
      <c r="L42" s="198"/>
      <c r="M42" s="204"/>
      <c r="N42" s="189">
        <f t="shared" si="3"/>
        <v>0</v>
      </c>
      <c r="O42" s="205"/>
    </row>
    <row r="43" spans="1:15" ht="13.5" customHeight="1">
      <c r="A43" s="94"/>
      <c r="B43" s="175"/>
      <c r="C43" s="176"/>
      <c r="D43" s="90"/>
      <c r="E43" s="100"/>
      <c r="F43" s="235"/>
      <c r="G43" s="203"/>
      <c r="H43" s="236"/>
      <c r="I43" s="200"/>
      <c r="J43" s="132"/>
      <c r="K43" s="196"/>
      <c r="L43" s="198"/>
      <c r="M43" s="198"/>
      <c r="N43" s="189">
        <f t="shared" si="3"/>
        <v>0</v>
      </c>
    </row>
    <row r="44" spans="1:15" ht="13.5" customHeight="1">
      <c r="A44" s="94"/>
      <c r="B44" s="175"/>
      <c r="C44" s="176"/>
      <c r="D44" s="90"/>
      <c r="E44" s="100"/>
      <c r="F44" s="235"/>
      <c r="G44" s="203"/>
      <c r="H44" s="236"/>
      <c r="I44" s="200"/>
      <c r="J44" s="132"/>
      <c r="K44" s="196"/>
      <c r="L44" s="198"/>
      <c r="M44" s="198"/>
      <c r="N44" s="189">
        <f t="shared" si="3"/>
        <v>0</v>
      </c>
    </row>
    <row r="45" spans="1:15" ht="13.5" customHeight="1">
      <c r="A45" s="94"/>
      <c r="B45" s="175"/>
      <c r="C45" s="176"/>
      <c r="D45" s="90"/>
      <c r="E45" s="100"/>
      <c r="F45" s="235"/>
      <c r="G45" s="203"/>
      <c r="H45" s="236"/>
      <c r="I45" s="200"/>
      <c r="J45" s="132"/>
      <c r="K45" s="196"/>
      <c r="L45" s="198"/>
      <c r="M45" s="198"/>
      <c r="N45" s="189">
        <f t="shared" si="3"/>
        <v>0</v>
      </c>
    </row>
    <row r="46" spans="1:15" ht="13.5" customHeight="1">
      <c r="A46" s="94"/>
      <c r="B46" s="175"/>
      <c r="C46" s="176"/>
      <c r="D46" s="90"/>
      <c r="E46" s="100"/>
      <c r="F46" s="235"/>
      <c r="G46" s="203"/>
      <c r="H46" s="236"/>
      <c r="I46" s="200"/>
      <c r="J46" s="132"/>
      <c r="K46" s="196"/>
      <c r="L46" s="198"/>
      <c r="M46" s="198"/>
      <c r="N46" s="189">
        <f t="shared" si="3"/>
        <v>0</v>
      </c>
    </row>
    <row r="47" spans="1:15" ht="13.5" customHeight="1">
      <c r="A47" s="94"/>
      <c r="B47" s="175"/>
      <c r="C47" s="171"/>
      <c r="D47" s="90"/>
      <c r="E47" s="100"/>
      <c r="F47" s="340"/>
      <c r="G47" s="206"/>
      <c r="H47" s="341"/>
      <c r="I47" s="200"/>
      <c r="J47" s="342"/>
      <c r="K47" s="196"/>
      <c r="L47" s="198"/>
      <c r="M47" s="198"/>
      <c r="N47" s="189">
        <f t="shared" si="3"/>
        <v>0</v>
      </c>
    </row>
    <row r="48" spans="1:15" ht="13.5" customHeight="1">
      <c r="A48" s="155"/>
      <c r="B48" s="178"/>
      <c r="C48" s="179"/>
      <c r="D48" s="84"/>
      <c r="E48" s="180"/>
      <c r="F48" s="343" t="s">
        <v>239</v>
      </c>
      <c r="G48" s="334"/>
      <c r="H48" s="182">
        <f>SUM(H12:H47)</f>
        <v>14</v>
      </c>
      <c r="I48" s="335"/>
      <c r="J48" s="336">
        <f>SUM(J12:J47)</f>
        <v>22961.35</v>
      </c>
      <c r="K48" s="181"/>
      <c r="L48" s="318">
        <f>'M2 Wafer'!G55+'M2 Wafer'!L55</f>
        <v>2</v>
      </c>
      <c r="M48" s="182"/>
      <c r="N48" s="181">
        <f>N22-L48</f>
        <v>2114</v>
      </c>
    </row>
    <row r="49" spans="1:14" ht="17.25" customHeight="1">
      <c r="B49" s="330"/>
      <c r="D49" s="81"/>
      <c r="E49" s="331"/>
      <c r="F49" s="344" t="s">
        <v>126</v>
      </c>
      <c r="G49" s="334"/>
      <c r="H49" s="345">
        <f>'M1 Wafer'!H48+'M1 Wafer (2)'!H48</f>
        <v>69</v>
      </c>
      <c r="I49" s="346"/>
      <c r="J49" s="347">
        <f>'M1 Wafer'!J48+'M1 Wafer (2)'!J48</f>
        <v>433261.22</v>
      </c>
      <c r="K49" s="333"/>
      <c r="L49" s="337"/>
      <c r="M49" s="332"/>
      <c r="N49" s="333"/>
    </row>
    <row r="50" spans="1:14" ht="18" customHeight="1">
      <c r="A50" s="76" t="s">
        <v>43</v>
      </c>
    </row>
    <row r="53" spans="1:14" ht="14.25">
      <c r="A53" s="79"/>
      <c r="B53" s="76"/>
    </row>
    <row r="54" spans="1:14" ht="14.25">
      <c r="A54" s="78"/>
      <c r="B54" s="76"/>
    </row>
    <row r="56" spans="1:14">
      <c r="B56" s="76"/>
      <c r="C56" s="76"/>
      <c r="F56" s="76"/>
      <c r="G56" s="76"/>
      <c r="H56" s="76"/>
      <c r="I56" s="76"/>
      <c r="L56" s="76"/>
    </row>
    <row r="57" spans="1:14">
      <c r="B57" s="76"/>
      <c r="C57" s="76"/>
      <c r="F57" s="76"/>
      <c r="G57" s="76"/>
      <c r="H57" s="76"/>
      <c r="I57" s="76"/>
      <c r="L57" s="76"/>
    </row>
    <row r="58" spans="1:14">
      <c r="C58" s="76"/>
      <c r="F58" s="4"/>
      <c r="G58" s="4"/>
      <c r="H58" s="76"/>
      <c r="I58" s="76"/>
      <c r="L58" s="76"/>
    </row>
    <row r="59" spans="1:14">
      <c r="C59" s="76"/>
      <c r="F59" s="4"/>
      <c r="G59" s="4"/>
      <c r="H59" s="76"/>
      <c r="I59" s="76"/>
      <c r="L59" s="76"/>
    </row>
    <row r="60" spans="1:14">
      <c r="C60" s="76"/>
      <c r="F60" s="4"/>
      <c r="G60" s="4"/>
      <c r="H60" s="76"/>
      <c r="I60" s="76"/>
      <c r="L60" s="76"/>
    </row>
    <row r="61" spans="1:14">
      <c r="C61" s="76"/>
      <c r="F61" s="4"/>
      <c r="G61" s="4"/>
      <c r="H61" s="76"/>
      <c r="I61" s="76"/>
      <c r="L61" s="76"/>
    </row>
    <row r="62" spans="1:14">
      <c r="C62" s="76"/>
      <c r="F62" s="4"/>
      <c r="G62" s="4"/>
      <c r="H62" s="76"/>
      <c r="I62" s="76"/>
      <c r="L62" s="76"/>
    </row>
    <row r="63" spans="1:14">
      <c r="C63" s="76"/>
      <c r="F63" s="4"/>
      <c r="G63" s="4"/>
      <c r="H63" s="76"/>
      <c r="I63" s="76"/>
      <c r="L63" s="76"/>
    </row>
    <row r="64" spans="1:14">
      <c r="C64" s="76"/>
      <c r="F64" s="4"/>
      <c r="G64" s="4"/>
      <c r="H64" s="76"/>
      <c r="I64" s="76"/>
      <c r="L64" s="76"/>
    </row>
    <row r="65" spans="3:12">
      <c r="C65" s="76"/>
      <c r="F65" s="4"/>
      <c r="G65" s="4"/>
      <c r="H65" s="76"/>
      <c r="I65" s="76"/>
      <c r="L65" s="76"/>
    </row>
    <row r="66" spans="3:12">
      <c r="C66" s="76"/>
      <c r="F66" s="4"/>
      <c r="G66" s="4"/>
      <c r="H66" s="76"/>
      <c r="I66" s="76"/>
      <c r="L66" s="76"/>
    </row>
    <row r="67" spans="3:12">
      <c r="C67" s="76"/>
      <c r="F67" s="4"/>
      <c r="G67" s="4"/>
      <c r="H67" s="76"/>
      <c r="I67" s="76"/>
      <c r="L67" s="76"/>
    </row>
    <row r="68" spans="3:12">
      <c r="C68" s="76"/>
      <c r="F68" s="4"/>
      <c r="G68" s="4"/>
      <c r="H68" s="76"/>
      <c r="I68" s="76"/>
      <c r="L68" s="76"/>
    </row>
    <row r="69" spans="3:12">
      <c r="C69" s="76"/>
      <c r="F69" s="4"/>
      <c r="G69" s="4"/>
      <c r="H69" s="76"/>
      <c r="I69" s="76"/>
      <c r="L69" s="76"/>
    </row>
    <row r="70" spans="3:12">
      <c r="C70" s="76"/>
      <c r="F70" s="4"/>
      <c r="G70" s="4"/>
      <c r="H70" s="76"/>
      <c r="I70" s="76"/>
      <c r="L70" s="76"/>
    </row>
    <row r="71" spans="3:12">
      <c r="C71" s="76"/>
      <c r="F71" s="4"/>
      <c r="G71" s="4"/>
      <c r="H71" s="76"/>
      <c r="I71" s="76"/>
      <c r="L71" s="76"/>
    </row>
    <row r="97" spans="1:15" s="3" customFormat="1">
      <c r="A97" s="76"/>
      <c r="B97" s="4"/>
      <c r="C97" s="142"/>
      <c r="D97" s="76"/>
      <c r="E97" s="76"/>
      <c r="F97" s="143"/>
      <c r="G97" s="143" t="e">
        <f>MCT!G95+#REF!+#REF!+#REF!+#REF!+#REF!+#REF!</f>
        <v>#REF!</v>
      </c>
      <c r="J97" s="76"/>
      <c r="K97" s="76"/>
      <c r="L97" s="4"/>
      <c r="M97" s="76"/>
      <c r="N97" s="76"/>
      <c r="O97" s="76"/>
    </row>
  </sheetData>
  <mergeCells count="1">
    <mergeCell ref="A4:N4"/>
  </mergeCells>
  <pageMargins left="0.7" right="0.7" top="0.75" bottom="0.75" header="0.3" footer="0.3"/>
  <pageSetup scale="66" orientation="landscape" r:id="rId1"/>
  <rowBreaks count="6" manualBreakCount="6">
    <brk id="12" max="16383" man="1"/>
    <brk id="13" max="16383" man="1"/>
    <brk id="19" max="16383" man="1"/>
    <brk id="29" max="16383" man="1"/>
    <brk id="37" max="16383" man="1"/>
    <brk id="553" max="16383" man="1"/>
  </rowBreaks>
  <colBreaks count="4" manualBreakCount="4">
    <brk id="1" max="1048575" man="1"/>
    <brk id="3" max="1048575" man="1"/>
    <brk id="5" max="1048575" man="1"/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D983-1640-4811-8ADC-44EB96DB3C74}">
  <sheetPr codeName="Sheet7">
    <tabColor rgb="FF92D050"/>
    <pageSetUpPr fitToPage="1"/>
  </sheetPr>
  <dimension ref="A1:G177"/>
  <sheetViews>
    <sheetView topLeftCell="A54" zoomScale="70" zoomScaleNormal="70" zoomScalePageLayoutView="55" workbookViewId="0">
      <selection activeCell="G100" sqref="G100"/>
    </sheetView>
  </sheetViews>
  <sheetFormatPr defaultColWidth="8.85546875" defaultRowHeight="12.75"/>
  <cols>
    <col min="1" max="1" width="46.5703125" style="76" customWidth="1"/>
    <col min="2" max="2" width="17" style="76" customWidth="1"/>
    <col min="3" max="3" width="17.5703125" style="76" customWidth="1"/>
    <col min="4" max="4" width="12.5703125" style="76" customWidth="1"/>
    <col min="5" max="5" width="14.42578125" style="76" customWidth="1"/>
    <col min="6" max="6" width="13.5703125" style="76" customWidth="1"/>
    <col min="7" max="7" width="26.140625" style="76" customWidth="1"/>
    <col min="8" max="8" width="13.42578125" style="76" bestFit="1" customWidth="1"/>
    <col min="9" max="16384" width="8.85546875" style="76"/>
  </cols>
  <sheetData>
    <row r="1" spans="1:7" ht="6" customHeight="1"/>
    <row r="2" spans="1:7">
      <c r="C2" s="365" t="s">
        <v>105</v>
      </c>
      <c r="D2" s="365"/>
      <c r="E2" s="365"/>
      <c r="F2" s="365"/>
    </row>
    <row r="3" spans="1:7" ht="3.75" customHeight="1">
      <c r="B3" s="209"/>
    </row>
    <row r="4" spans="1:7">
      <c r="B4" s="320"/>
      <c r="C4" s="211"/>
    </row>
    <row r="5" spans="1:7" ht="3" customHeight="1"/>
    <row r="6" spans="1:7">
      <c r="A6" s="76" t="s">
        <v>106</v>
      </c>
      <c r="B6" s="212" t="s">
        <v>107</v>
      </c>
      <c r="G6" s="86"/>
    </row>
    <row r="7" spans="1:7" ht="15.6" customHeight="1">
      <c r="A7" s="76" t="s">
        <v>108</v>
      </c>
      <c r="B7" s="213">
        <f>'M1 IC'!B7</f>
        <v>45778</v>
      </c>
    </row>
    <row r="8" spans="1:7">
      <c r="A8" s="146"/>
      <c r="B8" s="152"/>
      <c r="C8" s="103" t="s">
        <v>109</v>
      </c>
      <c r="D8" s="214"/>
      <c r="E8" s="215" t="s">
        <v>110</v>
      </c>
      <c r="F8" s="216"/>
      <c r="G8" s="134"/>
    </row>
    <row r="9" spans="1:7">
      <c r="A9" s="94"/>
      <c r="B9" s="88"/>
      <c r="C9" s="90" t="s">
        <v>111</v>
      </c>
      <c r="D9" s="105" t="s">
        <v>112</v>
      </c>
      <c r="E9" s="105" t="s">
        <v>113</v>
      </c>
      <c r="F9" s="103" t="s">
        <v>114</v>
      </c>
      <c r="G9" s="154" t="s">
        <v>115</v>
      </c>
    </row>
    <row r="10" spans="1:7" ht="9" customHeight="1">
      <c r="A10" s="94"/>
      <c r="B10" s="88"/>
      <c r="C10" s="217" t="s">
        <v>116</v>
      </c>
      <c r="D10" s="218" t="s">
        <v>117</v>
      </c>
      <c r="E10" s="218" t="s">
        <v>118</v>
      </c>
      <c r="F10" s="217" t="s">
        <v>119</v>
      </c>
      <c r="G10" s="219" t="s">
        <v>120</v>
      </c>
    </row>
    <row r="11" spans="1:7" ht="10.5" customHeight="1">
      <c r="A11" s="155"/>
      <c r="B11" s="157"/>
      <c r="C11" s="220" t="s">
        <v>121</v>
      </c>
      <c r="D11" s="221" t="s">
        <v>121</v>
      </c>
      <c r="E11" s="222" t="s">
        <v>121</v>
      </c>
      <c r="F11" s="220" t="s">
        <v>121</v>
      </c>
      <c r="G11" s="223" t="s">
        <v>121</v>
      </c>
    </row>
    <row r="12" spans="1:7" ht="11.1" customHeight="1">
      <c r="A12" s="146"/>
      <c r="B12" s="152"/>
      <c r="C12" s="224"/>
      <c r="D12" s="225"/>
      <c r="E12" s="4"/>
      <c r="F12" s="5"/>
      <c r="G12" s="226"/>
    </row>
    <row r="13" spans="1:7">
      <c r="A13" s="227" t="s">
        <v>122</v>
      </c>
      <c r="B13" s="228"/>
      <c r="C13" s="229"/>
      <c r="D13" s="226"/>
      <c r="E13" s="4"/>
      <c r="F13" s="5"/>
      <c r="G13" s="226"/>
    </row>
    <row r="14" spans="1:7" ht="13.5" customHeight="1">
      <c r="A14" s="227" t="s">
        <v>123</v>
      </c>
      <c r="B14" s="228"/>
      <c r="C14" s="229"/>
      <c r="D14" s="226"/>
      <c r="E14" s="4"/>
      <c r="F14" s="5"/>
      <c r="G14" s="226"/>
    </row>
    <row r="15" spans="1:7" ht="13.35" customHeight="1">
      <c r="A15" s="351" t="s">
        <v>286</v>
      </c>
      <c r="B15" s="277"/>
      <c r="C15" s="348">
        <v>699.39</v>
      </c>
      <c r="D15" s="294">
        <v>0</v>
      </c>
      <c r="E15" s="271">
        <v>34.97</v>
      </c>
      <c r="F15" s="271">
        <v>0</v>
      </c>
      <c r="G15" s="230">
        <f>D15+E15+F15</f>
        <v>34.97</v>
      </c>
    </row>
    <row r="16" spans="1:7" ht="14.1" customHeight="1">
      <c r="A16" s="349" t="s">
        <v>137</v>
      </c>
      <c r="B16" s="276"/>
      <c r="C16" s="348">
        <v>3708.84</v>
      </c>
      <c r="D16" s="294">
        <v>0</v>
      </c>
      <c r="E16" s="271">
        <v>30.91</v>
      </c>
      <c r="F16" s="271">
        <v>0</v>
      </c>
      <c r="G16" s="230">
        <f t="shared" ref="G16:G79" si="0">D16+E16+F16</f>
        <v>30.91</v>
      </c>
    </row>
    <row r="17" spans="1:7" ht="14.25">
      <c r="A17" s="349" t="s">
        <v>137</v>
      </c>
      <c r="B17" s="276"/>
      <c r="C17" s="348">
        <v>3708.84</v>
      </c>
      <c r="D17" s="294">
        <v>0</v>
      </c>
      <c r="E17" s="271">
        <v>30.91</v>
      </c>
      <c r="F17" s="271">
        <v>0</v>
      </c>
      <c r="G17" s="230">
        <f t="shared" si="0"/>
        <v>30.91</v>
      </c>
    </row>
    <row r="18" spans="1:7" ht="14.25">
      <c r="A18" s="349" t="s">
        <v>137</v>
      </c>
      <c r="B18" s="276"/>
      <c r="C18" s="348">
        <v>3708.84</v>
      </c>
      <c r="D18" s="294">
        <v>0</v>
      </c>
      <c r="E18" s="271">
        <v>30.91</v>
      </c>
      <c r="F18" s="271">
        <v>0</v>
      </c>
      <c r="G18" s="230">
        <f t="shared" si="0"/>
        <v>30.91</v>
      </c>
    </row>
    <row r="19" spans="1:7" ht="14.25">
      <c r="A19" s="349" t="s">
        <v>137</v>
      </c>
      <c r="B19" s="276"/>
      <c r="C19" s="348">
        <v>3708.84</v>
      </c>
      <c r="D19" s="294">
        <v>0</v>
      </c>
      <c r="E19" s="271">
        <v>30.91</v>
      </c>
      <c r="F19" s="271">
        <v>0</v>
      </c>
      <c r="G19" s="230">
        <f t="shared" si="0"/>
        <v>30.91</v>
      </c>
    </row>
    <row r="20" spans="1:7" ht="14.25">
      <c r="A20" s="349" t="s">
        <v>137</v>
      </c>
      <c r="B20" s="276"/>
      <c r="C20" s="348">
        <v>3708.84</v>
      </c>
      <c r="D20" s="294">
        <v>0</v>
      </c>
      <c r="E20" s="271">
        <v>30.91</v>
      </c>
      <c r="F20" s="271">
        <v>0</v>
      </c>
      <c r="G20" s="230">
        <f t="shared" si="0"/>
        <v>30.91</v>
      </c>
    </row>
    <row r="21" spans="1:7" ht="14.25">
      <c r="A21" s="349" t="s">
        <v>137</v>
      </c>
      <c r="B21" s="276"/>
      <c r="C21" s="348">
        <v>3708.84</v>
      </c>
      <c r="D21" s="294">
        <v>0</v>
      </c>
      <c r="E21" s="271">
        <v>30.91</v>
      </c>
      <c r="F21" s="271">
        <v>0</v>
      </c>
      <c r="G21" s="230">
        <f t="shared" si="0"/>
        <v>30.91</v>
      </c>
    </row>
    <row r="22" spans="1:7" ht="14.25">
      <c r="A22" s="349" t="s">
        <v>287</v>
      </c>
      <c r="B22" s="276"/>
      <c r="C22" s="348">
        <v>9847.57</v>
      </c>
      <c r="D22" s="294">
        <v>0</v>
      </c>
      <c r="E22" s="271">
        <v>492.38</v>
      </c>
      <c r="F22" s="271">
        <v>0</v>
      </c>
      <c r="G22" s="230">
        <f t="shared" si="0"/>
        <v>492.38</v>
      </c>
    </row>
    <row r="23" spans="1:7" ht="14.25">
      <c r="A23" s="349" t="s">
        <v>146</v>
      </c>
      <c r="B23" s="276"/>
      <c r="C23" s="348">
        <v>2746.04</v>
      </c>
      <c r="D23" s="294">
        <v>0</v>
      </c>
      <c r="E23" s="271">
        <v>137.30000000000001</v>
      </c>
      <c r="F23" s="271">
        <v>0</v>
      </c>
      <c r="G23" s="230">
        <f t="shared" si="0"/>
        <v>137.30000000000001</v>
      </c>
    </row>
    <row r="24" spans="1:7" ht="14.25">
      <c r="A24" s="349" t="s">
        <v>288</v>
      </c>
      <c r="B24" s="276"/>
      <c r="C24" s="348">
        <v>1161.5</v>
      </c>
      <c r="D24" s="294">
        <v>0</v>
      </c>
      <c r="E24" s="271">
        <v>58.08</v>
      </c>
      <c r="F24" s="271">
        <v>0</v>
      </c>
      <c r="G24" s="230">
        <f t="shared" si="0"/>
        <v>58.08</v>
      </c>
    </row>
    <row r="25" spans="1:7" ht="14.25">
      <c r="A25" s="349" t="s">
        <v>143</v>
      </c>
      <c r="B25" s="276"/>
      <c r="C25" s="348">
        <v>21436.73</v>
      </c>
      <c r="D25" s="294">
        <v>0</v>
      </c>
      <c r="E25" s="271">
        <v>591.91</v>
      </c>
      <c r="F25" s="271">
        <v>0</v>
      </c>
      <c r="G25" s="230">
        <f t="shared" si="0"/>
        <v>591.91</v>
      </c>
    </row>
    <row r="26" spans="1:7" ht="14.25">
      <c r="A26" s="349" t="s">
        <v>142</v>
      </c>
      <c r="B26" s="276"/>
      <c r="C26" s="348">
        <v>21436.73</v>
      </c>
      <c r="D26" s="294">
        <v>0</v>
      </c>
      <c r="E26" s="271">
        <v>205.68</v>
      </c>
      <c r="F26" s="271">
        <v>0</v>
      </c>
      <c r="G26" s="230">
        <f t="shared" si="0"/>
        <v>205.68</v>
      </c>
    </row>
    <row r="27" spans="1:7" ht="14.25">
      <c r="A27" s="349" t="s">
        <v>144</v>
      </c>
      <c r="B27" s="276"/>
      <c r="C27" s="348">
        <v>21436.73</v>
      </c>
      <c r="D27" s="294">
        <v>0</v>
      </c>
      <c r="E27" s="271">
        <v>137.12</v>
      </c>
      <c r="F27" s="271">
        <v>0</v>
      </c>
      <c r="G27" s="230">
        <f t="shared" si="0"/>
        <v>137.12</v>
      </c>
    </row>
    <row r="28" spans="1:7" ht="14.25">
      <c r="A28" s="349" t="s">
        <v>142</v>
      </c>
      <c r="B28" s="276"/>
      <c r="C28" s="348">
        <v>21436.73</v>
      </c>
      <c r="D28" s="294">
        <v>0</v>
      </c>
      <c r="E28" s="271">
        <v>137.12</v>
      </c>
      <c r="F28" s="271">
        <v>0</v>
      </c>
      <c r="G28" s="230">
        <f t="shared" si="0"/>
        <v>137.12</v>
      </c>
    </row>
    <row r="29" spans="1:7" ht="14.25">
      <c r="A29" s="349" t="s">
        <v>148</v>
      </c>
      <c r="B29" s="276"/>
      <c r="C29" s="348">
        <v>19319.93</v>
      </c>
      <c r="D29" s="294">
        <v>0</v>
      </c>
      <c r="E29" s="271">
        <v>966</v>
      </c>
      <c r="F29" s="271">
        <v>0</v>
      </c>
      <c r="G29" s="230">
        <f t="shared" si="0"/>
        <v>966</v>
      </c>
    </row>
    <row r="30" spans="1:7" ht="14.25">
      <c r="A30" s="349" t="s">
        <v>289</v>
      </c>
      <c r="B30" s="276"/>
      <c r="C30" s="348">
        <v>47819.48</v>
      </c>
      <c r="D30" s="294">
        <v>0</v>
      </c>
      <c r="E30" s="271">
        <v>2390.9699999999998</v>
      </c>
      <c r="F30" s="271">
        <v>0</v>
      </c>
      <c r="G30" s="230">
        <f t="shared" si="0"/>
        <v>2390.9699999999998</v>
      </c>
    </row>
    <row r="31" spans="1:7" ht="14.25">
      <c r="A31" s="349" t="s">
        <v>290</v>
      </c>
      <c r="B31" s="276"/>
      <c r="C31" s="348">
        <v>18309.57</v>
      </c>
      <c r="D31" s="294">
        <v>0</v>
      </c>
      <c r="E31" s="271">
        <v>915.48</v>
      </c>
      <c r="F31" s="271">
        <v>0</v>
      </c>
      <c r="G31" s="230">
        <f t="shared" si="0"/>
        <v>915.48</v>
      </c>
    </row>
    <row r="32" spans="1:7" ht="14.25">
      <c r="A32" s="349" t="s">
        <v>291</v>
      </c>
      <c r="B32" s="276"/>
      <c r="C32" s="348">
        <v>22885.93</v>
      </c>
      <c r="D32" s="294">
        <v>0</v>
      </c>
      <c r="E32" s="271">
        <v>232.97</v>
      </c>
      <c r="F32" s="271">
        <v>0</v>
      </c>
      <c r="G32" s="230">
        <f t="shared" si="0"/>
        <v>232.97</v>
      </c>
    </row>
    <row r="33" spans="1:7" ht="14.25">
      <c r="A33" s="349" t="s">
        <v>290</v>
      </c>
      <c r="B33" s="276"/>
      <c r="C33" s="348">
        <v>22885.93</v>
      </c>
      <c r="D33" s="294">
        <v>0</v>
      </c>
      <c r="E33" s="271">
        <v>682.28</v>
      </c>
      <c r="F33" s="271">
        <v>0</v>
      </c>
      <c r="G33" s="230">
        <f t="shared" si="0"/>
        <v>682.28</v>
      </c>
    </row>
    <row r="34" spans="1:7" ht="14.25">
      <c r="A34" s="349" t="s">
        <v>292</v>
      </c>
      <c r="B34" s="276"/>
      <c r="C34" s="348">
        <v>22885.93</v>
      </c>
      <c r="D34" s="294">
        <v>0</v>
      </c>
      <c r="E34" s="271">
        <v>229.04</v>
      </c>
      <c r="F34" s="271">
        <v>0</v>
      </c>
      <c r="G34" s="230">
        <f t="shared" si="0"/>
        <v>229.04</v>
      </c>
    </row>
    <row r="35" spans="1:7" ht="14.25">
      <c r="A35" s="349" t="s">
        <v>293</v>
      </c>
      <c r="B35" s="276"/>
      <c r="C35" s="348">
        <v>2202.1999999999998</v>
      </c>
      <c r="D35" s="294">
        <v>0</v>
      </c>
      <c r="E35" s="271">
        <v>94.38</v>
      </c>
      <c r="F35" s="271">
        <v>0</v>
      </c>
      <c r="G35" s="230">
        <f t="shared" si="0"/>
        <v>94.38</v>
      </c>
    </row>
    <row r="36" spans="1:7" ht="14.25">
      <c r="A36" s="349" t="s">
        <v>294</v>
      </c>
      <c r="B36" s="276"/>
      <c r="C36" s="348">
        <v>2202.1999999999998</v>
      </c>
      <c r="D36" s="294">
        <v>15.73</v>
      </c>
      <c r="E36" s="271">
        <v>31.46</v>
      </c>
      <c r="F36" s="271">
        <v>0</v>
      </c>
      <c r="G36" s="230">
        <f t="shared" si="0"/>
        <v>47.19</v>
      </c>
    </row>
    <row r="37" spans="1:7" ht="14.25">
      <c r="A37" s="349" t="s">
        <v>293</v>
      </c>
      <c r="B37" s="276"/>
      <c r="C37" s="348">
        <v>3431.88</v>
      </c>
      <c r="D37" s="294">
        <v>0</v>
      </c>
      <c r="E37" s="271">
        <v>147.08000000000001</v>
      </c>
      <c r="F37" s="271">
        <v>0</v>
      </c>
      <c r="G37" s="230">
        <f t="shared" si="0"/>
        <v>147.08000000000001</v>
      </c>
    </row>
    <row r="38" spans="1:7" ht="14.25">
      <c r="A38" s="349" t="s">
        <v>294</v>
      </c>
      <c r="B38" s="276"/>
      <c r="C38" s="348">
        <v>3431.88</v>
      </c>
      <c r="D38" s="294">
        <v>24.51</v>
      </c>
      <c r="E38" s="271">
        <v>49.03</v>
      </c>
      <c r="F38" s="271">
        <v>0</v>
      </c>
      <c r="G38" s="230">
        <f t="shared" si="0"/>
        <v>73.540000000000006</v>
      </c>
    </row>
    <row r="39" spans="1:7" ht="14.25">
      <c r="A39" s="349" t="s">
        <v>294</v>
      </c>
      <c r="B39" s="276"/>
      <c r="C39" s="348">
        <v>4661.55</v>
      </c>
      <c r="D39" s="294">
        <v>33.299999999999997</v>
      </c>
      <c r="E39" s="271">
        <v>66.59</v>
      </c>
      <c r="F39" s="271">
        <v>0</v>
      </c>
      <c r="G39" s="230">
        <f t="shared" si="0"/>
        <v>99.89</v>
      </c>
    </row>
    <row r="40" spans="1:7" ht="14.25">
      <c r="A40" s="349" t="s">
        <v>293</v>
      </c>
      <c r="B40" s="276"/>
      <c r="C40" s="348">
        <v>4661.55</v>
      </c>
      <c r="D40" s="294">
        <v>0</v>
      </c>
      <c r="E40" s="271">
        <v>199.78</v>
      </c>
      <c r="F40" s="271">
        <v>0</v>
      </c>
      <c r="G40" s="230">
        <f t="shared" si="0"/>
        <v>199.78</v>
      </c>
    </row>
    <row r="41" spans="1:7" ht="14.25">
      <c r="A41" s="349" t="s">
        <v>295</v>
      </c>
      <c r="B41" s="276"/>
      <c r="C41" s="348">
        <v>1463.5</v>
      </c>
      <c r="D41" s="294">
        <v>0</v>
      </c>
      <c r="E41" s="271">
        <v>36.590000000000003</v>
      </c>
      <c r="F41" s="271">
        <v>0</v>
      </c>
      <c r="G41" s="230">
        <f t="shared" si="0"/>
        <v>36.590000000000003</v>
      </c>
    </row>
    <row r="42" spans="1:7" ht="14.25">
      <c r="A42" s="349" t="s">
        <v>295</v>
      </c>
      <c r="B42" s="276"/>
      <c r="C42" s="348">
        <v>1463.5</v>
      </c>
      <c r="D42" s="294">
        <v>0</v>
      </c>
      <c r="E42" s="271">
        <v>36.590000000000003</v>
      </c>
      <c r="F42" s="271">
        <v>0</v>
      </c>
      <c r="G42" s="230">
        <f t="shared" si="0"/>
        <v>36.590000000000003</v>
      </c>
    </row>
    <row r="43" spans="1:7" ht="14.25">
      <c r="A43" s="349" t="s">
        <v>147</v>
      </c>
      <c r="B43" s="276"/>
      <c r="C43" s="348">
        <v>5610.98</v>
      </c>
      <c r="D43" s="294">
        <v>0</v>
      </c>
      <c r="E43" s="271">
        <v>280.55</v>
      </c>
      <c r="F43" s="271">
        <v>0</v>
      </c>
      <c r="G43" s="230">
        <f t="shared" si="0"/>
        <v>280.55</v>
      </c>
    </row>
    <row r="44" spans="1:7" ht="14.25">
      <c r="A44" s="349" t="s">
        <v>296</v>
      </c>
      <c r="B44" s="276"/>
      <c r="C44" s="348">
        <v>32066.15</v>
      </c>
      <c r="D44" s="294">
        <v>0</v>
      </c>
      <c r="E44" s="271">
        <v>3206.62</v>
      </c>
      <c r="F44" s="271">
        <v>0</v>
      </c>
      <c r="G44" s="230">
        <f t="shared" si="0"/>
        <v>3206.62</v>
      </c>
    </row>
    <row r="45" spans="1:7" ht="14.25">
      <c r="A45" s="349" t="s">
        <v>147</v>
      </c>
      <c r="B45" s="276"/>
      <c r="C45" s="348">
        <v>4448.88</v>
      </c>
      <c r="D45" s="294">
        <v>0</v>
      </c>
      <c r="E45" s="271">
        <v>222.44</v>
      </c>
      <c r="F45" s="271">
        <v>0</v>
      </c>
      <c r="G45" s="230">
        <f t="shared" si="0"/>
        <v>222.44</v>
      </c>
    </row>
    <row r="46" spans="1:7" ht="14.25">
      <c r="A46" s="349" t="s">
        <v>147</v>
      </c>
      <c r="B46" s="276"/>
      <c r="C46" s="348">
        <v>3286.76</v>
      </c>
      <c r="D46" s="294">
        <v>0</v>
      </c>
      <c r="E46" s="271">
        <v>164.34</v>
      </c>
      <c r="F46" s="271">
        <v>0</v>
      </c>
      <c r="G46" s="230">
        <f t="shared" si="0"/>
        <v>164.34</v>
      </c>
    </row>
    <row r="47" spans="1:7" ht="14.25">
      <c r="A47" s="349" t="s">
        <v>297</v>
      </c>
      <c r="B47" s="276"/>
      <c r="C47" s="348">
        <v>7067.47</v>
      </c>
      <c r="D47" s="294">
        <v>0</v>
      </c>
      <c r="E47" s="271">
        <v>183.93</v>
      </c>
      <c r="F47" s="271">
        <v>0</v>
      </c>
      <c r="G47" s="230">
        <f t="shared" si="0"/>
        <v>183.93</v>
      </c>
    </row>
    <row r="48" spans="1:7" ht="14.25">
      <c r="A48" s="349" t="s">
        <v>298</v>
      </c>
      <c r="B48" s="276"/>
      <c r="C48" s="348">
        <v>7067.47</v>
      </c>
      <c r="D48" s="294">
        <v>112.8</v>
      </c>
      <c r="E48" s="271">
        <v>225.6</v>
      </c>
      <c r="F48" s="271">
        <v>0</v>
      </c>
      <c r="G48" s="230">
        <f t="shared" si="0"/>
        <v>338.4</v>
      </c>
    </row>
    <row r="49" spans="1:7" ht="14.25">
      <c r="A49" s="349" t="s">
        <v>299</v>
      </c>
      <c r="B49" s="276"/>
      <c r="C49" s="348">
        <v>7067.47</v>
      </c>
      <c r="D49" s="294">
        <v>0</v>
      </c>
      <c r="E49" s="271">
        <v>297.22000000000003</v>
      </c>
      <c r="F49" s="271">
        <v>0</v>
      </c>
      <c r="G49" s="230">
        <f t="shared" si="0"/>
        <v>297.22000000000003</v>
      </c>
    </row>
    <row r="50" spans="1:7" ht="14.25">
      <c r="A50" s="349" t="s">
        <v>300</v>
      </c>
      <c r="B50" s="276"/>
      <c r="C50" s="348">
        <v>9970.26</v>
      </c>
      <c r="D50" s="294">
        <v>498.51</v>
      </c>
      <c r="E50" s="271">
        <v>997.03</v>
      </c>
      <c r="F50" s="271">
        <v>0</v>
      </c>
      <c r="G50" s="230">
        <f t="shared" si="0"/>
        <v>1495.54</v>
      </c>
    </row>
    <row r="51" spans="1:7" ht="14.25">
      <c r="A51" s="349" t="s">
        <v>133</v>
      </c>
      <c r="B51" s="276"/>
      <c r="C51" s="348">
        <v>5066.9399999999996</v>
      </c>
      <c r="D51" s="294">
        <v>0</v>
      </c>
      <c r="E51" s="271">
        <v>506.69</v>
      </c>
      <c r="F51" s="271">
        <v>0</v>
      </c>
      <c r="G51" s="230">
        <f t="shared" si="0"/>
        <v>506.69</v>
      </c>
    </row>
    <row r="52" spans="1:7" ht="14.25">
      <c r="A52" s="349" t="s">
        <v>301</v>
      </c>
      <c r="B52" s="276"/>
      <c r="C52" s="348">
        <v>18269.11</v>
      </c>
      <c r="D52" s="294">
        <v>0</v>
      </c>
      <c r="E52" s="271">
        <v>1826.91</v>
      </c>
      <c r="F52" s="271">
        <v>0</v>
      </c>
      <c r="G52" s="230">
        <f t="shared" si="0"/>
        <v>1826.91</v>
      </c>
    </row>
    <row r="53" spans="1:7" ht="14.25">
      <c r="A53" s="349" t="s">
        <v>302</v>
      </c>
      <c r="B53" s="276"/>
      <c r="C53" s="348">
        <v>687.8</v>
      </c>
      <c r="D53" s="294">
        <v>0</v>
      </c>
      <c r="E53" s="271">
        <v>17.2</v>
      </c>
      <c r="F53" s="271">
        <v>0</v>
      </c>
      <c r="G53" s="230">
        <f t="shared" si="0"/>
        <v>17.2</v>
      </c>
    </row>
    <row r="54" spans="1:7" ht="14.25">
      <c r="A54" s="349" t="s">
        <v>303</v>
      </c>
      <c r="B54" s="276"/>
      <c r="C54" s="348">
        <v>687.8</v>
      </c>
      <c r="D54" s="294">
        <v>0</v>
      </c>
      <c r="E54" s="271">
        <v>17.2</v>
      </c>
      <c r="F54" s="271">
        <v>0</v>
      </c>
      <c r="G54" s="230">
        <f t="shared" si="0"/>
        <v>17.2</v>
      </c>
    </row>
    <row r="55" spans="1:7" ht="14.25">
      <c r="A55" s="349" t="s">
        <v>304</v>
      </c>
      <c r="B55" s="276"/>
      <c r="C55" s="348">
        <v>15105.18</v>
      </c>
      <c r="D55" s="294">
        <v>0</v>
      </c>
      <c r="E55" s="271">
        <v>755.26</v>
      </c>
      <c r="F55" s="271">
        <v>0</v>
      </c>
      <c r="G55" s="230">
        <f t="shared" si="0"/>
        <v>755.26</v>
      </c>
    </row>
    <row r="56" spans="1:7" ht="14.25">
      <c r="A56" s="349" t="s">
        <v>305</v>
      </c>
      <c r="B56" s="276"/>
      <c r="C56" s="348">
        <v>1057.02</v>
      </c>
      <c r="D56" s="294">
        <v>0</v>
      </c>
      <c r="E56" s="271">
        <v>52.85</v>
      </c>
      <c r="F56" s="271">
        <v>0</v>
      </c>
      <c r="G56" s="230">
        <f t="shared" si="0"/>
        <v>52.85</v>
      </c>
    </row>
    <row r="57" spans="1:7" ht="14.25">
      <c r="A57" s="349" t="s">
        <v>306</v>
      </c>
      <c r="B57" s="276"/>
      <c r="C57" s="348">
        <v>5969.43</v>
      </c>
      <c r="D57" s="294">
        <v>298.47000000000003</v>
      </c>
      <c r="E57" s="271">
        <v>596.94000000000005</v>
      </c>
      <c r="F57" s="271">
        <v>0</v>
      </c>
      <c r="G57" s="230">
        <f t="shared" si="0"/>
        <v>895.41000000000008</v>
      </c>
    </row>
    <row r="58" spans="1:7" ht="14.25">
      <c r="A58" s="349" t="s">
        <v>305</v>
      </c>
      <c r="B58" s="276"/>
      <c r="C58" s="348">
        <v>1057.02</v>
      </c>
      <c r="D58" s="294">
        <v>0</v>
      </c>
      <c r="E58" s="271">
        <v>52.85</v>
      </c>
      <c r="F58" s="271">
        <v>0</v>
      </c>
      <c r="G58" s="230">
        <f t="shared" si="0"/>
        <v>52.85</v>
      </c>
    </row>
    <row r="59" spans="1:7" ht="14.25">
      <c r="A59" s="349" t="s">
        <v>307</v>
      </c>
      <c r="B59" s="276"/>
      <c r="C59" s="348">
        <v>2652.07</v>
      </c>
      <c r="D59" s="294">
        <v>0</v>
      </c>
      <c r="E59" s="271">
        <v>132.6</v>
      </c>
      <c r="F59" s="271">
        <v>0</v>
      </c>
      <c r="G59" s="230">
        <f t="shared" si="0"/>
        <v>132.6</v>
      </c>
    </row>
    <row r="60" spans="1:7" ht="14.25">
      <c r="A60" s="349" t="s">
        <v>307</v>
      </c>
      <c r="B60" s="276"/>
      <c r="C60" s="348">
        <v>1531.95</v>
      </c>
      <c r="D60" s="294">
        <v>0</v>
      </c>
      <c r="E60" s="271">
        <v>76.599999999999994</v>
      </c>
      <c r="F60" s="271">
        <v>0</v>
      </c>
      <c r="G60" s="230">
        <f t="shared" si="0"/>
        <v>76.599999999999994</v>
      </c>
    </row>
    <row r="61" spans="1:7" ht="14.25">
      <c r="A61" s="349" t="s">
        <v>308</v>
      </c>
      <c r="B61" s="276"/>
      <c r="C61" s="348">
        <v>27445.41</v>
      </c>
      <c r="D61" s="294">
        <v>0</v>
      </c>
      <c r="E61" s="271">
        <v>2744.54</v>
      </c>
      <c r="F61" s="271">
        <v>0</v>
      </c>
      <c r="G61" s="230">
        <f t="shared" si="0"/>
        <v>2744.54</v>
      </c>
    </row>
    <row r="62" spans="1:7" ht="14.25">
      <c r="A62" s="349" t="s">
        <v>309</v>
      </c>
      <c r="B62" s="276"/>
      <c r="C62" s="348">
        <v>1173.51</v>
      </c>
      <c r="D62" s="294">
        <v>0</v>
      </c>
      <c r="E62" s="271">
        <v>26.67</v>
      </c>
      <c r="F62" s="271">
        <v>0</v>
      </c>
      <c r="G62" s="230">
        <f t="shared" si="0"/>
        <v>26.67</v>
      </c>
    </row>
    <row r="63" spans="1:7" ht="14.25">
      <c r="A63" s="349" t="s">
        <v>145</v>
      </c>
      <c r="B63" s="276"/>
      <c r="C63" s="348">
        <v>1173.51</v>
      </c>
      <c r="D63" s="294">
        <v>0</v>
      </c>
      <c r="E63" s="271">
        <v>9.33</v>
      </c>
      <c r="F63" s="271">
        <v>0</v>
      </c>
      <c r="G63" s="230">
        <f t="shared" si="0"/>
        <v>9.33</v>
      </c>
    </row>
    <row r="64" spans="1:7" ht="14.25">
      <c r="A64" s="349" t="s">
        <v>145</v>
      </c>
      <c r="B64" s="276"/>
      <c r="C64" s="348">
        <v>1173.51</v>
      </c>
      <c r="D64" s="294">
        <v>0</v>
      </c>
      <c r="E64" s="271">
        <v>9.33</v>
      </c>
      <c r="F64" s="271">
        <v>0</v>
      </c>
      <c r="G64" s="230">
        <f t="shared" si="0"/>
        <v>9.33</v>
      </c>
    </row>
    <row r="65" spans="1:7" ht="14.25">
      <c r="A65" s="349" t="s">
        <v>310</v>
      </c>
      <c r="B65" s="276"/>
      <c r="C65" s="348">
        <v>1173.51</v>
      </c>
      <c r="D65" s="294">
        <v>0</v>
      </c>
      <c r="E65" s="271">
        <v>26.67</v>
      </c>
      <c r="F65" s="271">
        <v>0</v>
      </c>
      <c r="G65" s="230">
        <f t="shared" si="0"/>
        <v>26.67</v>
      </c>
    </row>
    <row r="66" spans="1:7" ht="14.25">
      <c r="A66" s="349" t="s">
        <v>309</v>
      </c>
      <c r="B66" s="276"/>
      <c r="C66" s="348">
        <v>1173.51</v>
      </c>
      <c r="D66" s="294">
        <v>0</v>
      </c>
      <c r="E66" s="271">
        <v>26.67</v>
      </c>
      <c r="F66" s="271">
        <v>0</v>
      </c>
      <c r="G66" s="230">
        <f t="shared" si="0"/>
        <v>26.67</v>
      </c>
    </row>
    <row r="67" spans="1:7" ht="14.25">
      <c r="A67" s="349" t="s">
        <v>310</v>
      </c>
      <c r="B67" s="276"/>
      <c r="C67" s="348">
        <v>1173.51</v>
      </c>
      <c r="D67" s="294">
        <v>0</v>
      </c>
      <c r="E67" s="271">
        <v>26.67</v>
      </c>
      <c r="F67" s="271">
        <v>0</v>
      </c>
      <c r="G67" s="230">
        <f t="shared" si="0"/>
        <v>26.67</v>
      </c>
    </row>
    <row r="68" spans="1:7" ht="14.25">
      <c r="A68" s="349" t="s">
        <v>149</v>
      </c>
      <c r="B68" s="276"/>
      <c r="C68" s="348">
        <v>36819.089999999997</v>
      </c>
      <c r="D68" s="294">
        <v>0</v>
      </c>
      <c r="E68" s="271">
        <v>1840.95</v>
      </c>
      <c r="F68" s="271">
        <v>0</v>
      </c>
      <c r="G68" s="230">
        <f t="shared" si="0"/>
        <v>1840.95</v>
      </c>
    </row>
    <row r="69" spans="1:7" ht="14.25">
      <c r="A69" s="349" t="s">
        <v>134</v>
      </c>
      <c r="B69" s="276"/>
      <c r="C69" s="348">
        <v>2191.89</v>
      </c>
      <c r="D69" s="294">
        <v>0</v>
      </c>
      <c r="E69" s="271">
        <v>109.59</v>
      </c>
      <c r="F69" s="271">
        <v>0</v>
      </c>
      <c r="G69" s="230">
        <f t="shared" si="0"/>
        <v>109.59</v>
      </c>
    </row>
    <row r="70" spans="1:7" ht="14.25">
      <c r="A70" s="349" t="s">
        <v>147</v>
      </c>
      <c r="B70" s="276"/>
      <c r="C70" s="348">
        <v>9050.17</v>
      </c>
      <c r="D70" s="294">
        <v>0</v>
      </c>
      <c r="E70" s="271">
        <v>452.51</v>
      </c>
      <c r="F70" s="271">
        <v>0</v>
      </c>
      <c r="G70" s="230">
        <f t="shared" si="0"/>
        <v>452.51</v>
      </c>
    </row>
    <row r="71" spans="1:7" ht="14.25">
      <c r="A71" s="349" t="s">
        <v>147</v>
      </c>
      <c r="B71" s="276"/>
      <c r="C71" s="348">
        <v>7123.56</v>
      </c>
      <c r="D71" s="294">
        <v>0</v>
      </c>
      <c r="E71" s="271">
        <v>356.18</v>
      </c>
      <c r="F71" s="271">
        <v>0</v>
      </c>
      <c r="G71" s="230">
        <f t="shared" si="0"/>
        <v>356.18</v>
      </c>
    </row>
    <row r="72" spans="1:7" ht="14.25">
      <c r="A72" s="349" t="s">
        <v>311</v>
      </c>
      <c r="B72" s="276"/>
      <c r="C72" s="348">
        <v>21437.119999999999</v>
      </c>
      <c r="D72" s="294">
        <v>0</v>
      </c>
      <c r="E72" s="271">
        <v>1071.8599999999999</v>
      </c>
      <c r="F72" s="271">
        <v>0</v>
      </c>
      <c r="G72" s="230">
        <f t="shared" si="0"/>
        <v>1071.8599999999999</v>
      </c>
    </row>
    <row r="73" spans="1:7" ht="14.25">
      <c r="A73" s="349" t="s">
        <v>312</v>
      </c>
      <c r="B73" s="276"/>
      <c r="C73" s="348">
        <v>59125.85</v>
      </c>
      <c r="D73" s="294">
        <v>0</v>
      </c>
      <c r="E73" s="271">
        <v>5912.59</v>
      </c>
      <c r="F73" s="271">
        <v>0</v>
      </c>
      <c r="G73" s="230">
        <f t="shared" si="0"/>
        <v>5912.59</v>
      </c>
    </row>
    <row r="74" spans="1:7" ht="14.25">
      <c r="A74" s="349" t="s">
        <v>134</v>
      </c>
      <c r="B74" s="276"/>
      <c r="C74" s="348">
        <v>1708.01</v>
      </c>
      <c r="D74" s="294">
        <v>0</v>
      </c>
      <c r="E74" s="271">
        <v>85.4</v>
      </c>
      <c r="F74" s="271">
        <v>0</v>
      </c>
      <c r="G74" s="230">
        <f t="shared" si="0"/>
        <v>85.4</v>
      </c>
    </row>
    <row r="75" spans="1:7" ht="14.25">
      <c r="A75" s="349" t="s">
        <v>313</v>
      </c>
      <c r="B75" s="276"/>
      <c r="C75" s="348">
        <v>14918.67</v>
      </c>
      <c r="D75" s="294">
        <v>0</v>
      </c>
      <c r="E75" s="271">
        <v>1491.87</v>
      </c>
      <c r="F75" s="271">
        <v>0</v>
      </c>
      <c r="G75" s="230">
        <f t="shared" si="0"/>
        <v>1491.87</v>
      </c>
    </row>
    <row r="76" spans="1:7" ht="14.25">
      <c r="A76" s="349" t="s">
        <v>314</v>
      </c>
      <c r="B76" s="276"/>
      <c r="C76" s="348">
        <v>4989.67</v>
      </c>
      <c r="D76" s="294">
        <v>0</v>
      </c>
      <c r="E76" s="271">
        <v>249.48</v>
      </c>
      <c r="F76" s="271">
        <v>0</v>
      </c>
      <c r="G76" s="230">
        <f t="shared" si="0"/>
        <v>249.48</v>
      </c>
    </row>
    <row r="77" spans="1:7" ht="14.25">
      <c r="A77" s="349" t="s">
        <v>315</v>
      </c>
      <c r="B77" s="276"/>
      <c r="C77" s="348">
        <v>27102.69</v>
      </c>
      <c r="D77" s="294">
        <v>0</v>
      </c>
      <c r="E77" s="271">
        <v>2710.27</v>
      </c>
      <c r="F77" s="271">
        <v>0</v>
      </c>
      <c r="G77" s="230">
        <f t="shared" si="0"/>
        <v>2710.27</v>
      </c>
    </row>
    <row r="78" spans="1:7" ht="14.25">
      <c r="A78" s="349" t="s">
        <v>316</v>
      </c>
      <c r="B78" s="276"/>
      <c r="C78" s="348">
        <v>7845.11</v>
      </c>
      <c r="D78" s="294">
        <v>0</v>
      </c>
      <c r="E78" s="271">
        <v>429.22</v>
      </c>
      <c r="F78" s="271">
        <v>0</v>
      </c>
      <c r="G78" s="230">
        <f t="shared" si="0"/>
        <v>429.22</v>
      </c>
    </row>
    <row r="79" spans="1:7" ht="14.25">
      <c r="A79" s="349" t="s">
        <v>317</v>
      </c>
      <c r="B79" s="276"/>
      <c r="C79" s="348">
        <v>7845.11</v>
      </c>
      <c r="D79" s="294">
        <v>0</v>
      </c>
      <c r="E79" s="271">
        <v>95.38</v>
      </c>
      <c r="F79" s="271">
        <v>0</v>
      </c>
      <c r="G79" s="230">
        <f t="shared" si="0"/>
        <v>95.38</v>
      </c>
    </row>
    <row r="80" spans="1:7" ht="14.25">
      <c r="A80" s="349" t="s">
        <v>148</v>
      </c>
      <c r="B80" s="276"/>
      <c r="C80" s="348">
        <v>28895.64</v>
      </c>
      <c r="D80" s="294">
        <v>0</v>
      </c>
      <c r="E80" s="271">
        <v>1444.78</v>
      </c>
      <c r="F80" s="271">
        <v>0</v>
      </c>
      <c r="G80" s="230">
        <f t="shared" ref="G80:G93" si="1">D80+E80+F80</f>
        <v>1444.78</v>
      </c>
    </row>
    <row r="81" spans="1:7" ht="14.25">
      <c r="A81" s="349" t="s">
        <v>318</v>
      </c>
      <c r="B81" s="276"/>
      <c r="C81" s="348">
        <v>8743.7900000000009</v>
      </c>
      <c r="D81" s="294">
        <v>0</v>
      </c>
      <c r="E81" s="271">
        <v>437.19</v>
      </c>
      <c r="F81" s="271">
        <v>0</v>
      </c>
      <c r="G81" s="230">
        <f t="shared" si="1"/>
        <v>437.19</v>
      </c>
    </row>
    <row r="82" spans="1:7" ht="14.25">
      <c r="A82" s="349" t="s">
        <v>319</v>
      </c>
      <c r="B82" s="276"/>
      <c r="C82" s="348">
        <v>28049.02</v>
      </c>
      <c r="D82" s="294">
        <v>0</v>
      </c>
      <c r="E82" s="271">
        <v>1402.45</v>
      </c>
      <c r="F82" s="271">
        <v>0</v>
      </c>
      <c r="G82" s="230">
        <f t="shared" si="1"/>
        <v>1402.45</v>
      </c>
    </row>
    <row r="83" spans="1:7" ht="14.25">
      <c r="A83" s="349" t="s">
        <v>320</v>
      </c>
      <c r="B83" s="276"/>
      <c r="C83" s="348">
        <v>36502.519999999997</v>
      </c>
      <c r="D83" s="294">
        <v>0</v>
      </c>
      <c r="E83" s="271">
        <v>1825.13</v>
      </c>
      <c r="F83" s="271">
        <v>0</v>
      </c>
      <c r="G83" s="230">
        <f t="shared" si="1"/>
        <v>1825.13</v>
      </c>
    </row>
    <row r="84" spans="1:7" ht="14.25">
      <c r="A84" s="349" t="s">
        <v>321</v>
      </c>
      <c r="B84" s="276"/>
      <c r="C84" s="348">
        <v>21059.81</v>
      </c>
      <c r="D84" s="294">
        <v>0</v>
      </c>
      <c r="E84" s="271">
        <v>818.74</v>
      </c>
      <c r="F84" s="271">
        <v>0</v>
      </c>
      <c r="G84" s="230">
        <f t="shared" si="1"/>
        <v>818.74</v>
      </c>
    </row>
    <row r="85" spans="1:7" ht="14.25">
      <c r="A85" s="349" t="s">
        <v>316</v>
      </c>
      <c r="B85" s="276"/>
      <c r="C85" s="348">
        <v>21059.81</v>
      </c>
      <c r="D85" s="294">
        <v>0</v>
      </c>
      <c r="E85" s="271">
        <v>818.74</v>
      </c>
      <c r="F85" s="271">
        <v>0</v>
      </c>
      <c r="G85" s="230">
        <f t="shared" si="1"/>
        <v>818.74</v>
      </c>
    </row>
    <row r="86" spans="1:7" ht="14.25">
      <c r="A86" s="349" t="s">
        <v>322</v>
      </c>
      <c r="B86" s="276"/>
      <c r="C86" s="348">
        <v>21059.81</v>
      </c>
      <c r="D86" s="294">
        <v>0</v>
      </c>
      <c r="E86" s="271">
        <v>181.94</v>
      </c>
      <c r="F86" s="271">
        <v>0</v>
      </c>
      <c r="G86" s="230">
        <f t="shared" si="1"/>
        <v>181.94</v>
      </c>
    </row>
    <row r="87" spans="1:7" ht="14.25">
      <c r="A87" s="349" t="s">
        <v>317</v>
      </c>
      <c r="B87" s="276"/>
      <c r="C87" s="348">
        <v>21059.81</v>
      </c>
      <c r="D87" s="294">
        <v>0</v>
      </c>
      <c r="E87" s="271">
        <v>181.94</v>
      </c>
      <c r="F87" s="271">
        <v>0</v>
      </c>
      <c r="G87" s="230">
        <f t="shared" si="1"/>
        <v>181.94</v>
      </c>
    </row>
    <row r="88" spans="1:7" ht="14.25">
      <c r="A88" s="349" t="s">
        <v>323</v>
      </c>
      <c r="B88" s="276"/>
      <c r="C88" s="348">
        <v>19215.22</v>
      </c>
      <c r="D88" s="294">
        <v>0</v>
      </c>
      <c r="E88" s="271">
        <v>480.38</v>
      </c>
      <c r="F88" s="271">
        <v>0</v>
      </c>
      <c r="G88" s="230">
        <f t="shared" si="1"/>
        <v>480.38</v>
      </c>
    </row>
    <row r="89" spans="1:7" ht="14.25">
      <c r="A89" s="349" t="s">
        <v>324</v>
      </c>
      <c r="B89" s="276"/>
      <c r="C89" s="348">
        <v>19215.22</v>
      </c>
      <c r="D89" s="294">
        <v>0</v>
      </c>
      <c r="E89" s="271">
        <v>480.38</v>
      </c>
      <c r="F89" s="271">
        <v>0</v>
      </c>
      <c r="G89" s="230">
        <f t="shared" si="1"/>
        <v>480.38</v>
      </c>
    </row>
    <row r="90" spans="1:7" ht="14.25">
      <c r="A90" s="349" t="s">
        <v>325</v>
      </c>
      <c r="B90" s="276"/>
      <c r="C90" s="348">
        <v>57394.46</v>
      </c>
      <c r="D90" s="294">
        <v>0</v>
      </c>
      <c r="E90" s="271">
        <v>1975.22</v>
      </c>
      <c r="F90" s="271">
        <v>0</v>
      </c>
      <c r="G90" s="230">
        <f t="shared" si="1"/>
        <v>1975.22</v>
      </c>
    </row>
    <row r="91" spans="1:7" ht="14.25">
      <c r="A91" s="349" t="s">
        <v>326</v>
      </c>
      <c r="B91" s="276"/>
      <c r="C91" s="348">
        <v>57394.46</v>
      </c>
      <c r="D91" s="294">
        <v>0</v>
      </c>
      <c r="E91" s="271">
        <v>1749.86</v>
      </c>
      <c r="F91" s="271">
        <v>0</v>
      </c>
      <c r="G91" s="230">
        <f t="shared" si="1"/>
        <v>1749.86</v>
      </c>
    </row>
    <row r="92" spans="1:7" ht="14.25">
      <c r="A92" s="349" t="s">
        <v>327</v>
      </c>
      <c r="B92" s="276"/>
      <c r="C92" s="348">
        <v>57394.46</v>
      </c>
      <c r="D92" s="294">
        <v>0</v>
      </c>
      <c r="E92" s="271">
        <v>19.57</v>
      </c>
      <c r="F92" s="271">
        <v>0</v>
      </c>
      <c r="G92" s="230">
        <f t="shared" si="1"/>
        <v>19.57</v>
      </c>
    </row>
    <row r="93" spans="1:7" ht="14.25">
      <c r="A93" s="350" t="s">
        <v>328</v>
      </c>
      <c r="B93" s="278"/>
      <c r="C93" s="348">
        <v>4665.87</v>
      </c>
      <c r="D93" s="294">
        <v>0</v>
      </c>
      <c r="E93" s="271">
        <v>233.29</v>
      </c>
      <c r="F93" s="271">
        <v>0</v>
      </c>
      <c r="G93" s="230">
        <f t="shared" si="1"/>
        <v>233.29</v>
      </c>
    </row>
    <row r="94" spans="1:7" ht="14.25">
      <c r="A94" s="353" t="s">
        <v>329</v>
      </c>
      <c r="B94" s="277"/>
      <c r="C94" s="271">
        <v>2776.16</v>
      </c>
      <c r="D94" s="294">
        <v>0</v>
      </c>
      <c r="E94" s="271">
        <v>138.81</v>
      </c>
      <c r="F94" s="271">
        <v>0</v>
      </c>
      <c r="G94" s="230">
        <f>D94+E94+F94</f>
        <v>138.81</v>
      </c>
    </row>
    <row r="95" spans="1:7">
      <c r="A95" s="231" t="s">
        <v>124</v>
      </c>
      <c r="B95" s="232"/>
      <c r="C95" s="233">
        <f>SUM(C15:C94)</f>
        <v>1067878.7200000002</v>
      </c>
      <c r="D95" s="233">
        <f>SUM(D15:D94)</f>
        <v>983.31999999999994</v>
      </c>
      <c r="E95" s="233">
        <f>SUM(E15:E94)</f>
        <v>47534.689999999981</v>
      </c>
      <c r="F95" s="233">
        <f>SUM(F15:F94)</f>
        <v>0</v>
      </c>
      <c r="G95" s="234">
        <f>SUM(G15:G94)</f>
        <v>48518.00999999998</v>
      </c>
    </row>
    <row r="96" spans="1:7">
      <c r="G96" s="166"/>
    </row>
    <row r="98" spans="1:1" ht="14.25">
      <c r="A98" s="79"/>
    </row>
    <row r="99" spans="1:1" ht="14.25">
      <c r="A99" s="78"/>
    </row>
    <row r="177" spans="2:2">
      <c r="B177" s="166"/>
    </row>
  </sheetData>
  <mergeCells count="1">
    <mergeCell ref="C2:F2"/>
  </mergeCells>
  <pageMargins left="0.7" right="0.7" top="0.75" bottom="0.75" header="0.3" footer="0.3"/>
  <pageSetup scale="49" orientation="portrait" r:id="rId1"/>
  <rowBreaks count="6" manualBreakCount="6">
    <brk id="12" max="6" man="1"/>
    <brk id="13" max="6" man="1"/>
    <brk id="19" max="6" man="1"/>
    <brk id="29" max="16383" man="1"/>
    <brk id="37" max="16383" man="1"/>
    <brk id="552" max="16383" man="1"/>
  </rowBreaks>
  <colBreaks count="4" manualBreakCount="4">
    <brk id="1" min="1" max="99" man="1"/>
    <brk id="3" min="1" max="99" man="1"/>
    <brk id="5" max="1048575" man="1"/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37F5-60E2-4491-A69B-2ECDBC11CEEE}">
  <sheetPr codeName="Sheet8">
    <tabColor rgb="FF92D050"/>
    <pageSetUpPr fitToPage="1"/>
  </sheetPr>
  <dimension ref="A1:G177"/>
  <sheetViews>
    <sheetView topLeftCell="A54" zoomScale="70" zoomScaleNormal="70" zoomScalePageLayoutView="55" workbookViewId="0">
      <selection activeCell="E99" sqref="E99"/>
    </sheetView>
  </sheetViews>
  <sheetFormatPr defaultColWidth="8.85546875" defaultRowHeight="12.75"/>
  <cols>
    <col min="1" max="1" width="46.5703125" style="76" customWidth="1"/>
    <col min="2" max="2" width="17" style="76" customWidth="1"/>
    <col min="3" max="3" width="17.5703125" style="76" customWidth="1"/>
    <col min="4" max="4" width="12.5703125" style="76" customWidth="1"/>
    <col min="5" max="5" width="14.42578125" style="76" customWidth="1"/>
    <col min="6" max="6" width="13.5703125" style="76" customWidth="1"/>
    <col min="7" max="7" width="26.140625" style="76" customWidth="1"/>
    <col min="8" max="8" width="13.42578125" style="76" bestFit="1" customWidth="1"/>
    <col min="9" max="16384" width="8.85546875" style="76"/>
  </cols>
  <sheetData>
    <row r="1" spans="1:7" ht="6" customHeight="1"/>
    <row r="2" spans="1:7">
      <c r="C2" s="365" t="s">
        <v>105</v>
      </c>
      <c r="D2" s="365"/>
      <c r="E2" s="365"/>
      <c r="F2" s="365"/>
    </row>
    <row r="3" spans="1:7" ht="3.75" customHeight="1">
      <c r="B3" s="209"/>
    </row>
    <row r="4" spans="1:7">
      <c r="B4" s="210"/>
      <c r="C4" s="211"/>
    </row>
    <row r="5" spans="1:7" ht="3" customHeight="1"/>
    <row r="6" spans="1:7">
      <c r="A6" s="76" t="s">
        <v>106</v>
      </c>
      <c r="B6" s="212" t="s">
        <v>107</v>
      </c>
      <c r="G6" s="86"/>
    </row>
    <row r="7" spans="1:7" ht="15.6" customHeight="1">
      <c r="A7" s="76" t="s">
        <v>108</v>
      </c>
      <c r="B7" s="213">
        <f>'M1 IC'!B7</f>
        <v>45778</v>
      </c>
    </row>
    <row r="8" spans="1:7">
      <c r="A8" s="146"/>
      <c r="B8" s="152"/>
      <c r="C8" s="103" t="s">
        <v>109</v>
      </c>
      <c r="D8" s="214"/>
      <c r="E8" s="215" t="s">
        <v>110</v>
      </c>
      <c r="F8" s="216"/>
      <c r="G8" s="134"/>
    </row>
    <row r="9" spans="1:7">
      <c r="A9" s="94"/>
      <c r="B9" s="88"/>
      <c r="C9" s="90" t="s">
        <v>111</v>
      </c>
      <c r="D9" s="105" t="s">
        <v>112</v>
      </c>
      <c r="E9" s="105" t="s">
        <v>113</v>
      </c>
      <c r="F9" s="103" t="s">
        <v>114</v>
      </c>
      <c r="G9" s="154" t="s">
        <v>115</v>
      </c>
    </row>
    <row r="10" spans="1:7" ht="9" customHeight="1">
      <c r="A10" s="94"/>
      <c r="B10" s="88"/>
      <c r="C10" s="217" t="s">
        <v>116</v>
      </c>
      <c r="D10" s="218" t="s">
        <v>117</v>
      </c>
      <c r="E10" s="218" t="s">
        <v>118</v>
      </c>
      <c r="F10" s="217" t="s">
        <v>119</v>
      </c>
      <c r="G10" s="219" t="s">
        <v>120</v>
      </c>
    </row>
    <row r="11" spans="1:7" ht="10.5" customHeight="1">
      <c r="A11" s="155"/>
      <c r="B11" s="157"/>
      <c r="C11" s="220" t="s">
        <v>121</v>
      </c>
      <c r="D11" s="221" t="s">
        <v>121</v>
      </c>
      <c r="E11" s="222" t="s">
        <v>121</v>
      </c>
      <c r="F11" s="220" t="s">
        <v>121</v>
      </c>
      <c r="G11" s="223" t="s">
        <v>121</v>
      </c>
    </row>
    <row r="12" spans="1:7" ht="11.1" customHeight="1">
      <c r="A12" s="146"/>
      <c r="B12" s="152"/>
      <c r="C12" s="224"/>
      <c r="D12" s="225"/>
      <c r="E12" s="4"/>
      <c r="F12" s="5"/>
      <c r="G12" s="226"/>
    </row>
    <row r="13" spans="1:7">
      <c r="A13" s="227" t="s">
        <v>122</v>
      </c>
      <c r="B13" s="228"/>
      <c r="C13" s="229"/>
      <c r="D13" s="226"/>
      <c r="E13" s="4"/>
      <c r="F13" s="5"/>
      <c r="G13" s="226"/>
    </row>
    <row r="14" spans="1:7" ht="13.5" customHeight="1">
      <c r="A14" s="227" t="s">
        <v>123</v>
      </c>
      <c r="B14" s="228"/>
      <c r="C14" s="229"/>
      <c r="D14" s="226"/>
      <c r="E14" s="4"/>
      <c r="F14" s="5"/>
      <c r="G14" s="226"/>
    </row>
    <row r="15" spans="1:7" ht="13.35" customHeight="1">
      <c r="A15" s="8" t="s">
        <v>132</v>
      </c>
      <c r="B15" s="276"/>
      <c r="C15" s="271">
        <v>58804.53</v>
      </c>
      <c r="D15" s="294">
        <v>0</v>
      </c>
      <c r="E15" s="271">
        <v>10.31</v>
      </c>
      <c r="F15" s="271">
        <v>0</v>
      </c>
      <c r="G15" s="230">
        <f t="shared" ref="G15:G78" si="0">D15+E15+F15</f>
        <v>10.31</v>
      </c>
    </row>
    <row r="16" spans="1:7" ht="14.1" customHeight="1">
      <c r="A16" s="8" t="s">
        <v>132</v>
      </c>
      <c r="B16" s="276"/>
      <c r="C16" s="271">
        <v>58804.53</v>
      </c>
      <c r="D16" s="294">
        <v>0</v>
      </c>
      <c r="E16" s="271">
        <v>148.97999999999999</v>
      </c>
      <c r="F16" s="271">
        <v>0</v>
      </c>
      <c r="G16" s="230">
        <f t="shared" si="0"/>
        <v>148.97999999999999</v>
      </c>
    </row>
    <row r="17" spans="1:7" ht="14.25">
      <c r="A17" s="8" t="s">
        <v>132</v>
      </c>
      <c r="B17" s="276"/>
      <c r="C17" s="271">
        <v>58804.53</v>
      </c>
      <c r="D17" s="294">
        <v>0</v>
      </c>
      <c r="E17" s="271">
        <v>21.09</v>
      </c>
      <c r="F17" s="271">
        <v>0</v>
      </c>
      <c r="G17" s="230">
        <f t="shared" si="0"/>
        <v>21.09</v>
      </c>
    </row>
    <row r="18" spans="1:7" ht="14.25">
      <c r="A18" s="8" t="s">
        <v>330</v>
      </c>
      <c r="B18" s="276"/>
      <c r="C18" s="271">
        <v>58804.53</v>
      </c>
      <c r="D18" s="294">
        <v>0</v>
      </c>
      <c r="E18" s="271">
        <v>6.88</v>
      </c>
      <c r="F18" s="271">
        <v>0</v>
      </c>
      <c r="G18" s="230">
        <f t="shared" si="0"/>
        <v>6.88</v>
      </c>
    </row>
    <row r="19" spans="1:7" ht="14.25">
      <c r="A19" s="8" t="s">
        <v>132</v>
      </c>
      <c r="B19" s="276"/>
      <c r="C19" s="271">
        <v>58804.53</v>
      </c>
      <c r="D19" s="294">
        <v>0</v>
      </c>
      <c r="E19" s="271">
        <v>18.34</v>
      </c>
      <c r="F19" s="271">
        <v>0</v>
      </c>
      <c r="G19" s="230">
        <f t="shared" si="0"/>
        <v>18.34</v>
      </c>
    </row>
    <row r="20" spans="1:7" ht="14.25">
      <c r="A20" s="8" t="s">
        <v>131</v>
      </c>
      <c r="B20" s="276"/>
      <c r="C20" s="271">
        <v>58804.53</v>
      </c>
      <c r="D20" s="294">
        <v>0</v>
      </c>
      <c r="E20" s="271">
        <v>41.26</v>
      </c>
      <c r="F20" s="271">
        <v>0</v>
      </c>
      <c r="G20" s="230">
        <f t="shared" si="0"/>
        <v>41.26</v>
      </c>
    </row>
    <row r="21" spans="1:7" ht="14.25">
      <c r="A21" s="8" t="s">
        <v>132</v>
      </c>
      <c r="B21" s="276"/>
      <c r="C21" s="271">
        <v>58804.53</v>
      </c>
      <c r="D21" s="294">
        <v>0</v>
      </c>
      <c r="E21" s="271">
        <v>5.5</v>
      </c>
      <c r="F21" s="271">
        <v>0</v>
      </c>
      <c r="G21" s="230">
        <f t="shared" si="0"/>
        <v>5.5</v>
      </c>
    </row>
    <row r="22" spans="1:7" ht="14.25">
      <c r="A22" s="8" t="s">
        <v>331</v>
      </c>
      <c r="B22" s="276"/>
      <c r="C22" s="271">
        <v>58804.53</v>
      </c>
      <c r="D22" s="294">
        <v>0</v>
      </c>
      <c r="E22" s="271">
        <v>20.63</v>
      </c>
      <c r="F22" s="271">
        <v>0</v>
      </c>
      <c r="G22" s="230">
        <f t="shared" si="0"/>
        <v>20.63</v>
      </c>
    </row>
    <row r="23" spans="1:7" ht="14.25">
      <c r="A23" s="8" t="s">
        <v>332</v>
      </c>
      <c r="B23" s="276"/>
      <c r="C23" s="271">
        <v>58804.53</v>
      </c>
      <c r="D23" s="294">
        <v>0</v>
      </c>
      <c r="E23" s="271">
        <v>114.6</v>
      </c>
      <c r="F23" s="271">
        <v>0</v>
      </c>
      <c r="G23" s="230">
        <f t="shared" si="0"/>
        <v>114.6</v>
      </c>
    </row>
    <row r="24" spans="1:7" ht="14.25">
      <c r="A24" s="8" t="s">
        <v>333</v>
      </c>
      <c r="B24" s="276"/>
      <c r="C24" s="271">
        <v>58804.53</v>
      </c>
      <c r="D24" s="294">
        <v>0</v>
      </c>
      <c r="E24" s="271">
        <v>16.5</v>
      </c>
      <c r="F24" s="271">
        <v>0</v>
      </c>
      <c r="G24" s="230">
        <f t="shared" si="0"/>
        <v>16.5</v>
      </c>
    </row>
    <row r="25" spans="1:7" ht="14.25">
      <c r="A25" s="8" t="s">
        <v>334</v>
      </c>
      <c r="B25" s="276"/>
      <c r="C25" s="271">
        <v>58804.53</v>
      </c>
      <c r="D25" s="294">
        <v>0</v>
      </c>
      <c r="E25" s="271">
        <v>14.9</v>
      </c>
      <c r="F25" s="271">
        <v>0</v>
      </c>
      <c r="G25" s="230">
        <f t="shared" si="0"/>
        <v>14.9</v>
      </c>
    </row>
    <row r="26" spans="1:7" ht="14.25">
      <c r="A26" s="8" t="s">
        <v>138</v>
      </c>
      <c r="B26" s="276"/>
      <c r="C26" s="271">
        <v>58804.53</v>
      </c>
      <c r="D26" s="294">
        <v>0</v>
      </c>
      <c r="E26" s="271">
        <v>229.2</v>
      </c>
      <c r="F26" s="271">
        <v>0</v>
      </c>
      <c r="G26" s="230">
        <f t="shared" si="0"/>
        <v>229.2</v>
      </c>
    </row>
    <row r="27" spans="1:7" ht="14.25">
      <c r="A27" s="8" t="s">
        <v>138</v>
      </c>
      <c r="B27" s="276"/>
      <c r="C27" s="271">
        <v>58804.53</v>
      </c>
      <c r="D27" s="294">
        <v>0</v>
      </c>
      <c r="E27" s="271">
        <v>91.68</v>
      </c>
      <c r="F27" s="271">
        <v>0</v>
      </c>
      <c r="G27" s="230">
        <f t="shared" si="0"/>
        <v>91.68</v>
      </c>
    </row>
    <row r="28" spans="1:7" ht="14.25">
      <c r="A28" s="8" t="s">
        <v>331</v>
      </c>
      <c r="B28" s="276"/>
      <c r="C28" s="271">
        <v>58804.53</v>
      </c>
      <c r="D28" s="294">
        <v>0</v>
      </c>
      <c r="E28" s="271">
        <v>41.83</v>
      </c>
      <c r="F28" s="271">
        <v>0</v>
      </c>
      <c r="G28" s="230">
        <f t="shared" si="0"/>
        <v>41.83</v>
      </c>
    </row>
    <row r="29" spans="1:7" ht="14.25">
      <c r="A29" s="8" t="s">
        <v>138</v>
      </c>
      <c r="B29" s="276"/>
      <c r="C29" s="271">
        <v>58804.53</v>
      </c>
      <c r="D29" s="294">
        <v>0</v>
      </c>
      <c r="E29" s="271">
        <v>171.9</v>
      </c>
      <c r="F29" s="271">
        <v>0</v>
      </c>
      <c r="G29" s="230">
        <f t="shared" si="0"/>
        <v>171.9</v>
      </c>
    </row>
    <row r="30" spans="1:7" ht="14.25">
      <c r="A30" s="8" t="s">
        <v>132</v>
      </c>
      <c r="B30" s="276"/>
      <c r="C30" s="271">
        <v>58804.53</v>
      </c>
      <c r="D30" s="294">
        <v>0</v>
      </c>
      <c r="E30" s="271">
        <v>22.92</v>
      </c>
      <c r="F30" s="271">
        <v>0</v>
      </c>
      <c r="G30" s="230">
        <f t="shared" si="0"/>
        <v>22.92</v>
      </c>
    </row>
    <row r="31" spans="1:7" ht="14.25">
      <c r="A31" s="8" t="s">
        <v>335</v>
      </c>
      <c r="B31" s="276"/>
      <c r="C31" s="271">
        <v>58804.53</v>
      </c>
      <c r="D31" s="294">
        <v>0</v>
      </c>
      <c r="E31" s="271">
        <v>114.6</v>
      </c>
      <c r="F31" s="271">
        <v>0</v>
      </c>
      <c r="G31" s="230">
        <f t="shared" si="0"/>
        <v>114.6</v>
      </c>
    </row>
    <row r="32" spans="1:7" ht="14.25">
      <c r="A32" s="8" t="s">
        <v>336</v>
      </c>
      <c r="B32" s="276"/>
      <c r="C32" s="271">
        <v>58804.53</v>
      </c>
      <c r="D32" s="294">
        <v>0</v>
      </c>
      <c r="E32" s="271">
        <v>343.79</v>
      </c>
      <c r="F32" s="271">
        <v>0</v>
      </c>
      <c r="G32" s="230">
        <f t="shared" si="0"/>
        <v>343.79</v>
      </c>
    </row>
    <row r="33" spans="1:7" ht="14.25">
      <c r="A33" s="8" t="s">
        <v>141</v>
      </c>
      <c r="B33" s="276"/>
      <c r="C33" s="271">
        <v>58804.53</v>
      </c>
      <c r="D33" s="294">
        <v>0</v>
      </c>
      <c r="E33" s="271">
        <v>236.99</v>
      </c>
      <c r="F33" s="271">
        <v>0</v>
      </c>
      <c r="G33" s="230">
        <f t="shared" si="0"/>
        <v>236.99</v>
      </c>
    </row>
    <row r="34" spans="1:7" ht="14.25">
      <c r="A34" s="8" t="s">
        <v>337</v>
      </c>
      <c r="B34" s="276"/>
      <c r="C34" s="271">
        <v>58804.53</v>
      </c>
      <c r="D34" s="294">
        <v>0</v>
      </c>
      <c r="E34" s="271">
        <v>9.17</v>
      </c>
      <c r="F34" s="271">
        <v>0</v>
      </c>
      <c r="G34" s="230">
        <f t="shared" si="0"/>
        <v>9.17</v>
      </c>
    </row>
    <row r="35" spans="1:7" ht="14.25">
      <c r="A35" s="8" t="s">
        <v>132</v>
      </c>
      <c r="B35" s="276"/>
      <c r="C35" s="271">
        <v>58804.53</v>
      </c>
      <c r="D35" s="294">
        <v>0</v>
      </c>
      <c r="E35" s="271">
        <v>10.31</v>
      </c>
      <c r="F35" s="271">
        <v>0</v>
      </c>
      <c r="G35" s="230">
        <f t="shared" si="0"/>
        <v>10.31</v>
      </c>
    </row>
    <row r="36" spans="1:7" ht="14.25">
      <c r="A36" s="8" t="s">
        <v>334</v>
      </c>
      <c r="B36" s="276"/>
      <c r="C36" s="271">
        <v>58804.53</v>
      </c>
      <c r="D36" s="294">
        <v>0</v>
      </c>
      <c r="E36" s="271">
        <v>14.9</v>
      </c>
      <c r="F36" s="271">
        <v>0</v>
      </c>
      <c r="G36" s="230">
        <f t="shared" si="0"/>
        <v>14.9</v>
      </c>
    </row>
    <row r="37" spans="1:7" ht="14.25">
      <c r="A37" s="8" t="s">
        <v>334</v>
      </c>
      <c r="B37" s="276"/>
      <c r="C37" s="271">
        <v>58804.53</v>
      </c>
      <c r="D37" s="294">
        <v>0</v>
      </c>
      <c r="E37" s="271">
        <v>14.9</v>
      </c>
      <c r="F37" s="271">
        <v>0</v>
      </c>
      <c r="G37" s="230">
        <f t="shared" si="0"/>
        <v>14.9</v>
      </c>
    </row>
    <row r="38" spans="1:7" ht="14.25">
      <c r="A38" s="8" t="s">
        <v>132</v>
      </c>
      <c r="B38" s="276"/>
      <c r="C38" s="271">
        <v>58804.53</v>
      </c>
      <c r="D38" s="294">
        <v>0</v>
      </c>
      <c r="E38" s="271">
        <v>17.190000000000001</v>
      </c>
      <c r="F38" s="271">
        <v>0</v>
      </c>
      <c r="G38" s="230">
        <f t="shared" si="0"/>
        <v>17.190000000000001</v>
      </c>
    </row>
    <row r="39" spans="1:7" ht="14.25">
      <c r="A39" s="8" t="s">
        <v>132</v>
      </c>
      <c r="B39" s="276"/>
      <c r="C39" s="271">
        <v>58804.53</v>
      </c>
      <c r="D39" s="294">
        <v>0</v>
      </c>
      <c r="E39" s="271">
        <v>4.8099999999999996</v>
      </c>
      <c r="F39" s="271">
        <v>0</v>
      </c>
      <c r="G39" s="230">
        <f t="shared" si="0"/>
        <v>4.8099999999999996</v>
      </c>
    </row>
    <row r="40" spans="1:7" ht="14.25">
      <c r="A40" s="8" t="s">
        <v>131</v>
      </c>
      <c r="B40" s="276"/>
      <c r="C40" s="271">
        <v>58804.53</v>
      </c>
      <c r="D40" s="294">
        <v>0</v>
      </c>
      <c r="E40" s="271">
        <v>20.63</v>
      </c>
      <c r="F40" s="271">
        <v>0</v>
      </c>
      <c r="G40" s="230">
        <f t="shared" si="0"/>
        <v>20.63</v>
      </c>
    </row>
    <row r="41" spans="1:7" ht="14.25">
      <c r="A41" s="8" t="s">
        <v>132</v>
      </c>
      <c r="B41" s="276"/>
      <c r="C41" s="271">
        <v>58804.53</v>
      </c>
      <c r="D41" s="294">
        <v>0</v>
      </c>
      <c r="E41" s="271">
        <v>27.5</v>
      </c>
      <c r="F41" s="271">
        <v>0</v>
      </c>
      <c r="G41" s="230">
        <f t="shared" si="0"/>
        <v>27.5</v>
      </c>
    </row>
    <row r="42" spans="1:7" ht="14.25">
      <c r="A42" s="8" t="s">
        <v>131</v>
      </c>
      <c r="B42" s="276"/>
      <c r="C42" s="271">
        <v>58804.53</v>
      </c>
      <c r="D42" s="294">
        <v>0</v>
      </c>
      <c r="E42" s="271">
        <v>9.17</v>
      </c>
      <c r="F42" s="271">
        <v>0</v>
      </c>
      <c r="G42" s="230">
        <f t="shared" si="0"/>
        <v>9.17</v>
      </c>
    </row>
    <row r="43" spans="1:7" ht="14.25">
      <c r="A43" s="8" t="s">
        <v>333</v>
      </c>
      <c r="B43" s="276"/>
      <c r="C43" s="271">
        <v>58804.53</v>
      </c>
      <c r="D43" s="294">
        <v>0</v>
      </c>
      <c r="E43" s="271">
        <v>13.75</v>
      </c>
      <c r="F43" s="271">
        <v>0</v>
      </c>
      <c r="G43" s="230">
        <f t="shared" si="0"/>
        <v>13.75</v>
      </c>
    </row>
    <row r="44" spans="1:7" ht="14.25">
      <c r="A44" s="8" t="s">
        <v>333</v>
      </c>
      <c r="B44" s="276"/>
      <c r="C44" s="271">
        <v>58804.53</v>
      </c>
      <c r="D44" s="294">
        <v>0</v>
      </c>
      <c r="E44" s="271">
        <v>6.88</v>
      </c>
      <c r="F44" s="271">
        <v>0</v>
      </c>
      <c r="G44" s="230">
        <f t="shared" si="0"/>
        <v>6.88</v>
      </c>
    </row>
    <row r="45" spans="1:7" ht="14.25">
      <c r="A45" s="8" t="s">
        <v>132</v>
      </c>
      <c r="B45" s="276"/>
      <c r="C45" s="271">
        <v>58804.53</v>
      </c>
      <c r="D45" s="294">
        <v>0</v>
      </c>
      <c r="E45" s="271">
        <v>6.42</v>
      </c>
      <c r="F45" s="271">
        <v>0</v>
      </c>
      <c r="G45" s="230">
        <f t="shared" si="0"/>
        <v>6.42</v>
      </c>
    </row>
    <row r="46" spans="1:7" ht="14.25">
      <c r="A46" s="8" t="s">
        <v>138</v>
      </c>
      <c r="B46" s="276"/>
      <c r="C46" s="271">
        <v>58804.53</v>
      </c>
      <c r="D46" s="294">
        <v>0</v>
      </c>
      <c r="E46" s="271">
        <v>22.92</v>
      </c>
      <c r="F46" s="271">
        <v>0</v>
      </c>
      <c r="G46" s="230">
        <f t="shared" si="0"/>
        <v>22.92</v>
      </c>
    </row>
    <row r="47" spans="1:7" ht="14.25">
      <c r="A47" s="8" t="s">
        <v>141</v>
      </c>
      <c r="B47" s="276"/>
      <c r="C47" s="271">
        <v>58804.53</v>
      </c>
      <c r="D47" s="294">
        <v>0</v>
      </c>
      <c r="E47" s="271">
        <v>137.52000000000001</v>
      </c>
      <c r="F47" s="271">
        <v>0</v>
      </c>
      <c r="G47" s="230">
        <f t="shared" si="0"/>
        <v>137.52000000000001</v>
      </c>
    </row>
    <row r="48" spans="1:7" ht="14.25">
      <c r="A48" s="8" t="s">
        <v>132</v>
      </c>
      <c r="B48" s="276"/>
      <c r="C48" s="271">
        <v>58804.53</v>
      </c>
      <c r="D48" s="294">
        <v>0</v>
      </c>
      <c r="E48" s="271">
        <v>25.67</v>
      </c>
      <c r="F48" s="271">
        <v>0</v>
      </c>
      <c r="G48" s="230">
        <f t="shared" si="0"/>
        <v>25.67</v>
      </c>
    </row>
    <row r="49" spans="1:7" ht="14.25">
      <c r="A49" s="8" t="s">
        <v>141</v>
      </c>
      <c r="B49" s="276"/>
      <c r="C49" s="271">
        <v>58804.53</v>
      </c>
      <c r="D49" s="294">
        <v>0</v>
      </c>
      <c r="E49" s="271">
        <v>80.22</v>
      </c>
      <c r="F49" s="271">
        <v>0</v>
      </c>
      <c r="G49" s="230">
        <f t="shared" si="0"/>
        <v>80.22</v>
      </c>
    </row>
    <row r="50" spans="1:7" ht="14.25">
      <c r="A50" s="8" t="s">
        <v>132</v>
      </c>
      <c r="B50" s="276"/>
      <c r="C50" s="271">
        <v>58804.53</v>
      </c>
      <c r="D50" s="294">
        <v>0</v>
      </c>
      <c r="E50" s="271">
        <v>60.51</v>
      </c>
      <c r="F50" s="271">
        <v>0</v>
      </c>
      <c r="G50" s="230">
        <f t="shared" si="0"/>
        <v>60.51</v>
      </c>
    </row>
    <row r="51" spans="1:7" ht="14.25">
      <c r="A51" s="8" t="s">
        <v>138</v>
      </c>
      <c r="B51" s="276"/>
      <c r="C51" s="271">
        <v>58804.53</v>
      </c>
      <c r="D51" s="294">
        <v>0</v>
      </c>
      <c r="E51" s="271">
        <v>45.84</v>
      </c>
      <c r="F51" s="271">
        <v>0</v>
      </c>
      <c r="G51" s="230">
        <f t="shared" si="0"/>
        <v>45.84</v>
      </c>
    </row>
    <row r="52" spans="1:7" ht="14.25">
      <c r="A52" s="8" t="s">
        <v>132</v>
      </c>
      <c r="B52" s="276"/>
      <c r="C52" s="271">
        <v>58804.53</v>
      </c>
      <c r="D52" s="294">
        <v>0</v>
      </c>
      <c r="E52" s="271">
        <v>16.04</v>
      </c>
      <c r="F52" s="271">
        <v>0</v>
      </c>
      <c r="G52" s="230">
        <f t="shared" si="0"/>
        <v>16.04</v>
      </c>
    </row>
    <row r="53" spans="1:7" ht="14.25">
      <c r="A53" s="8" t="s">
        <v>131</v>
      </c>
      <c r="B53" s="276"/>
      <c r="C53" s="271">
        <v>58804.53</v>
      </c>
      <c r="D53" s="294">
        <v>0</v>
      </c>
      <c r="E53" s="271">
        <v>13.75</v>
      </c>
      <c r="F53" s="271">
        <v>0</v>
      </c>
      <c r="G53" s="230">
        <f t="shared" si="0"/>
        <v>13.75</v>
      </c>
    </row>
    <row r="54" spans="1:7" ht="14.25">
      <c r="A54" s="8" t="s">
        <v>333</v>
      </c>
      <c r="B54" s="276"/>
      <c r="C54" s="271">
        <v>58804.53</v>
      </c>
      <c r="D54" s="294">
        <v>0</v>
      </c>
      <c r="E54" s="271">
        <v>6.88</v>
      </c>
      <c r="F54" s="271">
        <v>0</v>
      </c>
      <c r="G54" s="230">
        <f t="shared" si="0"/>
        <v>6.88</v>
      </c>
    </row>
    <row r="55" spans="1:7" ht="14.25">
      <c r="A55" s="8" t="s">
        <v>138</v>
      </c>
      <c r="B55" s="276"/>
      <c r="C55" s="271">
        <v>58804.53</v>
      </c>
      <c r="D55" s="294">
        <v>0</v>
      </c>
      <c r="E55" s="271">
        <v>11.46</v>
      </c>
      <c r="F55" s="271">
        <v>0</v>
      </c>
      <c r="G55" s="230">
        <f t="shared" si="0"/>
        <v>11.46</v>
      </c>
    </row>
    <row r="56" spans="1:7" ht="14.25">
      <c r="A56" s="8" t="s">
        <v>138</v>
      </c>
      <c r="B56" s="276"/>
      <c r="C56" s="271">
        <v>58804.53</v>
      </c>
      <c r="D56" s="294">
        <v>0</v>
      </c>
      <c r="E56" s="271">
        <v>137.52000000000001</v>
      </c>
      <c r="F56" s="271">
        <v>0</v>
      </c>
      <c r="G56" s="230">
        <f t="shared" si="0"/>
        <v>137.52000000000001</v>
      </c>
    </row>
    <row r="57" spans="1:7" ht="14.25">
      <c r="A57" s="8" t="s">
        <v>131</v>
      </c>
      <c r="B57" s="276"/>
      <c r="C57" s="271">
        <v>58804.53</v>
      </c>
      <c r="D57" s="294">
        <v>0</v>
      </c>
      <c r="E57" s="271">
        <v>252.11</v>
      </c>
      <c r="F57" s="271">
        <v>0</v>
      </c>
      <c r="G57" s="230">
        <f t="shared" si="0"/>
        <v>252.11</v>
      </c>
    </row>
    <row r="58" spans="1:7" ht="14.25">
      <c r="A58" s="8" t="s">
        <v>138</v>
      </c>
      <c r="B58" s="276"/>
      <c r="C58" s="271">
        <v>58804.53</v>
      </c>
      <c r="D58" s="294">
        <v>0</v>
      </c>
      <c r="E58" s="271">
        <v>11.46</v>
      </c>
      <c r="F58" s="271">
        <v>0</v>
      </c>
      <c r="G58" s="230">
        <f t="shared" si="0"/>
        <v>11.46</v>
      </c>
    </row>
    <row r="59" spans="1:7" ht="14.25">
      <c r="A59" s="8" t="s">
        <v>141</v>
      </c>
      <c r="B59" s="276"/>
      <c r="C59" s="271">
        <v>58804.53</v>
      </c>
      <c r="D59" s="294">
        <v>0</v>
      </c>
      <c r="E59" s="271">
        <v>275.02999999999997</v>
      </c>
      <c r="F59" s="271">
        <v>0</v>
      </c>
      <c r="G59" s="230">
        <f t="shared" si="0"/>
        <v>275.02999999999997</v>
      </c>
    </row>
    <row r="60" spans="1:7" ht="14.25">
      <c r="A60" s="8" t="s">
        <v>337</v>
      </c>
      <c r="B60" s="276"/>
      <c r="C60" s="271">
        <v>58804.53</v>
      </c>
      <c r="D60" s="294">
        <v>0</v>
      </c>
      <c r="E60" s="271">
        <v>9.17</v>
      </c>
      <c r="F60" s="271">
        <v>0</v>
      </c>
      <c r="G60" s="230">
        <f t="shared" si="0"/>
        <v>9.17</v>
      </c>
    </row>
    <row r="61" spans="1:7" ht="14.25">
      <c r="A61" s="8" t="s">
        <v>337</v>
      </c>
      <c r="B61" s="276"/>
      <c r="C61" s="271">
        <v>58804.53</v>
      </c>
      <c r="D61" s="294">
        <v>0</v>
      </c>
      <c r="E61" s="271">
        <v>4.58</v>
      </c>
      <c r="F61" s="271">
        <v>0</v>
      </c>
      <c r="G61" s="230">
        <f t="shared" si="0"/>
        <v>4.58</v>
      </c>
    </row>
    <row r="62" spans="1:7" ht="14.25">
      <c r="A62" s="8" t="s">
        <v>138</v>
      </c>
      <c r="B62" s="276"/>
      <c r="C62" s="271">
        <v>58804.53</v>
      </c>
      <c r="D62" s="294">
        <v>0</v>
      </c>
      <c r="E62" s="271">
        <v>208.11</v>
      </c>
      <c r="F62" s="271">
        <v>0</v>
      </c>
      <c r="G62" s="230">
        <f t="shared" si="0"/>
        <v>208.11</v>
      </c>
    </row>
    <row r="63" spans="1:7" ht="14.25">
      <c r="A63" s="8" t="s">
        <v>338</v>
      </c>
      <c r="B63" s="276"/>
      <c r="C63" s="271">
        <v>58804.53</v>
      </c>
      <c r="D63" s="294">
        <v>0</v>
      </c>
      <c r="E63" s="271">
        <v>5.5</v>
      </c>
      <c r="F63" s="271">
        <v>0</v>
      </c>
      <c r="G63" s="230">
        <f t="shared" si="0"/>
        <v>5.5</v>
      </c>
    </row>
    <row r="64" spans="1:7" ht="14.25">
      <c r="A64" s="8" t="s">
        <v>339</v>
      </c>
      <c r="B64" s="276"/>
      <c r="C64" s="271">
        <v>26062.35</v>
      </c>
      <c r="D64" s="294">
        <v>488.67</v>
      </c>
      <c r="E64" s="271">
        <v>325.77999999999997</v>
      </c>
      <c r="F64" s="271">
        <v>0</v>
      </c>
      <c r="G64" s="230">
        <f t="shared" si="0"/>
        <v>814.45</v>
      </c>
    </row>
    <row r="65" spans="1:7" ht="14.25">
      <c r="A65" s="8" t="s">
        <v>340</v>
      </c>
      <c r="B65" s="276"/>
      <c r="C65" s="271">
        <v>26062.35</v>
      </c>
      <c r="D65" s="294">
        <v>162.88999999999999</v>
      </c>
      <c r="E65" s="271">
        <v>108.59</v>
      </c>
      <c r="F65" s="271">
        <v>0</v>
      </c>
      <c r="G65" s="230">
        <f t="shared" si="0"/>
        <v>271.48</v>
      </c>
    </row>
    <row r="66" spans="1:7" ht="14.25">
      <c r="A66" s="8" t="s">
        <v>341</v>
      </c>
      <c r="B66" s="276"/>
      <c r="C66" s="271">
        <v>26062.35</v>
      </c>
      <c r="D66" s="294">
        <v>0</v>
      </c>
      <c r="E66" s="271">
        <v>162.88999999999999</v>
      </c>
      <c r="F66" s="271">
        <v>0</v>
      </c>
      <c r="G66" s="230">
        <f t="shared" si="0"/>
        <v>162.88999999999999</v>
      </c>
    </row>
    <row r="67" spans="1:7" ht="14.25">
      <c r="A67" s="8" t="s">
        <v>342</v>
      </c>
      <c r="B67" s="276"/>
      <c r="C67" s="271">
        <v>26062.35</v>
      </c>
      <c r="D67" s="294">
        <v>488.67</v>
      </c>
      <c r="E67" s="271">
        <v>325.77999999999997</v>
      </c>
      <c r="F67" s="271">
        <v>0</v>
      </c>
      <c r="G67" s="230">
        <f t="shared" si="0"/>
        <v>814.45</v>
      </c>
    </row>
    <row r="68" spans="1:7" ht="14.25">
      <c r="A68" s="8" t="s">
        <v>343</v>
      </c>
      <c r="B68" s="276"/>
      <c r="C68" s="271">
        <v>26062.35</v>
      </c>
      <c r="D68" s="294">
        <v>0</v>
      </c>
      <c r="E68" s="271">
        <v>162.88999999999999</v>
      </c>
      <c r="F68" s="271">
        <v>0</v>
      </c>
      <c r="G68" s="230">
        <f t="shared" si="0"/>
        <v>162.88999999999999</v>
      </c>
    </row>
    <row r="69" spans="1:7" ht="14.25">
      <c r="A69" s="8" t="s">
        <v>344</v>
      </c>
      <c r="B69" s="276"/>
      <c r="C69" s="271">
        <v>26062.35</v>
      </c>
      <c r="D69" s="294">
        <v>488.67</v>
      </c>
      <c r="E69" s="271">
        <v>325.77999999999997</v>
      </c>
      <c r="F69" s="271">
        <v>0</v>
      </c>
      <c r="G69" s="230">
        <f t="shared" si="0"/>
        <v>814.45</v>
      </c>
    </row>
    <row r="70" spans="1:7" ht="14.25">
      <c r="A70" s="8" t="s">
        <v>345</v>
      </c>
      <c r="B70" s="276"/>
      <c r="C70" s="271">
        <v>26062.35</v>
      </c>
      <c r="D70" s="294">
        <v>488.67</v>
      </c>
      <c r="E70" s="271">
        <v>325.77999999999997</v>
      </c>
      <c r="F70" s="271">
        <v>0</v>
      </c>
      <c r="G70" s="230">
        <f t="shared" si="0"/>
        <v>814.45</v>
      </c>
    </row>
    <row r="71" spans="1:7" ht="14.25">
      <c r="A71" s="8" t="s">
        <v>346</v>
      </c>
      <c r="B71" s="276"/>
      <c r="C71" s="271">
        <v>26062.35</v>
      </c>
      <c r="D71" s="294">
        <v>0</v>
      </c>
      <c r="E71" s="271">
        <v>162.88999999999999</v>
      </c>
      <c r="F71" s="271">
        <v>0</v>
      </c>
      <c r="G71" s="230">
        <f t="shared" si="0"/>
        <v>162.88999999999999</v>
      </c>
    </row>
    <row r="72" spans="1:7" ht="14.25">
      <c r="A72" s="8" t="s">
        <v>347</v>
      </c>
      <c r="B72" s="276"/>
      <c r="C72" s="271">
        <v>26062.35</v>
      </c>
      <c r="D72" s="294">
        <v>0</v>
      </c>
      <c r="E72" s="271">
        <v>108.59</v>
      </c>
      <c r="F72" s="271">
        <v>0</v>
      </c>
      <c r="G72" s="230">
        <f t="shared" si="0"/>
        <v>108.59</v>
      </c>
    </row>
    <row r="73" spans="1:7" ht="14.25">
      <c r="A73" s="8" t="s">
        <v>348</v>
      </c>
      <c r="B73" s="276"/>
      <c r="C73" s="271">
        <v>26062.35</v>
      </c>
      <c r="D73" s="294">
        <v>244.34</v>
      </c>
      <c r="E73" s="271">
        <v>162.88999999999999</v>
      </c>
      <c r="F73" s="271">
        <v>0</v>
      </c>
      <c r="G73" s="230">
        <f t="shared" si="0"/>
        <v>407.23</v>
      </c>
    </row>
    <row r="74" spans="1:7" ht="14.25">
      <c r="A74" s="8" t="s">
        <v>349</v>
      </c>
      <c r="B74" s="276"/>
      <c r="C74" s="271">
        <v>26062.35</v>
      </c>
      <c r="D74" s="294">
        <v>0</v>
      </c>
      <c r="E74" s="271">
        <v>162.88999999999999</v>
      </c>
      <c r="F74" s="271">
        <v>0</v>
      </c>
      <c r="G74" s="230">
        <f t="shared" si="0"/>
        <v>162.88999999999999</v>
      </c>
    </row>
    <row r="75" spans="1:7" ht="14.25">
      <c r="A75" s="8" t="s">
        <v>350</v>
      </c>
      <c r="B75" s="276"/>
      <c r="C75" s="271">
        <v>26062.35</v>
      </c>
      <c r="D75" s="294">
        <v>0</v>
      </c>
      <c r="E75" s="271">
        <v>108.59</v>
      </c>
      <c r="F75" s="271">
        <v>0</v>
      </c>
      <c r="G75" s="230">
        <f t="shared" si="0"/>
        <v>108.59</v>
      </c>
    </row>
    <row r="76" spans="1:7" ht="14.25">
      <c r="A76" s="8" t="s">
        <v>351</v>
      </c>
      <c r="B76" s="276"/>
      <c r="C76" s="271">
        <v>26062.35</v>
      </c>
      <c r="D76" s="294">
        <v>244.34</v>
      </c>
      <c r="E76" s="271">
        <v>162.88999999999999</v>
      </c>
      <c r="F76" s="271">
        <v>0</v>
      </c>
      <c r="G76" s="230">
        <f t="shared" si="0"/>
        <v>407.23</v>
      </c>
    </row>
    <row r="77" spans="1:7" ht="14.25">
      <c r="A77" s="8" t="s">
        <v>352</v>
      </c>
      <c r="B77" s="276"/>
      <c r="C77" s="271">
        <v>6317.78</v>
      </c>
      <c r="D77" s="294">
        <v>0</v>
      </c>
      <c r="E77" s="271">
        <v>315.89</v>
      </c>
      <c r="F77" s="271">
        <v>0</v>
      </c>
      <c r="G77" s="230">
        <f t="shared" si="0"/>
        <v>315.89</v>
      </c>
    </row>
    <row r="78" spans="1:7" ht="14.25">
      <c r="A78" s="8" t="s">
        <v>148</v>
      </c>
      <c r="B78" s="276"/>
      <c r="C78" s="271">
        <v>9195.35</v>
      </c>
      <c r="D78" s="294">
        <v>0</v>
      </c>
      <c r="E78" s="271">
        <v>459.77</v>
      </c>
      <c r="F78" s="271">
        <v>0</v>
      </c>
      <c r="G78" s="230">
        <f t="shared" si="0"/>
        <v>459.77</v>
      </c>
    </row>
    <row r="79" spans="1:7" ht="14.25">
      <c r="A79" s="8" t="s">
        <v>353</v>
      </c>
      <c r="B79" s="276"/>
      <c r="C79" s="271">
        <v>10921.9</v>
      </c>
      <c r="D79" s="294">
        <v>273.05</v>
      </c>
      <c r="E79" s="271">
        <v>0</v>
      </c>
      <c r="F79" s="271">
        <v>0</v>
      </c>
      <c r="G79" s="230">
        <f t="shared" ref="G79:G92" si="1">D79+E79+F79</f>
        <v>273.05</v>
      </c>
    </row>
    <row r="80" spans="1:7" ht="14.25">
      <c r="A80" s="8" t="s">
        <v>354</v>
      </c>
      <c r="B80" s="276"/>
      <c r="C80" s="271">
        <v>10921.9</v>
      </c>
      <c r="D80" s="294">
        <v>273.05</v>
      </c>
      <c r="E80" s="271">
        <v>0</v>
      </c>
      <c r="F80" s="271">
        <v>0</v>
      </c>
      <c r="G80" s="230">
        <f t="shared" si="1"/>
        <v>273.05</v>
      </c>
    </row>
    <row r="81" spans="1:7" ht="14.25">
      <c r="A81" s="8" t="s">
        <v>355</v>
      </c>
      <c r="B81" s="276"/>
      <c r="C81" s="271">
        <v>15569.6</v>
      </c>
      <c r="D81" s="294">
        <v>0</v>
      </c>
      <c r="E81" s="271">
        <v>778.48</v>
      </c>
      <c r="F81" s="271">
        <v>0</v>
      </c>
      <c r="G81" s="230">
        <f t="shared" si="1"/>
        <v>778.48</v>
      </c>
    </row>
    <row r="82" spans="1:7" ht="14.25">
      <c r="A82" s="8" t="s">
        <v>356</v>
      </c>
      <c r="B82" s="276"/>
      <c r="C82" s="271">
        <v>8143.13</v>
      </c>
      <c r="D82" s="294">
        <v>0</v>
      </c>
      <c r="E82" s="271">
        <v>407.16</v>
      </c>
      <c r="F82" s="271">
        <v>0</v>
      </c>
      <c r="G82" s="230">
        <f t="shared" si="1"/>
        <v>407.16</v>
      </c>
    </row>
    <row r="83" spans="1:7" ht="14.25">
      <c r="A83" s="8" t="s">
        <v>357</v>
      </c>
      <c r="B83" s="276"/>
      <c r="C83" s="271">
        <v>2316.7399999999998</v>
      </c>
      <c r="D83" s="294">
        <v>0</v>
      </c>
      <c r="E83" s="271">
        <v>115.84</v>
      </c>
      <c r="F83" s="271">
        <v>0</v>
      </c>
      <c r="G83" s="230">
        <f t="shared" si="1"/>
        <v>115.84</v>
      </c>
    </row>
    <row r="84" spans="1:7" ht="14.25">
      <c r="A84" s="8" t="s">
        <v>289</v>
      </c>
      <c r="B84" s="276"/>
      <c r="C84" s="271">
        <v>3993.67</v>
      </c>
      <c r="D84" s="294">
        <v>0</v>
      </c>
      <c r="E84" s="271">
        <v>199.68</v>
      </c>
      <c r="F84" s="271">
        <v>0</v>
      </c>
      <c r="G84" s="230">
        <f t="shared" si="1"/>
        <v>199.68</v>
      </c>
    </row>
    <row r="85" spans="1:7" ht="14.25">
      <c r="A85" s="8" t="s">
        <v>358</v>
      </c>
      <c r="B85" s="276"/>
      <c r="C85" s="271">
        <v>666.61</v>
      </c>
      <c r="D85" s="294">
        <v>0</v>
      </c>
      <c r="E85" s="271">
        <v>33.33</v>
      </c>
      <c r="F85" s="271">
        <v>0</v>
      </c>
      <c r="G85" s="230">
        <f t="shared" si="1"/>
        <v>33.33</v>
      </c>
    </row>
    <row r="86" spans="1:7" ht="14.25">
      <c r="A86" s="8" t="s">
        <v>136</v>
      </c>
      <c r="B86" s="276"/>
      <c r="C86" s="271">
        <v>1537.61</v>
      </c>
      <c r="D86" s="294">
        <v>0</v>
      </c>
      <c r="E86" s="271">
        <v>76.88</v>
      </c>
      <c r="F86" s="271">
        <v>0</v>
      </c>
      <c r="G86" s="230">
        <f t="shared" si="1"/>
        <v>76.88</v>
      </c>
    </row>
    <row r="87" spans="1:7" ht="14.25">
      <c r="A87" s="8" t="s">
        <v>359</v>
      </c>
      <c r="B87" s="276"/>
      <c r="C87" s="271">
        <v>2338.91</v>
      </c>
      <c r="D87" s="294">
        <v>0</v>
      </c>
      <c r="E87" s="271">
        <v>116.95</v>
      </c>
      <c r="F87" s="271">
        <v>0</v>
      </c>
      <c r="G87" s="230">
        <f t="shared" si="1"/>
        <v>116.95</v>
      </c>
    </row>
    <row r="88" spans="1:7" ht="14.25">
      <c r="A88" s="8" t="s">
        <v>360</v>
      </c>
      <c r="B88" s="276"/>
      <c r="C88" s="271">
        <v>112455.73</v>
      </c>
      <c r="D88" s="294">
        <v>0</v>
      </c>
      <c r="E88" s="271">
        <v>11245.57</v>
      </c>
      <c r="F88" s="271">
        <v>0</v>
      </c>
      <c r="G88" s="230">
        <f t="shared" si="1"/>
        <v>11245.57</v>
      </c>
    </row>
    <row r="89" spans="1:7" ht="14.25">
      <c r="A89" s="8" t="s">
        <v>361</v>
      </c>
      <c r="B89" s="276"/>
      <c r="C89" s="271">
        <v>534.46</v>
      </c>
      <c r="D89" s="294">
        <v>26.72</v>
      </c>
      <c r="E89" s="271">
        <v>53.45</v>
      </c>
      <c r="F89" s="271">
        <v>0</v>
      </c>
      <c r="G89" s="230">
        <f t="shared" si="1"/>
        <v>80.17</v>
      </c>
    </row>
    <row r="90" spans="1:7" ht="14.25">
      <c r="A90" s="8" t="s">
        <v>362</v>
      </c>
      <c r="B90" s="276"/>
      <c r="C90" s="271">
        <v>1074.31</v>
      </c>
      <c r="D90" s="294">
        <v>0</v>
      </c>
      <c r="E90" s="271">
        <v>53.72</v>
      </c>
      <c r="F90" s="271">
        <v>0</v>
      </c>
      <c r="G90" s="230">
        <f t="shared" si="1"/>
        <v>53.72</v>
      </c>
    </row>
    <row r="91" spans="1:7" ht="14.25">
      <c r="A91" s="8" t="s">
        <v>363</v>
      </c>
      <c r="B91" s="276"/>
      <c r="C91" s="271">
        <v>109965.24</v>
      </c>
      <c r="D91" s="294">
        <v>0</v>
      </c>
      <c r="E91" s="271">
        <v>499.84</v>
      </c>
      <c r="F91" s="271">
        <v>0</v>
      </c>
      <c r="G91" s="230">
        <f t="shared" si="1"/>
        <v>499.84</v>
      </c>
    </row>
    <row r="92" spans="1:7" ht="14.25">
      <c r="A92" s="352" t="s">
        <v>363</v>
      </c>
      <c r="B92" s="278"/>
      <c r="C92" s="271">
        <v>109965.24</v>
      </c>
      <c r="D92" s="294">
        <v>0</v>
      </c>
      <c r="E92" s="271">
        <v>499.84</v>
      </c>
      <c r="F92" s="271">
        <v>0</v>
      </c>
      <c r="G92" s="230">
        <f t="shared" si="1"/>
        <v>499.84</v>
      </c>
    </row>
    <row r="93" spans="1:7" ht="14.25">
      <c r="A93" s="353" t="s">
        <v>363</v>
      </c>
      <c r="B93" s="277"/>
      <c r="C93" s="271">
        <v>109965.24</v>
      </c>
      <c r="D93" s="294">
        <v>0</v>
      </c>
      <c r="E93" s="271">
        <v>499.84</v>
      </c>
      <c r="F93" s="271">
        <v>0</v>
      </c>
      <c r="G93" s="230">
        <f>D93+E93+F93</f>
        <v>499.84</v>
      </c>
    </row>
    <row r="94" spans="1:7" ht="14.25">
      <c r="A94" s="8" t="s">
        <v>363</v>
      </c>
      <c r="B94" s="276"/>
      <c r="C94" s="271">
        <v>109965.24</v>
      </c>
      <c r="D94" s="294">
        <v>0</v>
      </c>
      <c r="E94" s="271">
        <v>499.84</v>
      </c>
      <c r="F94" s="271">
        <v>0</v>
      </c>
      <c r="G94" s="230">
        <f>D94+E94+F94</f>
        <v>499.84</v>
      </c>
    </row>
    <row r="95" spans="1:7">
      <c r="A95" s="231" t="s">
        <v>124</v>
      </c>
      <c r="B95" s="232"/>
      <c r="C95" s="233">
        <f>SUM(C15:C94)</f>
        <v>3846081.1799999997</v>
      </c>
      <c r="D95" s="233">
        <f>SUM(D15:D94)</f>
        <v>3179.0700000000006</v>
      </c>
      <c r="E95" s="233">
        <f>SUM(E15:E94)</f>
        <v>21614.130000000005</v>
      </c>
      <c r="F95" s="233">
        <f>SUM(F15:F94)</f>
        <v>0</v>
      </c>
      <c r="G95" s="234">
        <f>SUM(G15:G94)</f>
        <v>24793.200000000001</v>
      </c>
    </row>
    <row r="96" spans="1:7">
      <c r="G96" s="166"/>
    </row>
    <row r="98" spans="1:1" ht="14.25">
      <c r="A98" s="79"/>
    </row>
    <row r="99" spans="1:1" ht="14.25">
      <c r="A99" s="78"/>
    </row>
    <row r="177" spans="2:2">
      <c r="B177" s="166"/>
    </row>
  </sheetData>
  <mergeCells count="1">
    <mergeCell ref="C2:F2"/>
  </mergeCells>
  <pageMargins left="0.7" right="0.7" top="0.75" bottom="0.75" header="0.3" footer="0.3"/>
  <pageSetup scale="49" orientation="portrait" r:id="rId1"/>
  <rowBreaks count="6" manualBreakCount="6">
    <brk id="12" max="6" man="1"/>
    <brk id="13" max="6" man="1"/>
    <brk id="18" max="6" man="1"/>
    <brk id="29" max="16383" man="1"/>
    <brk id="37" max="16383" man="1"/>
    <brk id="552" max="16383" man="1"/>
  </rowBreaks>
  <colBreaks count="4" manualBreakCount="4">
    <brk id="1" min="1" max="99" man="1"/>
    <brk id="3" min="1" max="99" man="1"/>
    <brk id="5" max="1048575" man="1"/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AD66-8696-4B0B-850F-DE14FF23872E}">
  <sheetPr codeName="Sheet9">
    <tabColor rgb="FF92D050"/>
    <pageSetUpPr fitToPage="1"/>
  </sheetPr>
  <dimension ref="A1:G177"/>
  <sheetViews>
    <sheetView topLeftCell="A65" zoomScale="70" zoomScaleNormal="70" zoomScalePageLayoutView="55" workbookViewId="0">
      <selection activeCell="G101" sqref="G101"/>
    </sheetView>
  </sheetViews>
  <sheetFormatPr defaultColWidth="8.85546875" defaultRowHeight="12.75"/>
  <cols>
    <col min="1" max="1" width="46.5703125" style="76" customWidth="1"/>
    <col min="2" max="2" width="17" style="76" customWidth="1"/>
    <col min="3" max="3" width="17.5703125" style="76" customWidth="1"/>
    <col min="4" max="4" width="13.7109375" style="76" customWidth="1"/>
    <col min="5" max="5" width="15.28515625" style="76" customWidth="1"/>
    <col min="6" max="6" width="14.42578125" style="76" customWidth="1"/>
    <col min="7" max="7" width="26.140625" style="76" customWidth="1"/>
    <col min="8" max="8" width="13.42578125" style="76" bestFit="1" customWidth="1"/>
    <col min="9" max="16384" width="8.85546875" style="76"/>
  </cols>
  <sheetData>
    <row r="1" spans="1:7" ht="6" customHeight="1"/>
    <row r="2" spans="1:7">
      <c r="C2" s="365" t="s">
        <v>105</v>
      </c>
      <c r="D2" s="365"/>
      <c r="E2" s="365"/>
      <c r="F2" s="365"/>
    </row>
    <row r="3" spans="1:7" ht="3.75" customHeight="1">
      <c r="B3" s="209"/>
    </row>
    <row r="4" spans="1:7">
      <c r="B4" s="210"/>
      <c r="C4" s="211"/>
    </row>
    <row r="5" spans="1:7" ht="3" customHeight="1"/>
    <row r="6" spans="1:7">
      <c r="A6" s="76" t="s">
        <v>106</v>
      </c>
      <c r="B6" s="212" t="s">
        <v>107</v>
      </c>
      <c r="G6" s="86"/>
    </row>
    <row r="7" spans="1:7" ht="15.6" customHeight="1">
      <c r="A7" s="76" t="s">
        <v>108</v>
      </c>
      <c r="B7" s="213">
        <f>'M1 IC'!B7</f>
        <v>45778</v>
      </c>
    </row>
    <row r="8" spans="1:7">
      <c r="A8" s="146"/>
      <c r="B8" s="152"/>
      <c r="C8" s="103" t="s">
        <v>109</v>
      </c>
      <c r="D8" s="214"/>
      <c r="E8" s="215" t="s">
        <v>110</v>
      </c>
      <c r="F8" s="216"/>
      <c r="G8" s="134"/>
    </row>
    <row r="9" spans="1:7">
      <c r="A9" s="94"/>
      <c r="B9" s="88"/>
      <c r="C9" s="90" t="s">
        <v>111</v>
      </c>
      <c r="D9" s="105" t="s">
        <v>112</v>
      </c>
      <c r="E9" s="105" t="s">
        <v>113</v>
      </c>
      <c r="F9" s="103" t="s">
        <v>114</v>
      </c>
      <c r="G9" s="154" t="s">
        <v>115</v>
      </c>
    </row>
    <row r="10" spans="1:7" ht="9" customHeight="1">
      <c r="A10" s="94"/>
      <c r="B10" s="88"/>
      <c r="C10" s="217" t="s">
        <v>116</v>
      </c>
      <c r="D10" s="218" t="s">
        <v>117</v>
      </c>
      <c r="E10" s="218" t="s">
        <v>118</v>
      </c>
      <c r="F10" s="217" t="s">
        <v>119</v>
      </c>
      <c r="G10" s="219" t="s">
        <v>120</v>
      </c>
    </row>
    <row r="11" spans="1:7" ht="10.5" customHeight="1">
      <c r="A11" s="155"/>
      <c r="B11" s="157"/>
      <c r="C11" s="220" t="s">
        <v>121</v>
      </c>
      <c r="D11" s="221" t="s">
        <v>121</v>
      </c>
      <c r="E11" s="222" t="s">
        <v>121</v>
      </c>
      <c r="F11" s="220" t="s">
        <v>121</v>
      </c>
      <c r="G11" s="223" t="s">
        <v>121</v>
      </c>
    </row>
    <row r="12" spans="1:7" ht="11.1" customHeight="1">
      <c r="A12" s="146"/>
      <c r="B12" s="152"/>
      <c r="C12" s="224"/>
      <c r="D12" s="225"/>
      <c r="E12" s="4"/>
      <c r="F12" s="5"/>
      <c r="G12" s="226"/>
    </row>
    <row r="13" spans="1:7">
      <c r="A13" s="227" t="s">
        <v>122</v>
      </c>
      <c r="B13" s="228"/>
      <c r="C13" s="229"/>
      <c r="D13" s="226"/>
      <c r="E13" s="4"/>
      <c r="F13" s="5"/>
      <c r="G13" s="226"/>
    </row>
    <row r="14" spans="1:7" ht="13.5" customHeight="1">
      <c r="A14" s="227" t="s">
        <v>123</v>
      </c>
      <c r="B14" s="228"/>
      <c r="C14" s="229"/>
      <c r="D14" s="226"/>
      <c r="E14" s="4"/>
      <c r="F14" s="5"/>
      <c r="G14" s="226"/>
    </row>
    <row r="15" spans="1:7" ht="13.35" customHeight="1">
      <c r="A15" s="8" t="s">
        <v>364</v>
      </c>
      <c r="B15" s="276"/>
      <c r="C15" s="271">
        <v>109965.24</v>
      </c>
      <c r="D15" s="294">
        <v>0</v>
      </c>
      <c r="E15" s="271">
        <v>499.84</v>
      </c>
      <c r="F15" s="271">
        <v>0</v>
      </c>
      <c r="G15" s="230">
        <f t="shared" ref="G15:G46" si="0">D15+E15+F15</f>
        <v>499.84</v>
      </c>
    </row>
    <row r="16" spans="1:7" ht="14.1" customHeight="1">
      <c r="A16" s="8" t="s">
        <v>363</v>
      </c>
      <c r="B16" s="276"/>
      <c r="C16" s="271">
        <v>109965.24</v>
      </c>
      <c r="D16" s="294">
        <v>0</v>
      </c>
      <c r="E16" s="271">
        <v>499.84</v>
      </c>
      <c r="F16" s="271">
        <v>0</v>
      </c>
      <c r="G16" s="230">
        <f t="shared" si="0"/>
        <v>499.84</v>
      </c>
    </row>
    <row r="17" spans="1:7" ht="14.25">
      <c r="A17" s="8" t="s">
        <v>363</v>
      </c>
      <c r="B17" s="276"/>
      <c r="C17" s="271">
        <v>109965.24</v>
      </c>
      <c r="D17" s="294">
        <v>0</v>
      </c>
      <c r="E17" s="271">
        <v>499.84</v>
      </c>
      <c r="F17" s="271">
        <v>0</v>
      </c>
      <c r="G17" s="230">
        <f t="shared" si="0"/>
        <v>499.84</v>
      </c>
    </row>
    <row r="18" spans="1:7" ht="14.25">
      <c r="A18" s="8" t="s">
        <v>363</v>
      </c>
      <c r="B18" s="276"/>
      <c r="C18" s="271">
        <v>109965.24</v>
      </c>
      <c r="D18" s="294">
        <v>0</v>
      </c>
      <c r="E18" s="271">
        <v>499.84</v>
      </c>
      <c r="F18" s="271">
        <v>0</v>
      </c>
      <c r="G18" s="230">
        <f t="shared" si="0"/>
        <v>499.84</v>
      </c>
    </row>
    <row r="19" spans="1:7" ht="14.25">
      <c r="A19" s="8" t="s">
        <v>363</v>
      </c>
      <c r="B19" s="276"/>
      <c r="C19" s="271">
        <v>109965.24</v>
      </c>
      <c r="D19" s="294">
        <v>0</v>
      </c>
      <c r="E19" s="271">
        <v>499.84</v>
      </c>
      <c r="F19" s="271">
        <v>0</v>
      </c>
      <c r="G19" s="230">
        <f t="shared" si="0"/>
        <v>499.84</v>
      </c>
    </row>
    <row r="20" spans="1:7" ht="14.25">
      <c r="A20" s="8" t="s">
        <v>363</v>
      </c>
      <c r="B20" s="276"/>
      <c r="C20" s="271">
        <v>109965.24</v>
      </c>
      <c r="D20" s="294">
        <v>0</v>
      </c>
      <c r="E20" s="271">
        <v>499.84</v>
      </c>
      <c r="F20" s="271">
        <v>0</v>
      </c>
      <c r="G20" s="230">
        <f t="shared" si="0"/>
        <v>499.84</v>
      </c>
    </row>
    <row r="21" spans="1:7" ht="14.25">
      <c r="A21" s="8" t="s">
        <v>363</v>
      </c>
      <c r="B21" s="276"/>
      <c r="C21" s="271">
        <v>109965.24</v>
      </c>
      <c r="D21" s="294">
        <v>0</v>
      </c>
      <c r="E21" s="271">
        <v>499.84</v>
      </c>
      <c r="F21" s="271">
        <v>0</v>
      </c>
      <c r="G21" s="230">
        <f t="shared" si="0"/>
        <v>499.84</v>
      </c>
    </row>
    <row r="22" spans="1:7" ht="14.25">
      <c r="A22" s="8" t="s">
        <v>365</v>
      </c>
      <c r="B22" s="276"/>
      <c r="C22" s="271">
        <v>39684.800000000003</v>
      </c>
      <c r="D22" s="294">
        <v>0</v>
      </c>
      <c r="E22" s="271">
        <v>1984.24</v>
      </c>
      <c r="F22" s="271">
        <v>0</v>
      </c>
      <c r="G22" s="230">
        <f t="shared" si="0"/>
        <v>1984.24</v>
      </c>
    </row>
    <row r="23" spans="1:7" ht="14.25">
      <c r="A23" s="8" t="s">
        <v>366</v>
      </c>
      <c r="B23" s="276"/>
      <c r="C23" s="271">
        <v>7653.59</v>
      </c>
      <c r="D23" s="294">
        <v>0</v>
      </c>
      <c r="E23" s="271">
        <v>382.68</v>
      </c>
      <c r="F23" s="271">
        <v>0</v>
      </c>
      <c r="G23" s="230">
        <f t="shared" si="0"/>
        <v>382.68</v>
      </c>
    </row>
    <row r="24" spans="1:7" ht="14.25">
      <c r="A24" s="8" t="s">
        <v>367</v>
      </c>
      <c r="B24" s="276"/>
      <c r="C24" s="271">
        <v>26561.86</v>
      </c>
      <c r="D24" s="294">
        <v>0</v>
      </c>
      <c r="E24" s="271">
        <v>1328.09</v>
      </c>
      <c r="F24" s="271">
        <v>0</v>
      </c>
      <c r="G24" s="230">
        <f t="shared" si="0"/>
        <v>1328.09</v>
      </c>
    </row>
    <row r="25" spans="1:7" ht="14.25">
      <c r="A25" s="8" t="s">
        <v>368</v>
      </c>
      <c r="B25" s="276"/>
      <c r="C25" s="271">
        <v>2787.73</v>
      </c>
      <c r="D25" s="294">
        <v>0</v>
      </c>
      <c r="E25" s="271">
        <v>139.38999999999999</v>
      </c>
      <c r="F25" s="271">
        <v>0</v>
      </c>
      <c r="G25" s="230">
        <f t="shared" si="0"/>
        <v>139.38999999999999</v>
      </c>
    </row>
    <row r="26" spans="1:7" ht="14.25">
      <c r="A26" s="8" t="s">
        <v>369</v>
      </c>
      <c r="B26" s="276"/>
      <c r="C26" s="271">
        <v>678.54</v>
      </c>
      <c r="D26" s="294">
        <v>0</v>
      </c>
      <c r="E26" s="271">
        <v>33.93</v>
      </c>
      <c r="F26" s="271">
        <v>0</v>
      </c>
      <c r="G26" s="230">
        <f t="shared" si="0"/>
        <v>33.93</v>
      </c>
    </row>
    <row r="27" spans="1:7" ht="14.25">
      <c r="A27" s="8" t="s">
        <v>370</v>
      </c>
      <c r="B27" s="276"/>
      <c r="C27" s="271">
        <v>6369.13</v>
      </c>
      <c r="D27" s="294">
        <v>0</v>
      </c>
      <c r="E27" s="271">
        <v>318.45999999999998</v>
      </c>
      <c r="F27" s="271">
        <v>0</v>
      </c>
      <c r="G27" s="230">
        <f t="shared" si="0"/>
        <v>318.45999999999998</v>
      </c>
    </row>
    <row r="28" spans="1:7" ht="14.25">
      <c r="A28" s="8" t="s">
        <v>370</v>
      </c>
      <c r="B28" s="276"/>
      <c r="C28" s="271">
        <v>2304.59</v>
      </c>
      <c r="D28" s="294">
        <v>0</v>
      </c>
      <c r="E28" s="271">
        <v>115.23</v>
      </c>
      <c r="F28" s="271">
        <v>0</v>
      </c>
      <c r="G28" s="230">
        <f t="shared" si="0"/>
        <v>115.23</v>
      </c>
    </row>
    <row r="29" spans="1:7" ht="14.25">
      <c r="A29" s="8" t="s">
        <v>370</v>
      </c>
      <c r="B29" s="276"/>
      <c r="C29" s="271">
        <v>2304.59</v>
      </c>
      <c r="D29" s="294">
        <v>0</v>
      </c>
      <c r="E29" s="271">
        <v>115.23</v>
      </c>
      <c r="F29" s="271">
        <v>0</v>
      </c>
      <c r="G29" s="230">
        <f t="shared" si="0"/>
        <v>115.23</v>
      </c>
    </row>
    <row r="30" spans="1:7" ht="14.25">
      <c r="A30" s="8" t="s">
        <v>371</v>
      </c>
      <c r="B30" s="276"/>
      <c r="C30" s="271">
        <v>12023.1</v>
      </c>
      <c r="D30" s="294">
        <v>0</v>
      </c>
      <c r="E30" s="271">
        <v>225.43</v>
      </c>
      <c r="F30" s="271">
        <v>0</v>
      </c>
      <c r="G30" s="230">
        <f t="shared" si="0"/>
        <v>225.43</v>
      </c>
    </row>
    <row r="31" spans="1:7" ht="14.25">
      <c r="A31" s="8" t="s">
        <v>371</v>
      </c>
      <c r="B31" s="276"/>
      <c r="C31" s="271">
        <v>12023.1</v>
      </c>
      <c r="D31" s="294">
        <v>0</v>
      </c>
      <c r="E31" s="271">
        <v>375.72</v>
      </c>
      <c r="F31" s="271">
        <v>0</v>
      </c>
      <c r="G31" s="230">
        <f t="shared" si="0"/>
        <v>375.72</v>
      </c>
    </row>
    <row r="32" spans="1:7" ht="14.25">
      <c r="A32" s="8" t="s">
        <v>372</v>
      </c>
      <c r="B32" s="276"/>
      <c r="C32" s="271">
        <v>710.95</v>
      </c>
      <c r="D32" s="294">
        <v>0</v>
      </c>
      <c r="E32" s="271">
        <v>35.549999999999997</v>
      </c>
      <c r="F32" s="271">
        <v>0</v>
      </c>
      <c r="G32" s="230">
        <f t="shared" si="0"/>
        <v>35.549999999999997</v>
      </c>
    </row>
    <row r="33" spans="1:7" ht="14.25">
      <c r="A33" s="8" t="s">
        <v>373</v>
      </c>
      <c r="B33" s="276"/>
      <c r="C33" s="271">
        <v>20946.46</v>
      </c>
      <c r="D33" s="294">
        <v>0</v>
      </c>
      <c r="E33" s="271">
        <v>429.25</v>
      </c>
      <c r="F33" s="271">
        <v>0</v>
      </c>
      <c r="G33" s="230">
        <f t="shared" si="0"/>
        <v>429.25</v>
      </c>
    </row>
    <row r="34" spans="1:7" ht="14.25">
      <c r="A34" s="8" t="s">
        <v>374</v>
      </c>
      <c r="B34" s="276"/>
      <c r="C34" s="271">
        <v>20946.46</v>
      </c>
      <c r="D34" s="294">
        <v>0</v>
      </c>
      <c r="E34" s="271">
        <v>1665.4</v>
      </c>
      <c r="F34" s="271">
        <v>0</v>
      </c>
      <c r="G34" s="230">
        <f t="shared" si="0"/>
        <v>1665.4</v>
      </c>
    </row>
    <row r="35" spans="1:7" ht="14.25">
      <c r="A35" s="8" t="s">
        <v>375</v>
      </c>
      <c r="B35" s="276"/>
      <c r="C35" s="271">
        <v>988.83</v>
      </c>
      <c r="D35" s="294">
        <v>0</v>
      </c>
      <c r="E35" s="271">
        <v>49.44</v>
      </c>
      <c r="F35" s="271">
        <v>0</v>
      </c>
      <c r="G35" s="230">
        <f t="shared" si="0"/>
        <v>49.44</v>
      </c>
    </row>
    <row r="36" spans="1:7" ht="14.25">
      <c r="A36" s="8" t="s">
        <v>140</v>
      </c>
      <c r="B36" s="276"/>
      <c r="C36" s="271">
        <v>42301.7</v>
      </c>
      <c r="D36" s="294">
        <v>455.65</v>
      </c>
      <c r="E36" s="271">
        <v>227.83</v>
      </c>
      <c r="F36" s="271">
        <v>0</v>
      </c>
      <c r="G36" s="230">
        <f t="shared" si="0"/>
        <v>683.48</v>
      </c>
    </row>
    <row r="37" spans="1:7" ht="14.25">
      <c r="A37" s="8" t="s">
        <v>139</v>
      </c>
      <c r="B37" s="276"/>
      <c r="C37" s="271">
        <v>42301.7</v>
      </c>
      <c r="D37" s="294">
        <v>0</v>
      </c>
      <c r="E37" s="271">
        <v>2001.17</v>
      </c>
      <c r="F37" s="271">
        <v>0</v>
      </c>
      <c r="G37" s="230">
        <f t="shared" si="0"/>
        <v>2001.17</v>
      </c>
    </row>
    <row r="38" spans="1:7" ht="14.25">
      <c r="A38" s="8" t="s">
        <v>376</v>
      </c>
      <c r="B38" s="276"/>
      <c r="C38" s="271">
        <v>1614.05</v>
      </c>
      <c r="D38" s="294">
        <v>80.7</v>
      </c>
      <c r="E38" s="271">
        <v>161.41</v>
      </c>
      <c r="F38" s="271">
        <v>0</v>
      </c>
      <c r="G38" s="230">
        <f t="shared" si="0"/>
        <v>242.11</v>
      </c>
    </row>
    <row r="39" spans="1:7" ht="14.25">
      <c r="A39" s="8" t="s">
        <v>377</v>
      </c>
      <c r="B39" s="276"/>
      <c r="C39" s="271">
        <v>758.85</v>
      </c>
      <c r="D39" s="294">
        <v>0</v>
      </c>
      <c r="E39" s="271">
        <v>75.89</v>
      </c>
      <c r="F39" s="271">
        <v>0</v>
      </c>
      <c r="G39" s="230">
        <f t="shared" si="0"/>
        <v>75.89</v>
      </c>
    </row>
    <row r="40" spans="1:7" ht="14.25">
      <c r="A40" s="8" t="s">
        <v>378</v>
      </c>
      <c r="B40" s="276"/>
      <c r="C40" s="271">
        <v>2811.63</v>
      </c>
      <c r="D40" s="294">
        <v>0</v>
      </c>
      <c r="E40" s="271">
        <v>140.58000000000001</v>
      </c>
      <c r="F40" s="271">
        <v>0</v>
      </c>
      <c r="G40" s="230">
        <f t="shared" si="0"/>
        <v>140.58000000000001</v>
      </c>
    </row>
    <row r="41" spans="1:7" ht="14.25">
      <c r="A41" s="8" t="s">
        <v>379</v>
      </c>
      <c r="B41" s="276"/>
      <c r="C41" s="271">
        <v>9553</v>
      </c>
      <c r="D41" s="294">
        <v>0</v>
      </c>
      <c r="E41" s="271">
        <v>477.65</v>
      </c>
      <c r="F41" s="271">
        <v>0</v>
      </c>
      <c r="G41" s="230">
        <f t="shared" si="0"/>
        <v>477.65</v>
      </c>
    </row>
    <row r="42" spans="1:7" ht="14.25">
      <c r="A42" s="8" t="s">
        <v>139</v>
      </c>
      <c r="B42" s="276"/>
      <c r="C42" s="271">
        <v>21679.82</v>
      </c>
      <c r="D42" s="294">
        <v>0</v>
      </c>
      <c r="E42" s="271">
        <v>293.02999999999997</v>
      </c>
      <c r="F42" s="271">
        <v>0</v>
      </c>
      <c r="G42" s="230">
        <f t="shared" si="0"/>
        <v>293.02999999999997</v>
      </c>
    </row>
    <row r="43" spans="1:7" ht="14.25">
      <c r="A43" s="8" t="s">
        <v>139</v>
      </c>
      <c r="B43" s="276"/>
      <c r="C43" s="271">
        <v>21679.82</v>
      </c>
      <c r="D43" s="294">
        <v>0</v>
      </c>
      <c r="E43" s="271">
        <v>293.02999999999997</v>
      </c>
      <c r="F43" s="271">
        <v>0</v>
      </c>
      <c r="G43" s="230">
        <f t="shared" si="0"/>
        <v>293.02999999999997</v>
      </c>
    </row>
    <row r="44" spans="1:7" ht="14.25">
      <c r="A44" s="8" t="s">
        <v>139</v>
      </c>
      <c r="B44" s="276"/>
      <c r="C44" s="271">
        <v>21679.82</v>
      </c>
      <c r="D44" s="294">
        <v>0</v>
      </c>
      <c r="E44" s="271">
        <v>293.02999999999997</v>
      </c>
      <c r="F44" s="271">
        <v>0</v>
      </c>
      <c r="G44" s="230">
        <f t="shared" si="0"/>
        <v>293.02999999999997</v>
      </c>
    </row>
    <row r="45" spans="1:7" ht="14.25">
      <c r="A45" s="8" t="s">
        <v>140</v>
      </c>
      <c r="B45" s="276"/>
      <c r="C45" s="271">
        <v>21679.82</v>
      </c>
      <c r="D45" s="294">
        <v>233.52</v>
      </c>
      <c r="E45" s="271">
        <v>116.76</v>
      </c>
      <c r="F45" s="271">
        <v>0</v>
      </c>
      <c r="G45" s="230">
        <f t="shared" si="0"/>
        <v>350.28000000000003</v>
      </c>
    </row>
    <row r="46" spans="1:7" ht="14.25">
      <c r="A46" s="8" t="s">
        <v>139</v>
      </c>
      <c r="B46" s="276"/>
      <c r="C46" s="271">
        <v>21679.82</v>
      </c>
      <c r="D46" s="294">
        <v>0</v>
      </c>
      <c r="E46" s="271">
        <v>146.52000000000001</v>
      </c>
      <c r="F46" s="271">
        <v>0</v>
      </c>
      <c r="G46" s="230">
        <f t="shared" si="0"/>
        <v>146.52000000000001</v>
      </c>
    </row>
    <row r="47" spans="1:7" ht="14.25">
      <c r="A47" s="8" t="s">
        <v>139</v>
      </c>
      <c r="B47" s="276"/>
      <c r="C47" s="271">
        <v>15646.33</v>
      </c>
      <c r="D47" s="294">
        <v>0</v>
      </c>
      <c r="E47" s="271">
        <v>740.18</v>
      </c>
      <c r="F47" s="271">
        <v>0</v>
      </c>
      <c r="G47" s="230">
        <f t="shared" ref="G47:G77" si="1">D47+E47+F47</f>
        <v>740.18</v>
      </c>
    </row>
    <row r="48" spans="1:7" ht="14.25">
      <c r="A48" s="8" t="s">
        <v>140</v>
      </c>
      <c r="B48" s="276"/>
      <c r="C48" s="271">
        <v>15646.33</v>
      </c>
      <c r="D48" s="294">
        <v>168.53</v>
      </c>
      <c r="E48" s="271">
        <v>84.27</v>
      </c>
      <c r="F48" s="271">
        <v>0</v>
      </c>
      <c r="G48" s="230">
        <f t="shared" si="1"/>
        <v>252.8</v>
      </c>
    </row>
    <row r="49" spans="1:7" ht="14.25">
      <c r="A49" s="8" t="s">
        <v>380</v>
      </c>
      <c r="B49" s="276"/>
      <c r="C49" s="271">
        <v>15382.86</v>
      </c>
      <c r="D49" s="294">
        <v>0</v>
      </c>
      <c r="E49" s="271">
        <v>769.14</v>
      </c>
      <c r="F49" s="271">
        <v>0</v>
      </c>
      <c r="G49" s="230">
        <f t="shared" si="1"/>
        <v>769.14</v>
      </c>
    </row>
    <row r="50" spans="1:7" ht="14.25">
      <c r="A50" s="8" t="s">
        <v>381</v>
      </c>
      <c r="B50" s="276"/>
      <c r="C50" s="271">
        <v>35485.67</v>
      </c>
      <c r="D50" s="294">
        <v>0</v>
      </c>
      <c r="E50" s="271">
        <v>324.38</v>
      </c>
      <c r="F50" s="271">
        <v>0</v>
      </c>
      <c r="G50" s="230">
        <f t="shared" si="1"/>
        <v>324.38</v>
      </c>
    </row>
    <row r="51" spans="1:7" ht="14.25">
      <c r="A51" s="8" t="s">
        <v>382</v>
      </c>
      <c r="B51" s="276"/>
      <c r="C51" s="271">
        <v>35485.67</v>
      </c>
      <c r="D51" s="294">
        <v>0</v>
      </c>
      <c r="E51" s="271">
        <v>3224.19</v>
      </c>
      <c r="F51" s="271">
        <v>0</v>
      </c>
      <c r="G51" s="230">
        <f t="shared" si="1"/>
        <v>3224.19</v>
      </c>
    </row>
    <row r="52" spans="1:7" ht="14.25">
      <c r="A52" s="8" t="s">
        <v>383</v>
      </c>
      <c r="B52" s="276"/>
      <c r="C52" s="271">
        <v>18672.7</v>
      </c>
      <c r="D52" s="294">
        <v>2729.09</v>
      </c>
      <c r="E52" s="271">
        <v>1819.39</v>
      </c>
      <c r="F52" s="271">
        <v>0</v>
      </c>
      <c r="G52" s="230">
        <f t="shared" si="1"/>
        <v>4548.4800000000005</v>
      </c>
    </row>
    <row r="53" spans="1:7" ht="14.25">
      <c r="A53" s="8" t="s">
        <v>384</v>
      </c>
      <c r="B53" s="276"/>
      <c r="C53" s="271">
        <v>18672.7</v>
      </c>
      <c r="D53" s="294">
        <v>0</v>
      </c>
      <c r="E53" s="271">
        <v>47.88</v>
      </c>
      <c r="F53" s="271">
        <v>0</v>
      </c>
      <c r="G53" s="230">
        <f t="shared" si="1"/>
        <v>47.88</v>
      </c>
    </row>
    <row r="54" spans="1:7" ht="14.25">
      <c r="A54" s="8" t="s">
        <v>134</v>
      </c>
      <c r="B54" s="276"/>
      <c r="C54" s="271">
        <v>2097.7399999999998</v>
      </c>
      <c r="D54" s="294">
        <v>0</v>
      </c>
      <c r="E54" s="271">
        <v>13.16</v>
      </c>
      <c r="F54" s="271">
        <v>0</v>
      </c>
      <c r="G54" s="230">
        <f t="shared" si="1"/>
        <v>13.16</v>
      </c>
    </row>
    <row r="55" spans="1:7" ht="14.25">
      <c r="A55" s="8" t="s">
        <v>135</v>
      </c>
      <c r="B55" s="276"/>
      <c r="C55" s="271">
        <v>2097.7399999999998</v>
      </c>
      <c r="D55" s="294">
        <v>0</v>
      </c>
      <c r="E55" s="271">
        <v>91.73</v>
      </c>
      <c r="F55" s="271">
        <v>0</v>
      </c>
      <c r="G55" s="230">
        <f t="shared" si="1"/>
        <v>91.73</v>
      </c>
    </row>
    <row r="56" spans="1:7" ht="14.25">
      <c r="A56" s="8" t="s">
        <v>140</v>
      </c>
      <c r="B56" s="276"/>
      <c r="C56" s="271">
        <v>15646.33</v>
      </c>
      <c r="D56" s="294">
        <v>168.53</v>
      </c>
      <c r="E56" s="271">
        <v>84.27</v>
      </c>
      <c r="F56" s="271">
        <v>0</v>
      </c>
      <c r="G56" s="230">
        <f t="shared" si="1"/>
        <v>252.8</v>
      </c>
    </row>
    <row r="57" spans="1:7" ht="14.25">
      <c r="A57" s="8" t="s">
        <v>139</v>
      </c>
      <c r="B57" s="276"/>
      <c r="C57" s="271">
        <v>15646.33</v>
      </c>
      <c r="D57" s="294">
        <v>0</v>
      </c>
      <c r="E57" s="271">
        <v>740.18</v>
      </c>
      <c r="F57" s="271">
        <v>0</v>
      </c>
      <c r="G57" s="230">
        <f t="shared" si="1"/>
        <v>740.18</v>
      </c>
    </row>
    <row r="58" spans="1:7" ht="14.25">
      <c r="A58" s="8" t="s">
        <v>385</v>
      </c>
      <c r="B58" s="276"/>
      <c r="C58" s="271">
        <v>30730.03</v>
      </c>
      <c r="D58" s="294">
        <v>0</v>
      </c>
      <c r="E58" s="271">
        <v>1453.75</v>
      </c>
      <c r="F58" s="271">
        <v>0</v>
      </c>
      <c r="G58" s="230">
        <f t="shared" si="1"/>
        <v>1453.75</v>
      </c>
    </row>
    <row r="59" spans="1:7" ht="14.25">
      <c r="A59" s="8" t="s">
        <v>386</v>
      </c>
      <c r="B59" s="276"/>
      <c r="C59" s="271">
        <v>30730.03</v>
      </c>
      <c r="D59" s="294">
        <v>331.01</v>
      </c>
      <c r="E59" s="271">
        <v>165.5</v>
      </c>
      <c r="F59" s="271">
        <v>0</v>
      </c>
      <c r="G59" s="230">
        <f t="shared" si="1"/>
        <v>496.51</v>
      </c>
    </row>
    <row r="60" spans="1:7" ht="14.25">
      <c r="A60" s="8" t="s">
        <v>333</v>
      </c>
      <c r="B60" s="276"/>
      <c r="C60" s="271">
        <v>44297.97</v>
      </c>
      <c r="D60" s="294">
        <v>0</v>
      </c>
      <c r="E60" s="271">
        <v>89.22</v>
      </c>
      <c r="F60" s="271">
        <v>0</v>
      </c>
      <c r="G60" s="230">
        <f t="shared" si="1"/>
        <v>89.22</v>
      </c>
    </row>
    <row r="61" spans="1:7" ht="14.25">
      <c r="A61" s="8" t="s">
        <v>387</v>
      </c>
      <c r="B61" s="276"/>
      <c r="C61" s="271">
        <v>44297.97</v>
      </c>
      <c r="D61" s="294">
        <v>0</v>
      </c>
      <c r="E61" s="271">
        <v>133.83000000000001</v>
      </c>
      <c r="F61" s="271">
        <v>0</v>
      </c>
      <c r="G61" s="230">
        <f t="shared" si="1"/>
        <v>133.83000000000001</v>
      </c>
    </row>
    <row r="62" spans="1:7" ht="14.25">
      <c r="A62" s="8" t="s">
        <v>388</v>
      </c>
      <c r="B62" s="276"/>
      <c r="C62" s="271">
        <v>44297.97</v>
      </c>
      <c r="D62" s="294">
        <v>0</v>
      </c>
      <c r="E62" s="271">
        <v>885.51</v>
      </c>
      <c r="F62" s="271">
        <v>0</v>
      </c>
      <c r="G62" s="230">
        <f t="shared" si="1"/>
        <v>885.51</v>
      </c>
    </row>
    <row r="63" spans="1:7" ht="14.25">
      <c r="A63" s="8" t="s">
        <v>389</v>
      </c>
      <c r="B63" s="276"/>
      <c r="C63" s="271">
        <v>44297.97</v>
      </c>
      <c r="D63" s="294">
        <v>0</v>
      </c>
      <c r="E63" s="271">
        <v>44.61</v>
      </c>
      <c r="F63" s="271">
        <v>0</v>
      </c>
      <c r="G63" s="230">
        <f t="shared" si="1"/>
        <v>44.61</v>
      </c>
    </row>
    <row r="64" spans="1:7" ht="14.25">
      <c r="A64" s="8" t="s">
        <v>390</v>
      </c>
      <c r="B64" s="276"/>
      <c r="C64" s="271">
        <v>44297.97</v>
      </c>
      <c r="D64" s="294">
        <v>0</v>
      </c>
      <c r="E64" s="271">
        <v>1106.33</v>
      </c>
      <c r="F64" s="271">
        <v>0</v>
      </c>
      <c r="G64" s="230">
        <f t="shared" si="1"/>
        <v>1106.33</v>
      </c>
    </row>
    <row r="65" spans="1:7" ht="14.25">
      <c r="A65" s="8" t="s">
        <v>356</v>
      </c>
      <c r="B65" s="276"/>
      <c r="C65" s="271">
        <v>8081.74</v>
      </c>
      <c r="D65" s="294">
        <v>0</v>
      </c>
      <c r="E65" s="271">
        <v>404.09</v>
      </c>
      <c r="F65" s="271">
        <v>0</v>
      </c>
      <c r="G65" s="230">
        <f t="shared" si="1"/>
        <v>404.09</v>
      </c>
    </row>
    <row r="66" spans="1:7" ht="14.25">
      <c r="A66" s="8" t="s">
        <v>391</v>
      </c>
      <c r="B66" s="276"/>
      <c r="C66" s="271">
        <v>6909.26</v>
      </c>
      <c r="D66" s="294">
        <v>0</v>
      </c>
      <c r="E66" s="271">
        <v>190.26</v>
      </c>
      <c r="F66" s="271">
        <v>0</v>
      </c>
      <c r="G66" s="230">
        <f t="shared" si="1"/>
        <v>190.26</v>
      </c>
    </row>
    <row r="67" spans="1:7" ht="14.25">
      <c r="A67" s="8" t="s">
        <v>392</v>
      </c>
      <c r="B67" s="276"/>
      <c r="C67" s="271">
        <v>6909.26</v>
      </c>
      <c r="D67" s="294">
        <v>0</v>
      </c>
      <c r="E67" s="271">
        <v>250.34</v>
      </c>
      <c r="F67" s="271">
        <v>0</v>
      </c>
      <c r="G67" s="230">
        <f t="shared" si="1"/>
        <v>250.34</v>
      </c>
    </row>
    <row r="68" spans="1:7" ht="14.25">
      <c r="A68" s="8" t="s">
        <v>392</v>
      </c>
      <c r="B68" s="276"/>
      <c r="C68" s="271">
        <v>4098.8999999999996</v>
      </c>
      <c r="D68" s="294">
        <v>0</v>
      </c>
      <c r="E68" s="271">
        <v>99.7</v>
      </c>
      <c r="F68" s="271">
        <v>0</v>
      </c>
      <c r="G68" s="230">
        <f t="shared" si="1"/>
        <v>99.7</v>
      </c>
    </row>
    <row r="69" spans="1:7" ht="14.25">
      <c r="A69" s="8" t="s">
        <v>391</v>
      </c>
      <c r="B69" s="276"/>
      <c r="C69" s="271">
        <v>4098.8999999999996</v>
      </c>
      <c r="D69" s="294">
        <v>0</v>
      </c>
      <c r="E69" s="271">
        <v>210.48</v>
      </c>
      <c r="F69" s="271">
        <v>0</v>
      </c>
      <c r="G69" s="230">
        <f t="shared" si="1"/>
        <v>210.48</v>
      </c>
    </row>
    <row r="70" spans="1:7" ht="14.25">
      <c r="A70" s="8" t="s">
        <v>331</v>
      </c>
      <c r="B70" s="276"/>
      <c r="C70" s="271">
        <v>26909.7</v>
      </c>
      <c r="D70" s="294">
        <v>0</v>
      </c>
      <c r="E70" s="271">
        <v>1345.49</v>
      </c>
      <c r="F70" s="271">
        <v>0</v>
      </c>
      <c r="G70" s="230">
        <f t="shared" si="1"/>
        <v>1345.49</v>
      </c>
    </row>
    <row r="71" spans="1:7" ht="14.25">
      <c r="A71" s="8" t="s">
        <v>385</v>
      </c>
      <c r="B71" s="276"/>
      <c r="C71" s="271">
        <v>15646.33</v>
      </c>
      <c r="D71" s="294">
        <v>0</v>
      </c>
      <c r="E71" s="271">
        <v>740.18</v>
      </c>
      <c r="F71" s="271">
        <v>0</v>
      </c>
      <c r="G71" s="230">
        <f t="shared" si="1"/>
        <v>740.18</v>
      </c>
    </row>
    <row r="72" spans="1:7" ht="14.25">
      <c r="A72" s="8" t="s">
        <v>393</v>
      </c>
      <c r="B72" s="276"/>
      <c r="C72" s="271">
        <v>15646.33</v>
      </c>
      <c r="D72" s="294">
        <v>168.53</v>
      </c>
      <c r="E72" s="271">
        <v>84.27</v>
      </c>
      <c r="F72" s="271">
        <v>0</v>
      </c>
      <c r="G72" s="230">
        <f t="shared" si="1"/>
        <v>252.8</v>
      </c>
    </row>
    <row r="73" spans="1:7" ht="14.25">
      <c r="A73" s="8" t="s">
        <v>394</v>
      </c>
      <c r="B73" s="276"/>
      <c r="C73" s="271">
        <v>45916.61</v>
      </c>
      <c r="D73" s="294">
        <v>494.59</v>
      </c>
      <c r="E73" s="271">
        <v>247.29</v>
      </c>
      <c r="F73" s="271">
        <v>0</v>
      </c>
      <c r="G73" s="230">
        <f t="shared" si="1"/>
        <v>741.88</v>
      </c>
    </row>
    <row r="74" spans="1:7" ht="14.25">
      <c r="A74" s="8" t="s">
        <v>385</v>
      </c>
      <c r="B74" s="276"/>
      <c r="C74" s="271">
        <v>45916.61</v>
      </c>
      <c r="D74" s="294">
        <v>0</v>
      </c>
      <c r="E74" s="271">
        <v>2172.1799999999998</v>
      </c>
      <c r="F74" s="271">
        <v>0</v>
      </c>
      <c r="G74" s="230">
        <f t="shared" si="1"/>
        <v>2172.1799999999998</v>
      </c>
    </row>
    <row r="75" spans="1:7" ht="14.25">
      <c r="A75" s="8" t="s">
        <v>394</v>
      </c>
      <c r="B75" s="276"/>
      <c r="C75" s="271">
        <v>15646.33</v>
      </c>
      <c r="D75" s="294">
        <v>168.53</v>
      </c>
      <c r="E75" s="271">
        <v>84.27</v>
      </c>
      <c r="F75" s="271">
        <v>0</v>
      </c>
      <c r="G75" s="230">
        <f t="shared" si="1"/>
        <v>252.8</v>
      </c>
    </row>
    <row r="76" spans="1:7" ht="14.25">
      <c r="A76" s="8" t="s">
        <v>385</v>
      </c>
      <c r="B76" s="276"/>
      <c r="C76" s="271">
        <v>15646.33</v>
      </c>
      <c r="D76" s="294">
        <v>0</v>
      </c>
      <c r="E76" s="271">
        <v>740.18</v>
      </c>
      <c r="F76" s="271">
        <v>0</v>
      </c>
      <c r="G76" s="230">
        <f t="shared" si="1"/>
        <v>740.18</v>
      </c>
    </row>
    <row r="77" spans="1:7" ht="14.25">
      <c r="A77" s="8" t="s">
        <v>395</v>
      </c>
      <c r="B77" s="276"/>
      <c r="C77" s="271">
        <v>4516.79</v>
      </c>
      <c r="D77" s="294">
        <v>0</v>
      </c>
      <c r="E77" s="271">
        <v>88.26</v>
      </c>
      <c r="F77" s="271">
        <v>0</v>
      </c>
      <c r="G77" s="230">
        <f t="shared" si="1"/>
        <v>88.26</v>
      </c>
    </row>
    <row r="78" spans="1:7" ht="14.25">
      <c r="A78" s="8" t="s">
        <v>396</v>
      </c>
      <c r="B78" s="276"/>
      <c r="C78" s="271">
        <v>4516.79</v>
      </c>
      <c r="D78" s="294">
        <v>0</v>
      </c>
      <c r="E78" s="271">
        <v>259.58999999999997</v>
      </c>
      <c r="F78" s="271">
        <v>0</v>
      </c>
      <c r="G78" s="230">
        <f t="shared" ref="G78:G91" si="2">D78+E78+F78</f>
        <v>259.58999999999997</v>
      </c>
    </row>
    <row r="79" spans="1:7" ht="14.25">
      <c r="A79" s="8" t="s">
        <v>397</v>
      </c>
      <c r="B79" s="276"/>
      <c r="C79" s="271">
        <v>4516.79</v>
      </c>
      <c r="D79" s="294">
        <v>0</v>
      </c>
      <c r="E79" s="271">
        <v>103.83</v>
      </c>
      <c r="F79" s="271">
        <v>0</v>
      </c>
      <c r="G79" s="230">
        <f t="shared" si="2"/>
        <v>103.83</v>
      </c>
    </row>
    <row r="80" spans="1:7" ht="14.25">
      <c r="A80" s="355" t="s">
        <v>398</v>
      </c>
      <c r="B80" s="276"/>
      <c r="C80" s="271">
        <v>15439.54</v>
      </c>
      <c r="D80" s="294">
        <v>0</v>
      </c>
      <c r="E80" s="271">
        <v>771.98</v>
      </c>
      <c r="F80" s="271">
        <v>0</v>
      </c>
      <c r="G80" s="230">
        <f t="shared" si="2"/>
        <v>771.98</v>
      </c>
    </row>
    <row r="81" spans="1:7" ht="14.25">
      <c r="A81" s="355" t="s">
        <v>399</v>
      </c>
      <c r="B81" s="276"/>
      <c r="C81" s="271">
        <v>80910.45</v>
      </c>
      <c r="D81" s="294">
        <v>0</v>
      </c>
      <c r="E81" s="271">
        <v>3484.4</v>
      </c>
      <c r="F81" s="271">
        <v>0</v>
      </c>
      <c r="G81" s="230">
        <f t="shared" si="2"/>
        <v>3484.4</v>
      </c>
    </row>
    <row r="82" spans="1:7" ht="14.25">
      <c r="A82" s="355" t="s">
        <v>400</v>
      </c>
      <c r="B82" s="276"/>
      <c r="C82" s="271">
        <v>2835.28</v>
      </c>
      <c r="D82" s="294">
        <v>0</v>
      </c>
      <c r="E82" s="271">
        <v>283.52999999999997</v>
      </c>
      <c r="F82" s="271">
        <v>0</v>
      </c>
      <c r="G82" s="230">
        <f t="shared" si="2"/>
        <v>283.52999999999997</v>
      </c>
    </row>
    <row r="83" spans="1:7" ht="14.25">
      <c r="A83" s="355" t="s">
        <v>401</v>
      </c>
      <c r="B83" s="276"/>
      <c r="C83" s="271">
        <v>20484.28</v>
      </c>
      <c r="D83" s="294">
        <v>0</v>
      </c>
      <c r="E83" s="271">
        <v>1024.21</v>
      </c>
      <c r="F83" s="271">
        <v>0</v>
      </c>
      <c r="G83" s="230">
        <f t="shared" si="2"/>
        <v>1024.21</v>
      </c>
    </row>
    <row r="84" spans="1:7" ht="14.25">
      <c r="A84" s="355" t="s">
        <v>402</v>
      </c>
      <c r="B84" s="276"/>
      <c r="C84" s="271">
        <v>860.76</v>
      </c>
      <c r="D84" s="294">
        <v>172.15</v>
      </c>
      <c r="E84" s="271">
        <v>86.08</v>
      </c>
      <c r="F84" s="271">
        <v>0</v>
      </c>
      <c r="G84" s="230">
        <f t="shared" si="2"/>
        <v>258.23</v>
      </c>
    </row>
    <row r="85" spans="1:7" ht="14.25">
      <c r="A85" s="355" t="s">
        <v>403</v>
      </c>
      <c r="B85" s="276"/>
      <c r="C85" s="271">
        <v>701.65</v>
      </c>
      <c r="D85" s="294">
        <v>35.08</v>
      </c>
      <c r="E85" s="271">
        <v>70.16</v>
      </c>
      <c r="F85" s="271">
        <v>0</v>
      </c>
      <c r="G85" s="230">
        <f t="shared" si="2"/>
        <v>105.24</v>
      </c>
    </row>
    <row r="86" spans="1:7" ht="14.25">
      <c r="A86" s="355" t="s">
        <v>404</v>
      </c>
      <c r="B86" s="276"/>
      <c r="C86" s="271">
        <v>14661.92</v>
      </c>
      <c r="D86" s="294">
        <v>0</v>
      </c>
      <c r="E86" s="271">
        <v>20.32</v>
      </c>
      <c r="F86" s="271">
        <v>0</v>
      </c>
      <c r="G86" s="230">
        <f t="shared" si="2"/>
        <v>20.32</v>
      </c>
    </row>
    <row r="87" spans="1:7" ht="14.25">
      <c r="A87" s="355" t="s">
        <v>405</v>
      </c>
      <c r="B87" s="276"/>
      <c r="C87" s="271">
        <v>19580.060000000001</v>
      </c>
      <c r="D87" s="294">
        <v>2937.01</v>
      </c>
      <c r="E87" s="271">
        <v>1958.01</v>
      </c>
      <c r="F87" s="271">
        <v>0</v>
      </c>
      <c r="G87" s="230">
        <f t="shared" si="2"/>
        <v>4895.0200000000004</v>
      </c>
    </row>
    <row r="88" spans="1:7" ht="14.25">
      <c r="A88" s="355" t="s">
        <v>406</v>
      </c>
      <c r="B88" s="276"/>
      <c r="C88" s="271">
        <v>11532.79</v>
      </c>
      <c r="D88" s="294">
        <v>0</v>
      </c>
      <c r="E88" s="271">
        <v>712.94</v>
      </c>
      <c r="F88" s="271">
        <v>0</v>
      </c>
      <c r="G88" s="230">
        <f t="shared" si="2"/>
        <v>712.94</v>
      </c>
    </row>
    <row r="89" spans="1:7" ht="14.25">
      <c r="A89" s="355" t="s">
        <v>407</v>
      </c>
      <c r="B89" s="276"/>
      <c r="C89" s="271">
        <v>3642.02</v>
      </c>
      <c r="D89" s="294">
        <v>0</v>
      </c>
      <c r="E89" s="271">
        <v>182.1</v>
      </c>
      <c r="F89" s="271">
        <v>0</v>
      </c>
      <c r="G89" s="230">
        <f t="shared" si="2"/>
        <v>182.1</v>
      </c>
    </row>
    <row r="90" spans="1:7" ht="14.25">
      <c r="A90" s="355" t="s">
        <v>408</v>
      </c>
      <c r="B90" s="276"/>
      <c r="C90" s="271">
        <v>2137.75</v>
      </c>
      <c r="D90" s="294">
        <v>0</v>
      </c>
      <c r="E90" s="271">
        <v>106.89</v>
      </c>
      <c r="F90" s="271">
        <v>0</v>
      </c>
      <c r="G90" s="230">
        <f t="shared" si="2"/>
        <v>106.89</v>
      </c>
    </row>
    <row r="91" spans="1:7" ht="14.25">
      <c r="A91" s="356" t="s">
        <v>150</v>
      </c>
      <c r="B91" s="278"/>
      <c r="C91" s="271">
        <v>6037.63</v>
      </c>
      <c r="D91" s="294">
        <v>0</v>
      </c>
      <c r="E91" s="271">
        <v>603.76</v>
      </c>
      <c r="F91" s="271">
        <v>0</v>
      </c>
      <c r="G91" s="230">
        <f t="shared" si="2"/>
        <v>603.76</v>
      </c>
    </row>
    <row r="92" spans="1:7" ht="14.25">
      <c r="A92" s="357" t="s">
        <v>409</v>
      </c>
      <c r="B92" s="277"/>
      <c r="C92" s="271">
        <v>8796.1</v>
      </c>
      <c r="D92" s="294">
        <v>0</v>
      </c>
      <c r="E92" s="271">
        <v>439.8</v>
      </c>
      <c r="F92" s="271">
        <v>0</v>
      </c>
      <c r="G92" s="230">
        <f>D92+E92+F92</f>
        <v>439.8</v>
      </c>
    </row>
    <row r="93" spans="1:7" ht="14.25">
      <c r="A93" s="355" t="s">
        <v>410</v>
      </c>
      <c r="B93" s="276"/>
      <c r="C93" s="271">
        <v>1845.27</v>
      </c>
      <c r="D93" s="294">
        <v>276.79000000000002</v>
      </c>
      <c r="E93" s="271">
        <v>184.53</v>
      </c>
      <c r="F93" s="271">
        <v>0</v>
      </c>
      <c r="G93" s="230">
        <f>D93+E93+F93</f>
        <v>461.32000000000005</v>
      </c>
    </row>
    <row r="94" spans="1:7" ht="14.25">
      <c r="A94" s="355" t="s">
        <v>411</v>
      </c>
      <c r="B94" s="276"/>
      <c r="C94" s="271">
        <v>8121.91</v>
      </c>
      <c r="D94" s="294">
        <v>0</v>
      </c>
      <c r="E94" s="271">
        <v>406.1</v>
      </c>
      <c r="F94" s="271">
        <v>0</v>
      </c>
      <c r="G94" s="230">
        <f>D94+E94+F94</f>
        <v>406.1</v>
      </c>
    </row>
    <row r="95" spans="1:7">
      <c r="A95" s="231" t="s">
        <v>124</v>
      </c>
      <c r="B95" s="232"/>
      <c r="C95" s="233">
        <f>SUM(C15:C94)</f>
        <v>2029474.8300000003</v>
      </c>
      <c r="D95" s="233">
        <f>SUM(D15:D94)</f>
        <v>8419.7100000000009</v>
      </c>
      <c r="E95" s="233">
        <f>SUM(E15:E94)</f>
        <v>44096.560000000019</v>
      </c>
      <c r="F95" s="233">
        <f>SUM(F15:F94)</f>
        <v>0</v>
      </c>
      <c r="G95" s="234">
        <f>SUM(G15:G94)</f>
        <v>52516.270000000019</v>
      </c>
    </row>
    <row r="96" spans="1:7">
      <c r="G96" s="166"/>
    </row>
    <row r="98" spans="1:1" ht="14.25">
      <c r="A98" s="79"/>
    </row>
    <row r="99" spans="1:1" ht="14.25">
      <c r="A99" s="78"/>
    </row>
    <row r="177" spans="2:2">
      <c r="B177" s="166"/>
    </row>
  </sheetData>
  <mergeCells count="1">
    <mergeCell ref="C2:F2"/>
  </mergeCells>
  <pageMargins left="0.7" right="0.7" top="0.75" bottom="0.75" header="0.3" footer="0.3"/>
  <pageSetup scale="49" orientation="portrait" r:id="rId1"/>
  <rowBreaks count="6" manualBreakCount="6">
    <brk id="12" max="6" man="1"/>
    <brk id="13" max="6" man="1"/>
    <brk id="17" max="6" man="1"/>
    <brk id="29" max="16383" man="1"/>
    <brk id="37" max="16383" man="1"/>
    <brk id="552" max="16383" man="1"/>
  </rowBreaks>
  <colBreaks count="4" manualBreakCount="4">
    <brk id="1" min="1" max="99" man="1"/>
    <brk id="3" min="1" max="99" man="1"/>
    <brk id="5" max="1048575" man="1"/>
    <brk id="10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f01d4a-d9bd-4f1d-8d9e-0fa88185bc99" xsi:nil="true"/>
    <lcf76f155ced4ddcb4097134ff3c332f xmlns="16d19505-5873-4cf7-b98f-ab573d79323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5274B9ADB68438BAC565DAD1B238D" ma:contentTypeVersion="15" ma:contentTypeDescription="Create a new document." ma:contentTypeScope="" ma:versionID="697477d57b367d4107e56c883f262c69">
  <xsd:schema xmlns:xsd="http://www.w3.org/2001/XMLSchema" xmlns:xs="http://www.w3.org/2001/XMLSchema" xmlns:p="http://schemas.microsoft.com/office/2006/metadata/properties" xmlns:ns2="16d19505-5873-4cf7-b98f-ab573d793237" xmlns:ns3="7ff01d4a-d9bd-4f1d-8d9e-0fa88185bc99" targetNamespace="http://schemas.microsoft.com/office/2006/metadata/properties" ma:root="true" ma:fieldsID="011d2ed3f81f118126167f6b56ee6f66" ns2:_="" ns3:_="">
    <xsd:import namespace="16d19505-5873-4cf7-b98f-ab573d793237"/>
    <xsd:import namespace="7ff01d4a-d9bd-4f1d-8d9e-0fa88185bc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d19505-5873-4cf7-b98f-ab573d793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9e2a73-f419-4c44-99f5-cd310bbfdd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01d4a-d9bd-4f1d-8d9e-0fa88185bc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b6b1f90-8e7a-4563-a042-fc29fc9e760d}" ma:internalName="TaxCatchAll" ma:showField="CatchAllData" ma:web="7ff01d4a-d9bd-4f1d-8d9e-0fa88185bc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BBCC70-20EB-47CF-BC98-114D21E248BB}">
  <ds:schemaRefs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bacbadc4-e33e-40a4-a2c0-4877600915f9"/>
    <ds:schemaRef ds:uri="bc323393-34cb-405d-bbdb-2148a25b0672"/>
    <ds:schemaRef ds:uri="http://www.w3.org/XML/1998/namespace"/>
    <ds:schemaRef ds:uri="7ff01d4a-d9bd-4f1d-8d9e-0fa88185bc99"/>
    <ds:schemaRef ds:uri="16d19505-5873-4cf7-b98f-ab573d793237"/>
  </ds:schemaRefs>
</ds:datastoreItem>
</file>

<file path=customXml/itemProps2.xml><?xml version="1.0" encoding="utf-8"?>
<ds:datastoreItem xmlns:ds="http://schemas.openxmlformats.org/officeDocument/2006/customXml" ds:itemID="{3B1051B9-1585-442D-9C35-94936012E8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D8615C-D8F8-4121-B747-D965861A6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d19505-5873-4cf7-b98f-ab573d793237"/>
    <ds:schemaRef ds:uri="7ff01d4a-d9bd-4f1d-8d9e-0fa88185bc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aa06179-68b3-4e2b-b09b-a2424735516b}" enabled="1" method="Privileged" siteId="{46c98d88-e344-4ed4-8496-4ed7712e255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Summary</vt:lpstr>
      <vt:lpstr>M1 IC</vt:lpstr>
      <vt:lpstr>M1 IC (2)</vt:lpstr>
      <vt:lpstr>M1 IC (3)</vt:lpstr>
      <vt:lpstr>M1 Wafer</vt:lpstr>
      <vt:lpstr>M1 Wafer (2)</vt:lpstr>
      <vt:lpstr>MCT</vt:lpstr>
      <vt:lpstr>MCT (2)</vt:lpstr>
      <vt:lpstr>MCT (3)</vt:lpstr>
      <vt:lpstr>MCT (4)</vt:lpstr>
      <vt:lpstr>MCT (5)</vt:lpstr>
      <vt:lpstr>M2 IC</vt:lpstr>
      <vt:lpstr>M2 Wafer</vt:lpstr>
      <vt:lpstr>Non ic&amp;die</vt:lpstr>
      <vt:lpstr>Computation</vt:lpstr>
      <vt:lpstr>'M2 IC'!Print_Area</vt:lpstr>
      <vt:lpstr>MCT!Print_Area</vt:lpstr>
      <vt:lpstr>'MCT (2)'!Print_Area</vt:lpstr>
      <vt:lpstr>'MCT (3)'!Print_Area</vt:lpstr>
      <vt:lpstr>'MCT (4)'!Print_Area</vt:lpstr>
      <vt:lpstr>'Non ic&amp;die'!Print_Area</vt:lpstr>
      <vt:lpstr>Summary!Print_Area</vt:lpstr>
    </vt:vector>
  </TitlesOfParts>
  <Manager/>
  <Company>Altera Corporation (M) S/B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BKONG</dc:creator>
  <cp:keywords>CTPClassification=CTP_NT</cp:keywords>
  <dc:description/>
  <cp:lastModifiedBy>Thinh Ngo</cp:lastModifiedBy>
  <cp:revision/>
  <cp:lastPrinted>2025-05-19T08:47:52Z</cp:lastPrinted>
  <dcterms:created xsi:type="dcterms:W3CDTF">2001-05-10T08:49:29Z</dcterms:created>
  <dcterms:modified xsi:type="dcterms:W3CDTF">2025-09-01T17:02:23Z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0x0101008D55274B9ADB68438BAC565DAD1B238D</vt:lpwstr>
  </property>
  <property fmtid="{D5CDD505-2E9C-101B-9397-08002B2CF9AE}" pid="3" name="TitusGUID">
    <vt:lpwstr>c6ddf635-224f-4259-aea5-e8a4e9b4c8ad</vt:lpwstr>
  </property>
  <property fmtid="{D5CDD505-2E9C-101B-9397-08002B2CF9AE}" pid="4" name="CTP_TimeStamp">
    <vt:lpwstr>2020-02-25 12:50:05Z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  <property fmtid="{D5CDD505-2E9C-101B-9397-08002B2CF9AE}" pid="9" name="MSIP_Label_9aa06179-68b3-4e2b-b09b-a2424735516b_Enabled">
    <vt:lpwstr>True</vt:lpwstr>
  </property>
  <property fmtid="{D5CDD505-2E9C-101B-9397-08002B2CF9AE}" pid="10" name="MSIP_Label_9aa06179-68b3-4e2b-b09b-a2424735516b_SiteId">
    <vt:lpwstr>46c98d88-e344-4ed4-8496-4ed7712e255d</vt:lpwstr>
  </property>
  <property fmtid="{D5CDD505-2E9C-101B-9397-08002B2CF9AE}" pid="11" name="MSIP_Label_9aa06179-68b3-4e2b-b09b-a2424735516b_Owner">
    <vt:lpwstr>siti.sarahx.binti.harun@intel.com</vt:lpwstr>
  </property>
  <property fmtid="{D5CDD505-2E9C-101B-9397-08002B2CF9AE}" pid="12" name="MSIP_Label_9aa06179-68b3-4e2b-b09b-a2424735516b_SetDate">
    <vt:lpwstr>2021-12-28T02:46:15.8211458Z</vt:lpwstr>
  </property>
  <property fmtid="{D5CDD505-2E9C-101B-9397-08002B2CF9AE}" pid="13" name="MSIP_Label_9aa06179-68b3-4e2b-b09b-a2424735516b_Name">
    <vt:lpwstr>Intel Confidential</vt:lpwstr>
  </property>
  <property fmtid="{D5CDD505-2E9C-101B-9397-08002B2CF9AE}" pid="14" name="MSIP_Label_9aa06179-68b3-4e2b-b09b-a2424735516b_Application">
    <vt:lpwstr>Microsoft Azure Information Protection</vt:lpwstr>
  </property>
  <property fmtid="{D5CDD505-2E9C-101B-9397-08002B2CF9AE}" pid="15" name="MSIP_Label_9aa06179-68b3-4e2b-b09b-a2424735516b_ActionId">
    <vt:lpwstr>601230d7-1fbd-4baa-931d-7f3174f4d202</vt:lpwstr>
  </property>
  <property fmtid="{D5CDD505-2E9C-101B-9397-08002B2CF9AE}" pid="16" name="MSIP_Label_9aa06179-68b3-4e2b-b09b-a2424735516b_Extended_MSFT_Method">
    <vt:lpwstr>Manual</vt:lpwstr>
  </property>
  <property fmtid="{D5CDD505-2E9C-101B-9397-08002B2CF9AE}" pid="17" name="Sensitivity">
    <vt:lpwstr>Intel Confidential</vt:lpwstr>
  </property>
</Properties>
</file>