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240" yWindow="0" windowWidth="25360" windowHeight="15460" tabRatio="500" firstSheet="18" activeTab="20"/>
  </bookViews>
  <sheets>
    <sheet name="Sheet1" sheetId="1" r:id="rId1"/>
    <sheet name="Sheet2" sheetId="2" r:id="rId2"/>
    <sheet name="ImagePlot" sheetId="3" r:id="rId3"/>
    <sheet name="Encoding" sheetId="4" r:id="rId4"/>
    <sheet name="Visual Strategy" sheetId="9" r:id="rId5"/>
    <sheet name="Tasks" sheetId="5" r:id="rId6"/>
    <sheet name="Gestalt" sheetId="6" r:id="rId7"/>
    <sheet name="Layout" sheetId="7" r:id="rId8"/>
    <sheet name="Everything" sheetId="8" r:id="rId9"/>
    <sheet name="MTurk" sheetId="11" r:id="rId10"/>
    <sheet name="Records" sheetId="10" r:id="rId11"/>
    <sheet name="Analysis" sheetId="13" r:id="rId12"/>
    <sheet name="Redone Anaysis" sheetId="14" r:id="rId13"/>
    <sheet name="Redone Analysis" sheetId="15" r:id="rId14"/>
    <sheet name="Encoding Sheet" sheetId="17" r:id="rId15"/>
    <sheet name="Difference Analysis" sheetId="18" r:id="rId16"/>
    <sheet name="Four Groups" sheetId="19" r:id="rId17"/>
    <sheet name="Web Tools" sheetId="20" r:id="rId18"/>
    <sheet name="Four Groups With Tasks" sheetId="21" r:id="rId19"/>
    <sheet name="Analysis of 4G with Tasks" sheetId="22" r:id="rId20"/>
    <sheet name="forStatsConsulting" sheetId="23" r:id="rId21"/>
    <sheet name="forTwoWayANOVA" sheetId="24" r:id="rId22"/>
  </sheets>
  <definedNames>
    <definedName name="_xlnm._FilterDatabase" localSheetId="19" hidden="1">'Analysis of 4G with Tasks'!$A$334:$AW$334</definedName>
    <definedName name="_xlnm._FilterDatabase" localSheetId="14" hidden="1">'Encoding Sheet'!$A$1:$AU$245</definedName>
    <definedName name="_xlnm._FilterDatabase" localSheetId="20" hidden="1">forStatsConsulting!$AG$3:$AG$245</definedName>
    <definedName name="_xlnm._FilterDatabase" localSheetId="21" hidden="1">forTwoWayANOVA!$AG$3:$AG$245</definedName>
    <definedName name="_xlnm._FilterDatabase" localSheetId="16" hidden="1">'Four Groups'!$AI$1:$AI$245</definedName>
    <definedName name="_xlnm._FilterDatabase" localSheetId="18" hidden="1">'Four Groups With Tasks'!$AI$3:$AL$187</definedName>
    <definedName name="solver_eng" localSheetId="19" hidden="1">1</definedName>
    <definedName name="solver_lin" localSheetId="19" hidden="1">2</definedName>
    <definedName name="solver_neg" localSheetId="19" hidden="1">1</definedName>
    <definedName name="solver_num" localSheetId="19" hidden="1">0</definedName>
    <definedName name="solver_opt" localSheetId="19" hidden="1">'Analysis of 4G with Tasks'!$X$149</definedName>
    <definedName name="solver_typ" localSheetId="19" hidden="1">1</definedName>
    <definedName name="solver_val" localSheetId="19" hidden="1">0</definedName>
    <definedName name="solver_ver" localSheetId="19"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280" i="24" l="1"/>
  <c r="M279" i="24"/>
  <c r="M278" i="24"/>
  <c r="M277" i="24"/>
  <c r="M276" i="24"/>
  <c r="M275" i="24"/>
  <c r="M274" i="24"/>
  <c r="M273" i="24"/>
  <c r="M272" i="24"/>
  <c r="M271" i="24"/>
  <c r="M270" i="24"/>
  <c r="M269" i="24"/>
  <c r="M268" i="24"/>
  <c r="M267" i="24"/>
  <c r="M266" i="24"/>
  <c r="M265" i="24"/>
  <c r="M264" i="24"/>
  <c r="M263" i="24"/>
  <c r="M262" i="24"/>
  <c r="M261" i="24"/>
  <c r="M260" i="24"/>
  <c r="M259" i="24"/>
  <c r="M258" i="24"/>
  <c r="M257" i="24"/>
  <c r="M256" i="24"/>
  <c r="M255" i="24"/>
  <c r="M254" i="24"/>
  <c r="M253" i="24"/>
  <c r="AF249" i="24"/>
  <c r="AE249" i="24"/>
  <c r="AD249" i="24"/>
  <c r="AC249" i="24"/>
  <c r="AB249" i="24"/>
  <c r="AA249" i="24"/>
  <c r="Z249" i="24"/>
  <c r="Y249" i="24"/>
  <c r="X249" i="24"/>
  <c r="W249" i="24"/>
  <c r="V249" i="24"/>
  <c r="U249" i="24"/>
  <c r="T249" i="24"/>
  <c r="S249" i="24"/>
  <c r="R249" i="24"/>
  <c r="Q249" i="24"/>
  <c r="P249" i="24"/>
  <c r="O249" i="24"/>
  <c r="N249" i="24"/>
  <c r="M249" i="24"/>
  <c r="L249" i="24"/>
  <c r="K249" i="24"/>
  <c r="J249" i="24"/>
  <c r="I249" i="24"/>
  <c r="H249" i="24"/>
  <c r="G249" i="24"/>
  <c r="F249" i="24"/>
  <c r="R250" i="24"/>
  <c r="Q250" i="24"/>
  <c r="P250" i="24"/>
  <c r="O250" i="24"/>
  <c r="N250" i="24"/>
  <c r="M250" i="24"/>
  <c r="L250" i="24"/>
  <c r="K250" i="24"/>
  <c r="J250" i="24"/>
  <c r="I250" i="24"/>
  <c r="H250" i="24"/>
  <c r="G250" i="24"/>
  <c r="F250" i="24"/>
  <c r="E250" i="24"/>
  <c r="AF250" i="24"/>
  <c r="AE250" i="24"/>
  <c r="AD250" i="24"/>
  <c r="AC250" i="24"/>
  <c r="AB250" i="24"/>
  <c r="AA250" i="24"/>
  <c r="Z250" i="24"/>
  <c r="Y250" i="24"/>
  <c r="X250" i="24"/>
  <c r="W250" i="24"/>
  <c r="V250" i="24"/>
  <c r="U250" i="24"/>
  <c r="T250" i="24"/>
  <c r="S250" i="24"/>
  <c r="S248" i="24"/>
  <c r="E249" i="24"/>
  <c r="E248" i="24"/>
  <c r="AD248" i="24"/>
  <c r="AB248" i="24"/>
  <c r="E539" i="24"/>
  <c r="E538" i="24"/>
  <c r="E537" i="24"/>
  <c r="E536" i="24"/>
  <c r="E535" i="24"/>
  <c r="E534" i="24"/>
  <c r="E533" i="24"/>
  <c r="E532" i="24"/>
  <c r="E531" i="24"/>
  <c r="E530" i="24"/>
  <c r="E529" i="24"/>
  <c r="E528" i="24"/>
  <c r="E527" i="24"/>
  <c r="E526" i="24"/>
  <c r="E525" i="24"/>
  <c r="E524" i="24"/>
  <c r="E523" i="24"/>
  <c r="E522" i="24"/>
  <c r="E521" i="24"/>
  <c r="E520" i="24"/>
  <c r="E519" i="24"/>
  <c r="E518" i="24"/>
  <c r="E517" i="24"/>
  <c r="E516" i="24"/>
  <c r="E515" i="24"/>
  <c r="E514" i="24"/>
  <c r="E513" i="24"/>
  <c r="E512" i="24"/>
  <c r="E511" i="24"/>
  <c r="E510" i="24"/>
  <c r="E509" i="24"/>
  <c r="E508" i="24"/>
  <c r="E507" i="24"/>
  <c r="E506" i="24"/>
  <c r="E505" i="24"/>
  <c r="E504" i="24"/>
  <c r="E503" i="24"/>
  <c r="E502" i="24"/>
  <c r="E501" i="24"/>
  <c r="E500" i="24"/>
  <c r="E499" i="24"/>
  <c r="E498" i="24"/>
  <c r="E497" i="24"/>
  <c r="E496" i="24"/>
  <c r="E495" i="24"/>
  <c r="E494" i="24"/>
  <c r="E493" i="24"/>
  <c r="E492" i="24"/>
  <c r="E491" i="24"/>
  <c r="E490" i="24"/>
  <c r="E489" i="24"/>
  <c r="E488" i="24"/>
  <c r="E487" i="24"/>
  <c r="E486" i="24"/>
  <c r="E485" i="24"/>
  <c r="E484" i="24"/>
  <c r="E483" i="24"/>
  <c r="E482" i="24"/>
  <c r="E481" i="24"/>
  <c r="E480" i="24"/>
  <c r="E479" i="24"/>
  <c r="E478" i="24"/>
  <c r="E477" i="24"/>
  <c r="E476" i="24"/>
  <c r="E475" i="24"/>
  <c r="E474" i="24"/>
  <c r="E473" i="24"/>
  <c r="E472" i="24"/>
  <c r="E471" i="24"/>
  <c r="E470" i="24"/>
  <c r="E469" i="24"/>
  <c r="E468" i="24"/>
  <c r="E467" i="24"/>
  <c r="E466" i="24"/>
  <c r="E465" i="24"/>
  <c r="E464" i="24"/>
  <c r="E463" i="24"/>
  <c r="E462" i="24"/>
  <c r="E461" i="24"/>
  <c r="E460" i="24"/>
  <c r="E459" i="24"/>
  <c r="E458" i="24"/>
  <c r="E457" i="24"/>
  <c r="E456" i="24"/>
  <c r="E455" i="24"/>
  <c r="E454" i="24"/>
  <c r="E453" i="24"/>
  <c r="E452" i="24"/>
  <c r="E451" i="24"/>
  <c r="E450" i="24"/>
  <c r="E449" i="24"/>
  <c r="E448" i="24"/>
  <c r="E447" i="24"/>
  <c r="E446" i="24"/>
  <c r="E445" i="24"/>
  <c r="E444" i="24"/>
  <c r="E443" i="24"/>
  <c r="E442" i="24"/>
  <c r="E441" i="24"/>
  <c r="E440" i="24"/>
  <c r="E439" i="24"/>
  <c r="E438" i="24"/>
  <c r="E437" i="24"/>
  <c r="E436" i="24"/>
  <c r="E435" i="24"/>
  <c r="E434" i="24"/>
  <c r="E433" i="24"/>
  <c r="E432" i="24"/>
  <c r="E431" i="24"/>
  <c r="E430" i="24"/>
  <c r="E429" i="24"/>
  <c r="E428" i="24"/>
  <c r="E427" i="24"/>
  <c r="E426" i="24"/>
  <c r="E425" i="24"/>
  <c r="E424" i="24"/>
  <c r="E423" i="24"/>
  <c r="E422" i="24"/>
  <c r="E421" i="24"/>
  <c r="E420" i="24"/>
  <c r="E419" i="24"/>
  <c r="E418" i="24"/>
  <c r="E417" i="24"/>
  <c r="E416" i="24"/>
  <c r="E415" i="24"/>
  <c r="E414" i="24"/>
  <c r="E413" i="24"/>
  <c r="E412" i="24"/>
  <c r="E411" i="24"/>
  <c r="E410" i="24"/>
  <c r="E409" i="24"/>
  <c r="E408" i="24"/>
  <c r="E407" i="24"/>
  <c r="E406" i="24"/>
  <c r="E405" i="24"/>
  <c r="E404" i="24"/>
  <c r="E403" i="24"/>
  <c r="E402" i="24"/>
  <c r="E401" i="24"/>
  <c r="E400" i="24"/>
  <c r="E399" i="24"/>
  <c r="E398" i="24"/>
  <c r="E397" i="24"/>
  <c r="E396" i="24"/>
  <c r="E395" i="24"/>
  <c r="E394" i="24"/>
  <c r="E393" i="24"/>
  <c r="E392" i="24"/>
  <c r="E391" i="24"/>
  <c r="E390" i="24"/>
  <c r="E389" i="24"/>
  <c r="E388" i="24"/>
  <c r="E387" i="24"/>
  <c r="E386" i="24"/>
  <c r="E385" i="24"/>
  <c r="E384" i="24"/>
  <c r="E383" i="24"/>
  <c r="E382" i="24"/>
  <c r="E381" i="24"/>
  <c r="E380" i="24"/>
  <c r="E379" i="24"/>
  <c r="E378" i="24"/>
  <c r="E377" i="24"/>
  <c r="E376" i="24"/>
  <c r="E375" i="24"/>
  <c r="E374" i="24"/>
  <c r="E373" i="24"/>
  <c r="E372" i="24"/>
  <c r="E371" i="24"/>
  <c r="E370" i="24"/>
  <c r="E369" i="24"/>
  <c r="E368" i="24"/>
  <c r="E367" i="24"/>
  <c r="E366" i="24"/>
  <c r="E365" i="24"/>
  <c r="E364" i="24"/>
  <c r="E363" i="24"/>
  <c r="E362" i="24"/>
  <c r="E361" i="24"/>
  <c r="E360" i="24"/>
  <c r="E359" i="24"/>
  <c r="E358" i="24"/>
  <c r="E357" i="24"/>
  <c r="E356" i="24"/>
  <c r="E355" i="24"/>
  <c r="E354" i="24"/>
  <c r="E353" i="24"/>
  <c r="E352" i="24"/>
  <c r="E351" i="24"/>
  <c r="E350" i="24"/>
  <c r="E349" i="24"/>
  <c r="E348" i="24"/>
  <c r="E347" i="24"/>
  <c r="E346" i="24"/>
  <c r="E345" i="24"/>
  <c r="E344" i="24"/>
  <c r="E343" i="24"/>
  <c r="E342" i="24"/>
  <c r="E341" i="24"/>
  <c r="E340" i="24"/>
  <c r="E339" i="24"/>
  <c r="E338" i="24"/>
  <c r="E337" i="24"/>
  <c r="E336" i="24"/>
  <c r="E335" i="24"/>
  <c r="E334" i="24"/>
  <c r="E333" i="24"/>
  <c r="E332" i="24"/>
  <c r="E331" i="24"/>
  <c r="E330" i="24"/>
  <c r="E329" i="24"/>
  <c r="E328" i="24"/>
  <c r="E327" i="24"/>
  <c r="E326" i="24"/>
  <c r="E325" i="24"/>
  <c r="E324" i="24"/>
  <c r="E323" i="24"/>
  <c r="E322" i="24"/>
  <c r="E321" i="24"/>
  <c r="E320" i="24"/>
  <c r="E319" i="24"/>
  <c r="E318" i="24"/>
  <c r="E317" i="24"/>
  <c r="E316" i="24"/>
  <c r="E315" i="24"/>
  <c r="E314" i="24"/>
  <c r="E313" i="24"/>
  <c r="E312" i="24"/>
  <c r="E311" i="24"/>
  <c r="E310" i="24"/>
  <c r="E309" i="24"/>
  <c r="E308" i="24"/>
  <c r="E307" i="24"/>
  <c r="E306" i="24"/>
  <c r="E305" i="24"/>
  <c r="E304" i="24"/>
  <c r="E303" i="24"/>
  <c r="E302" i="24"/>
  <c r="E301" i="24"/>
  <c r="E300" i="24"/>
  <c r="E299" i="24"/>
  <c r="E298" i="24"/>
  <c r="E297" i="24"/>
  <c r="E296" i="24"/>
  <c r="E295" i="24"/>
  <c r="E294" i="24"/>
  <c r="E293" i="24"/>
  <c r="E292" i="24"/>
  <c r="E291" i="24"/>
  <c r="E290" i="24"/>
  <c r="E289" i="24"/>
  <c r="E288" i="24"/>
  <c r="E287" i="24"/>
  <c r="E286" i="24"/>
  <c r="E285" i="24"/>
  <c r="E284" i="24"/>
  <c r="E283" i="24"/>
  <c r="E282" i="24"/>
  <c r="E281" i="24"/>
  <c r="E280" i="24"/>
  <c r="E279" i="24"/>
  <c r="E278" i="24"/>
  <c r="E277" i="24"/>
  <c r="E276" i="24"/>
  <c r="E275" i="24"/>
  <c r="E274" i="24"/>
  <c r="E273" i="24"/>
  <c r="E272" i="24"/>
  <c r="E271" i="24"/>
  <c r="E270" i="24"/>
  <c r="E269" i="24"/>
  <c r="E268" i="24"/>
  <c r="E252" i="24"/>
  <c r="E267" i="24"/>
  <c r="E266" i="24"/>
  <c r="E265" i="24"/>
  <c r="E264" i="24"/>
  <c r="E263" i="24"/>
  <c r="E262" i="24"/>
  <c r="E261" i="24"/>
  <c r="E260" i="24"/>
  <c r="E259" i="24"/>
  <c r="E258" i="24"/>
  <c r="E257" i="24"/>
  <c r="E256" i="24"/>
  <c r="E255" i="24"/>
  <c r="E254" i="24"/>
  <c r="E253" i="24"/>
  <c r="AW248" i="24"/>
  <c r="AV248" i="24"/>
  <c r="AU248" i="24"/>
  <c r="AT248" i="24"/>
  <c r="AS248" i="24"/>
  <c r="AR248" i="24"/>
  <c r="AQ248" i="24"/>
  <c r="AP248" i="24"/>
  <c r="AO248" i="24"/>
  <c r="AN248" i="24"/>
  <c r="AM248" i="24"/>
  <c r="AL248" i="24"/>
  <c r="AK248" i="24"/>
  <c r="AJ248" i="24"/>
  <c r="AI248" i="24"/>
  <c r="AH248" i="24"/>
  <c r="AF248" i="24"/>
  <c r="AE248" i="24"/>
  <c r="AC248" i="24"/>
  <c r="AA248" i="24"/>
  <c r="Z248" i="24"/>
  <c r="Y248" i="24"/>
  <c r="X248" i="24"/>
  <c r="W248" i="24"/>
  <c r="V248" i="24"/>
  <c r="U248" i="24"/>
  <c r="T248" i="24"/>
  <c r="R248" i="24"/>
  <c r="Q248" i="24"/>
  <c r="P248" i="24"/>
  <c r="O248" i="24"/>
  <c r="N248" i="24"/>
  <c r="M248" i="24"/>
  <c r="L248" i="24"/>
  <c r="K248" i="24"/>
  <c r="J248" i="24"/>
  <c r="I248" i="24"/>
  <c r="H248" i="24"/>
  <c r="G248" i="24"/>
  <c r="F248" i="24"/>
  <c r="AX187" i="24"/>
  <c r="AX180" i="24"/>
  <c r="AX177" i="24"/>
  <c r="AX176" i="24"/>
  <c r="AX172" i="24"/>
  <c r="AX171" i="24"/>
  <c r="AX170" i="24"/>
  <c r="AX166" i="24"/>
  <c r="AX165" i="24"/>
  <c r="AX162" i="24"/>
  <c r="AX158" i="24"/>
  <c r="AX155" i="24"/>
  <c r="AX154" i="24"/>
  <c r="AX153" i="24"/>
  <c r="AX150" i="24"/>
  <c r="AX148" i="24"/>
  <c r="AX147" i="24"/>
  <c r="AX146" i="24"/>
  <c r="AX144" i="24"/>
  <c r="AX143" i="24"/>
  <c r="AX141" i="24"/>
  <c r="AX137" i="24"/>
  <c r="AX136" i="24"/>
  <c r="AX135" i="24"/>
  <c r="AX129" i="24"/>
  <c r="AX128" i="24"/>
  <c r="AX125" i="24"/>
  <c r="AX123" i="24"/>
  <c r="AX122" i="24"/>
  <c r="AX116" i="24"/>
  <c r="AX115" i="24"/>
  <c r="AX112" i="24"/>
  <c r="AX111" i="24"/>
  <c r="AX109" i="24"/>
  <c r="AX106" i="24"/>
  <c r="AX105" i="24"/>
  <c r="AX102" i="24"/>
  <c r="AX101" i="24"/>
  <c r="AX100" i="24"/>
  <c r="AX99" i="24"/>
  <c r="AX96" i="24"/>
  <c r="AX94" i="24"/>
  <c r="AX89" i="24"/>
  <c r="AZ88" i="24"/>
  <c r="AX88" i="24"/>
  <c r="AX87" i="24"/>
  <c r="AX84" i="24"/>
  <c r="AX82" i="24"/>
  <c r="AX75" i="24"/>
  <c r="AX72" i="24"/>
  <c r="AX64" i="24"/>
  <c r="AX63" i="24"/>
  <c r="AX62" i="24"/>
  <c r="AX55" i="24"/>
  <c r="AX40" i="24"/>
  <c r="AX38" i="24"/>
  <c r="AX36" i="24"/>
  <c r="AX33" i="24"/>
  <c r="AX31" i="24"/>
  <c r="AX18" i="24"/>
  <c r="AX11" i="24"/>
  <c r="AX7" i="24"/>
  <c r="AX3" i="24"/>
  <c r="F396" i="22"/>
  <c r="F397" i="22"/>
  <c r="F398" i="22"/>
  <c r="F399" i="22"/>
  <c r="F400" i="22"/>
  <c r="F401" i="22"/>
  <c r="F402" i="22"/>
  <c r="F403" i="22"/>
  <c r="F404" i="22"/>
  <c r="F405" i="22"/>
  <c r="F406" i="22"/>
  <c r="F407" i="22"/>
  <c r="F408" i="22"/>
  <c r="F409" i="22"/>
  <c r="F410" i="22"/>
  <c r="F395" i="22"/>
  <c r="E396" i="22"/>
  <c r="E397" i="22"/>
  <c r="E398" i="22"/>
  <c r="E399" i="22"/>
  <c r="E400" i="22"/>
  <c r="E401" i="22"/>
  <c r="E402" i="22"/>
  <c r="E403" i="22"/>
  <c r="E404" i="22"/>
  <c r="E405" i="22"/>
  <c r="E406" i="22"/>
  <c r="E407" i="22"/>
  <c r="E408" i="22"/>
  <c r="E409" i="22"/>
  <c r="E410" i="22"/>
  <c r="E395" i="22"/>
  <c r="E133" i="22"/>
  <c r="E132" i="22"/>
  <c r="E130" i="22"/>
  <c r="E129" i="22"/>
  <c r="AX187" i="23"/>
  <c r="AX180" i="23"/>
  <c r="AX177" i="23"/>
  <c r="AX176" i="23"/>
  <c r="AX172" i="23"/>
  <c r="AX171" i="23"/>
  <c r="AX170" i="23"/>
  <c r="AX166" i="23"/>
  <c r="AX165" i="23"/>
  <c r="AX162" i="23"/>
  <c r="AX158" i="23"/>
  <c r="AX155" i="23"/>
  <c r="AX154" i="23"/>
  <c r="AX153" i="23"/>
  <c r="AX150" i="23"/>
  <c r="AX148" i="23"/>
  <c r="AX147" i="23"/>
  <c r="AX146" i="23"/>
  <c r="AX144" i="23"/>
  <c r="AX143" i="23"/>
  <c r="AX141" i="23"/>
  <c r="AX137" i="23"/>
  <c r="AX136" i="23"/>
  <c r="AX135" i="23"/>
  <c r="AX129" i="23"/>
  <c r="AX128" i="23"/>
  <c r="AX125" i="23"/>
  <c r="AX123" i="23"/>
  <c r="AX122" i="23"/>
  <c r="AX116" i="23"/>
  <c r="AX115" i="23"/>
  <c r="AX112" i="23"/>
  <c r="AX111" i="23"/>
  <c r="AX109" i="23"/>
  <c r="AX106" i="23"/>
  <c r="AX105" i="23"/>
  <c r="AX102" i="23"/>
  <c r="AX101" i="23"/>
  <c r="AX100" i="23"/>
  <c r="AX99" i="23"/>
  <c r="AX96" i="23"/>
  <c r="AX94" i="23"/>
  <c r="AX89" i="23"/>
  <c r="AZ88" i="23"/>
  <c r="AX88" i="23"/>
  <c r="AX87" i="23"/>
  <c r="AX84" i="23"/>
  <c r="AX82" i="23"/>
  <c r="AX75" i="23"/>
  <c r="AX72" i="23"/>
  <c r="AX64" i="23"/>
  <c r="AX63" i="23"/>
  <c r="AX62" i="23"/>
  <c r="AX55" i="23"/>
  <c r="AX40" i="23"/>
  <c r="AX38" i="23"/>
  <c r="AX36" i="23"/>
  <c r="AX33" i="23"/>
  <c r="AX31" i="23"/>
  <c r="AX18" i="23"/>
  <c r="AX11" i="23"/>
  <c r="AX7" i="23"/>
  <c r="AX3" i="23"/>
  <c r="AZ368" i="22"/>
  <c r="AZ367" i="22"/>
  <c r="AZ366" i="22"/>
  <c r="AZ365" i="22"/>
  <c r="AZ364" i="22"/>
  <c r="AZ363" i="22"/>
  <c r="AZ362" i="22"/>
  <c r="AZ361" i="22"/>
  <c r="AZ360" i="22"/>
  <c r="AZ359" i="22"/>
  <c r="AZ358" i="22"/>
  <c r="AZ357" i="22"/>
  <c r="AZ356" i="22"/>
  <c r="AZ355" i="22"/>
  <c r="AZ354" i="22"/>
  <c r="AZ353" i="22"/>
  <c r="AZ352" i="22"/>
  <c r="AZ351" i="22"/>
  <c r="AZ350" i="22"/>
  <c r="AZ349" i="22"/>
  <c r="AZ348" i="22"/>
  <c r="AZ347" i="22"/>
  <c r="AZ346" i="22"/>
  <c r="AZ345" i="22"/>
  <c r="AZ344" i="22"/>
  <c r="AZ343" i="22"/>
  <c r="AZ342" i="22"/>
  <c r="AZ341" i="22"/>
  <c r="AZ340" i="22"/>
  <c r="AZ339" i="22"/>
  <c r="AZ338" i="22"/>
  <c r="AZ337" i="22"/>
  <c r="AZ336" i="22"/>
  <c r="AZ335" i="22"/>
  <c r="Y141" i="22"/>
  <c r="AY368" i="22"/>
  <c r="AX368" i="22"/>
  <c r="AY367" i="22"/>
  <c r="AX367" i="22"/>
  <c r="AY366" i="22"/>
  <c r="AX366" i="22"/>
  <c r="AY365" i="22"/>
  <c r="AX365" i="22"/>
  <c r="AY364" i="22"/>
  <c r="AX364" i="22"/>
  <c r="AY363" i="22"/>
  <c r="AX363" i="22"/>
  <c r="AY362" i="22"/>
  <c r="AX362" i="22"/>
  <c r="AY361" i="22"/>
  <c r="AX361" i="22"/>
  <c r="AY360" i="22"/>
  <c r="AX360" i="22"/>
  <c r="AY359" i="22"/>
  <c r="AX359" i="22"/>
  <c r="AY358" i="22"/>
  <c r="AX358" i="22"/>
  <c r="AY357" i="22"/>
  <c r="AX357" i="22"/>
  <c r="AY356" i="22"/>
  <c r="AX356" i="22"/>
  <c r="AY355" i="22"/>
  <c r="AX355" i="22"/>
  <c r="AY354" i="22"/>
  <c r="AX354" i="22"/>
  <c r="AY353" i="22"/>
  <c r="AX353" i="22"/>
  <c r="AY352" i="22"/>
  <c r="AX352" i="22"/>
  <c r="AY351" i="22"/>
  <c r="AX351" i="22"/>
  <c r="AY350" i="22"/>
  <c r="AX350" i="22"/>
  <c r="AY349" i="22"/>
  <c r="AX349" i="22"/>
  <c r="AY348" i="22"/>
  <c r="AX348" i="22"/>
  <c r="AY347" i="22"/>
  <c r="AX347" i="22"/>
  <c r="AY346" i="22"/>
  <c r="AX346" i="22"/>
  <c r="AY345" i="22"/>
  <c r="AX345" i="22"/>
  <c r="AY344" i="22"/>
  <c r="AX344" i="22"/>
  <c r="AY343" i="22"/>
  <c r="AX343" i="22"/>
  <c r="AY342" i="22"/>
  <c r="AX342" i="22"/>
  <c r="AY341" i="22"/>
  <c r="AX341" i="22"/>
  <c r="AY340" i="22"/>
  <c r="AX340" i="22"/>
  <c r="AY339" i="22"/>
  <c r="AX339" i="22"/>
  <c r="AY338" i="22"/>
  <c r="AX338" i="22"/>
  <c r="AY337" i="22"/>
  <c r="AX337" i="22"/>
  <c r="AY336" i="22"/>
  <c r="AX336" i="22"/>
  <c r="AY335" i="22"/>
  <c r="AX335" i="22"/>
  <c r="Y174" i="22"/>
  <c r="Y173" i="22"/>
  <c r="Y172" i="22"/>
  <c r="Y171" i="22"/>
  <c r="Y170" i="22"/>
  <c r="Y169" i="22"/>
  <c r="Y168" i="22"/>
  <c r="Y167" i="22"/>
  <c r="Y166" i="22"/>
  <c r="Y165" i="22"/>
  <c r="Y164" i="22"/>
  <c r="Y163" i="22"/>
  <c r="Y162" i="22"/>
  <c r="Y161" i="22"/>
  <c r="Y160" i="22"/>
  <c r="Y159" i="22"/>
  <c r="Y158" i="22"/>
  <c r="Y157" i="22"/>
  <c r="Y156" i="22"/>
  <c r="Y155" i="22"/>
  <c r="Y154" i="22"/>
  <c r="Y153" i="22"/>
  <c r="Y152" i="22"/>
  <c r="Y151" i="22"/>
  <c r="Y150" i="22"/>
  <c r="Y149" i="22"/>
  <c r="Y148" i="22"/>
  <c r="Y147" i="22"/>
  <c r="Y146" i="22"/>
  <c r="Y145" i="22"/>
  <c r="Y144" i="22"/>
  <c r="Y143" i="22"/>
  <c r="Y142" i="22"/>
  <c r="X126" i="22"/>
  <c r="W126" i="22"/>
  <c r="X125" i="22"/>
  <c r="W125" i="22"/>
  <c r="X124" i="22"/>
  <c r="W124" i="22"/>
  <c r="X123" i="22"/>
  <c r="W123" i="22"/>
  <c r="X122" i="22"/>
  <c r="W122" i="22"/>
  <c r="X121" i="22"/>
  <c r="W121" i="22"/>
  <c r="X120" i="22"/>
  <c r="W120" i="22"/>
  <c r="X119" i="22"/>
  <c r="W119" i="22"/>
  <c r="X118" i="22"/>
  <c r="W118" i="22"/>
  <c r="X117" i="22"/>
  <c r="W117" i="22"/>
  <c r="X116" i="22"/>
  <c r="W116" i="22"/>
  <c r="X115" i="22"/>
  <c r="W115" i="22"/>
  <c r="X114" i="22"/>
  <c r="W114" i="22"/>
  <c r="X113" i="22"/>
  <c r="W113" i="22"/>
  <c r="X112" i="22"/>
  <c r="W112" i="22"/>
  <c r="X111" i="22"/>
  <c r="W111" i="22"/>
  <c r="X110" i="22"/>
  <c r="W110" i="22"/>
  <c r="X109" i="22"/>
  <c r="W109" i="22"/>
  <c r="X108" i="22"/>
  <c r="W108" i="22"/>
  <c r="X107" i="22"/>
  <c r="W107" i="22"/>
  <c r="X106" i="22"/>
  <c r="W106" i="22"/>
  <c r="X105" i="22"/>
  <c r="W105" i="22"/>
  <c r="X104" i="22"/>
  <c r="W104" i="22"/>
  <c r="X103" i="22"/>
  <c r="W103" i="22"/>
  <c r="X102" i="22"/>
  <c r="W102" i="22"/>
  <c r="X101" i="22"/>
  <c r="W101" i="22"/>
  <c r="X100" i="22"/>
  <c r="W100" i="22"/>
  <c r="X174" i="22"/>
  <c r="X173" i="22"/>
  <c r="X172" i="22"/>
  <c r="X171" i="22"/>
  <c r="X170" i="22"/>
  <c r="X169" i="22"/>
  <c r="X168" i="22"/>
  <c r="X167" i="22"/>
  <c r="X166" i="22"/>
  <c r="X165" i="22"/>
  <c r="X164" i="22"/>
  <c r="X163" i="22"/>
  <c r="X162" i="22"/>
  <c r="X161" i="22"/>
  <c r="X160" i="22"/>
  <c r="X159" i="22"/>
  <c r="X158" i="22"/>
  <c r="X157" i="22"/>
  <c r="X156" i="22"/>
  <c r="X155" i="22"/>
  <c r="X154" i="22"/>
  <c r="X153" i="22"/>
  <c r="X152" i="22"/>
  <c r="X151" i="22"/>
  <c r="X150" i="22"/>
  <c r="X149" i="22"/>
  <c r="X148" i="22"/>
  <c r="X147" i="22"/>
  <c r="X146" i="22"/>
  <c r="X145" i="22"/>
  <c r="X144" i="22"/>
  <c r="X143" i="22"/>
  <c r="X142" i="22"/>
  <c r="X141" i="22"/>
  <c r="W174" i="22"/>
  <c r="W173" i="22"/>
  <c r="W172" i="22"/>
  <c r="W171" i="22"/>
  <c r="W170" i="22"/>
  <c r="W169" i="22"/>
  <c r="W168" i="22"/>
  <c r="W167" i="22"/>
  <c r="W166" i="22"/>
  <c r="W165" i="22"/>
  <c r="W164" i="22"/>
  <c r="W163" i="22"/>
  <c r="W162" i="22"/>
  <c r="W161" i="22"/>
  <c r="W160" i="22"/>
  <c r="W159" i="22"/>
  <c r="W158" i="22"/>
  <c r="W157" i="22"/>
  <c r="W156" i="22"/>
  <c r="W155" i="22"/>
  <c r="W154" i="22"/>
  <c r="W153" i="22"/>
  <c r="W152" i="22"/>
  <c r="W151" i="22"/>
  <c r="W150" i="22"/>
  <c r="W149" i="22"/>
  <c r="W148" i="22"/>
  <c r="W147" i="22"/>
  <c r="W146" i="22"/>
  <c r="W145" i="22"/>
  <c r="W144" i="22"/>
  <c r="W143" i="22"/>
  <c r="W142" i="22"/>
  <c r="W141" i="22"/>
  <c r="U369" i="22"/>
  <c r="T369" i="22"/>
  <c r="S369" i="22"/>
  <c r="R369" i="22"/>
  <c r="Q369" i="22"/>
  <c r="P369" i="22"/>
  <c r="O369" i="22"/>
  <c r="N369" i="22"/>
  <c r="M369" i="22"/>
  <c r="L369" i="22"/>
  <c r="K369" i="22"/>
  <c r="J369" i="22"/>
  <c r="I369" i="22"/>
  <c r="H369" i="22"/>
  <c r="G369" i="22"/>
  <c r="F369" i="22"/>
  <c r="F175" i="22"/>
  <c r="G175" i="22"/>
  <c r="H175" i="22"/>
  <c r="I175" i="22"/>
  <c r="J175" i="22"/>
  <c r="K175" i="22"/>
  <c r="L175" i="22"/>
  <c r="M175" i="22"/>
  <c r="N175" i="22"/>
  <c r="O175" i="22"/>
  <c r="P175" i="22"/>
  <c r="Q175" i="22"/>
  <c r="R175" i="22"/>
  <c r="S175" i="22"/>
  <c r="T175" i="22"/>
  <c r="U175" i="22"/>
  <c r="U127" i="22"/>
  <c r="T127" i="22"/>
  <c r="S127" i="22"/>
  <c r="R127" i="22"/>
  <c r="Q127" i="22"/>
  <c r="P127" i="22"/>
  <c r="O127" i="22"/>
  <c r="N127" i="22"/>
  <c r="M127" i="22"/>
  <c r="L127" i="22"/>
  <c r="K127" i="22"/>
  <c r="J127" i="22"/>
  <c r="I127" i="22"/>
  <c r="H127" i="22"/>
  <c r="G127" i="22"/>
  <c r="F127" i="22"/>
  <c r="BI187" i="21"/>
  <c r="BI180" i="21"/>
  <c r="BI177" i="21"/>
  <c r="BI176" i="21"/>
  <c r="BI172" i="21"/>
  <c r="BI171" i="21"/>
  <c r="BI170" i="21"/>
  <c r="BI166" i="21"/>
  <c r="BI165" i="21"/>
  <c r="BI162" i="21"/>
  <c r="BI158" i="21"/>
  <c r="BI155" i="21"/>
  <c r="BI154" i="21"/>
  <c r="BI153" i="21"/>
  <c r="BI150" i="21"/>
  <c r="BI148" i="21"/>
  <c r="BI147" i="21"/>
  <c r="BI146" i="21"/>
  <c r="BI144" i="21"/>
  <c r="BI143" i="21"/>
  <c r="BI141" i="21"/>
  <c r="BI137" i="21"/>
  <c r="BI136" i="21"/>
  <c r="BI135" i="21"/>
  <c r="BI129" i="21"/>
  <c r="BI128" i="21"/>
  <c r="BI125" i="21"/>
  <c r="BI123" i="21"/>
  <c r="BI122" i="21"/>
  <c r="BI116" i="21"/>
  <c r="BI115" i="21"/>
  <c r="BI112" i="21"/>
  <c r="BI111" i="21"/>
  <c r="BI109" i="21"/>
  <c r="BI106" i="21"/>
  <c r="BI105" i="21"/>
  <c r="BI102" i="21"/>
  <c r="BI101" i="21"/>
  <c r="BI100" i="21"/>
  <c r="BI99" i="21"/>
  <c r="BI96" i="21"/>
  <c r="BI94" i="21"/>
  <c r="BI89" i="21"/>
  <c r="BI88" i="21"/>
  <c r="BI87" i="21"/>
  <c r="BI84" i="21"/>
  <c r="BI82" i="21"/>
  <c r="BI75" i="21"/>
  <c r="BI72" i="21"/>
  <c r="BI64" i="21"/>
  <c r="BI63" i="21"/>
  <c r="BI62" i="21"/>
  <c r="BI55" i="21"/>
  <c r="BI40" i="21"/>
  <c r="BI38" i="21"/>
  <c r="BI36" i="21"/>
  <c r="BI33" i="21"/>
  <c r="BI31" i="21"/>
  <c r="BI18" i="21"/>
  <c r="BI11" i="21"/>
  <c r="BI7" i="21"/>
  <c r="BI3" i="21"/>
  <c r="Q3" i="22"/>
  <c r="P3" i="22"/>
  <c r="O3" i="22"/>
  <c r="N3" i="22"/>
  <c r="M3" i="22"/>
  <c r="L3" i="22"/>
  <c r="K3" i="22"/>
  <c r="J3" i="22"/>
  <c r="I3" i="22"/>
  <c r="H3" i="22"/>
  <c r="G3" i="22"/>
  <c r="F3" i="22"/>
  <c r="E3" i="22"/>
  <c r="D3" i="22"/>
  <c r="C3" i="22"/>
  <c r="B3" i="22"/>
  <c r="BL187" i="21"/>
  <c r="BL180" i="21"/>
  <c r="BL177" i="21"/>
  <c r="BL176" i="21"/>
  <c r="BL172" i="21"/>
  <c r="BL171" i="21"/>
  <c r="BL170" i="21"/>
  <c r="BL166" i="21"/>
  <c r="BL165" i="21"/>
  <c r="BL162" i="21"/>
  <c r="BL158" i="21"/>
  <c r="BL155" i="21"/>
  <c r="BL154" i="21"/>
  <c r="BL153" i="21"/>
  <c r="BL150" i="21"/>
  <c r="BL148" i="21"/>
  <c r="BL147" i="21"/>
  <c r="BL146" i="21"/>
  <c r="BL144" i="21"/>
  <c r="BL143" i="21"/>
  <c r="BL141" i="21"/>
  <c r="BL137" i="21"/>
  <c r="BL136" i="21"/>
  <c r="BL135" i="21"/>
  <c r="BL129" i="21"/>
  <c r="BL128" i="21"/>
  <c r="BL125" i="21"/>
  <c r="BL123" i="21"/>
  <c r="BL122" i="21"/>
  <c r="BL116" i="21"/>
  <c r="BL115" i="21"/>
  <c r="BL112" i="21"/>
  <c r="BL111" i="21"/>
  <c r="BL109" i="21"/>
  <c r="BL106" i="21"/>
  <c r="BL105" i="21"/>
  <c r="BL102" i="21"/>
  <c r="BL101" i="21"/>
  <c r="BL100" i="21"/>
  <c r="BL99" i="21"/>
  <c r="BL96" i="21"/>
  <c r="BL94" i="21"/>
  <c r="BL89" i="21"/>
  <c r="BL88" i="21"/>
  <c r="BL87" i="21"/>
  <c r="BL84" i="21"/>
  <c r="BL82" i="21"/>
  <c r="BL75" i="21"/>
  <c r="BL72" i="21"/>
  <c r="BL64" i="21"/>
  <c r="BL63" i="21"/>
  <c r="BL62" i="21"/>
  <c r="BL55" i="21"/>
  <c r="BL40" i="21"/>
  <c r="BL38" i="21"/>
  <c r="BL36" i="21"/>
  <c r="BL33" i="21"/>
  <c r="BL31" i="21"/>
  <c r="BL18" i="21"/>
  <c r="BL11" i="21"/>
  <c r="BL7" i="21"/>
  <c r="BL3" i="21"/>
  <c r="BK88" i="21"/>
  <c r="B245" i="21"/>
  <c r="B244" i="21"/>
  <c r="B243" i="21"/>
  <c r="B242" i="21"/>
  <c r="B241" i="21"/>
  <c r="B240" i="21"/>
  <c r="B239" i="21"/>
  <c r="B238" i="21"/>
  <c r="B237" i="21"/>
  <c r="B236" i="21"/>
  <c r="B235" i="21"/>
  <c r="B234" i="21"/>
  <c r="B233" i="21"/>
  <c r="B232" i="21"/>
  <c r="B231" i="21"/>
  <c r="B230" i="21"/>
  <c r="B229" i="21"/>
  <c r="B228" i="21"/>
  <c r="B227" i="21"/>
  <c r="B226" i="21"/>
  <c r="B225" i="21"/>
  <c r="B224" i="21"/>
  <c r="B223" i="21"/>
  <c r="B222" i="21"/>
  <c r="B221" i="21"/>
  <c r="B220" i="21"/>
  <c r="B219" i="21"/>
  <c r="B218" i="21"/>
  <c r="B217" i="21"/>
  <c r="B216" i="21"/>
  <c r="B215" i="21"/>
  <c r="B214" i="21"/>
  <c r="B213" i="21"/>
  <c r="B212" i="21"/>
  <c r="B211" i="21"/>
  <c r="B210" i="21"/>
  <c r="B209" i="21"/>
  <c r="B208" i="21"/>
  <c r="B207" i="21"/>
  <c r="B206" i="21"/>
  <c r="B205" i="21"/>
  <c r="B204" i="21"/>
  <c r="B203" i="21"/>
  <c r="B202" i="21"/>
  <c r="B201" i="21"/>
  <c r="B200" i="21"/>
  <c r="B199" i="21"/>
  <c r="B198" i="21"/>
  <c r="B197" i="21"/>
  <c r="B196" i="21"/>
  <c r="B195" i="21"/>
  <c r="B194" i="21"/>
  <c r="B193" i="21"/>
  <c r="B192" i="21"/>
  <c r="B191" i="21"/>
  <c r="B190" i="21"/>
  <c r="B189" i="21"/>
  <c r="B188" i="21"/>
  <c r="B187" i="21"/>
  <c r="B186" i="21"/>
  <c r="B185" i="21"/>
  <c r="B184" i="21"/>
  <c r="B183" i="21"/>
  <c r="B182" i="21"/>
  <c r="B181" i="21"/>
  <c r="B180" i="21"/>
  <c r="B179" i="21"/>
  <c r="B178" i="21"/>
  <c r="B177" i="21"/>
  <c r="B176" i="21"/>
  <c r="B175" i="21"/>
  <c r="B174" i="21"/>
  <c r="B173" i="21"/>
  <c r="B172" i="21"/>
  <c r="B171" i="21"/>
  <c r="B170" i="21"/>
  <c r="B169" i="21"/>
  <c r="B168" i="21"/>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L18" i="20"/>
  <c r="K18" i="20"/>
  <c r="J18" i="20"/>
  <c r="I18" i="20"/>
  <c r="H18" i="20"/>
  <c r="G18" i="20"/>
  <c r="F18" i="20"/>
  <c r="E18" i="20"/>
  <c r="D18" i="20"/>
  <c r="C18" i="20"/>
  <c r="B245" i="19"/>
  <c r="B244" i="19"/>
  <c r="B243" i="19"/>
  <c r="B242" i="19"/>
  <c r="B241" i="19"/>
  <c r="B240" i="19"/>
  <c r="B239" i="19"/>
  <c r="B238" i="19"/>
  <c r="B237" i="19"/>
  <c r="B236" i="19"/>
  <c r="B235" i="19"/>
  <c r="B234" i="19"/>
  <c r="B233" i="19"/>
  <c r="B232" i="19"/>
  <c r="B231" i="19"/>
  <c r="B230" i="19"/>
  <c r="B229" i="19"/>
  <c r="B228" i="19"/>
  <c r="B227" i="19"/>
  <c r="B226" i="19"/>
  <c r="B225" i="19"/>
  <c r="B224" i="19"/>
  <c r="B223" i="19"/>
  <c r="B222" i="19"/>
  <c r="B221" i="19"/>
  <c r="B220" i="19"/>
  <c r="B219" i="19"/>
  <c r="B218" i="19"/>
  <c r="B217" i="19"/>
  <c r="B216" i="19"/>
  <c r="B215" i="19"/>
  <c r="B214" i="19"/>
  <c r="B213" i="19"/>
  <c r="B212" i="19"/>
  <c r="B211" i="19"/>
  <c r="B210" i="19"/>
  <c r="B209" i="19"/>
  <c r="B208" i="19"/>
  <c r="B207" i="19"/>
  <c r="B206" i="19"/>
  <c r="B205" i="19"/>
  <c r="B204" i="19"/>
  <c r="B203" i="19"/>
  <c r="B202" i="19"/>
  <c r="B201" i="19"/>
  <c r="B200" i="19"/>
  <c r="B199" i="19"/>
  <c r="B198" i="19"/>
  <c r="B197" i="19"/>
  <c r="B196" i="19"/>
  <c r="B195" i="19"/>
  <c r="B194" i="19"/>
  <c r="B193" i="19"/>
  <c r="B192" i="19"/>
  <c r="B191" i="19"/>
  <c r="B190" i="19"/>
  <c r="B189" i="19"/>
  <c r="B188" i="19"/>
  <c r="B187" i="19"/>
  <c r="B186" i="19"/>
  <c r="B185" i="19"/>
  <c r="B184" i="19"/>
  <c r="B183" i="19"/>
  <c r="B182" i="19"/>
  <c r="B181" i="19"/>
  <c r="B180" i="19"/>
  <c r="B179" i="19"/>
  <c r="B178" i="19"/>
  <c r="B177" i="19"/>
  <c r="B176" i="19"/>
  <c r="B175" i="19"/>
  <c r="B174" i="19"/>
  <c r="B173" i="19"/>
  <c r="B172" i="19"/>
  <c r="B171" i="19"/>
  <c r="B170" i="19"/>
  <c r="B169" i="19"/>
  <c r="B168" i="19"/>
  <c r="B167" i="19"/>
  <c r="B166" i="19"/>
  <c r="B165" i="19"/>
  <c r="B164" i="19"/>
  <c r="B163" i="19"/>
  <c r="B162" i="19"/>
  <c r="B161" i="19"/>
  <c r="B160" i="19"/>
  <c r="B159" i="19"/>
  <c r="B158" i="19"/>
  <c r="B157" i="19"/>
  <c r="B156" i="19"/>
  <c r="B155" i="19"/>
  <c r="B154" i="19"/>
  <c r="B153" i="19"/>
  <c r="B152" i="19"/>
  <c r="B151" i="19"/>
  <c r="B150" i="19"/>
  <c r="B149" i="19"/>
  <c r="B148" i="19"/>
  <c r="B147" i="19"/>
  <c r="B146" i="19"/>
  <c r="B145" i="19"/>
  <c r="B144" i="19"/>
  <c r="B143" i="19"/>
  <c r="B142" i="19"/>
  <c r="B141" i="19"/>
  <c r="B140" i="19"/>
  <c r="B139" i="19"/>
  <c r="B138" i="19"/>
  <c r="B137" i="19"/>
  <c r="B136" i="19"/>
  <c r="B135" i="19"/>
  <c r="B134" i="19"/>
  <c r="B133" i="19"/>
  <c r="B132" i="19"/>
  <c r="B131" i="19"/>
  <c r="B130" i="19"/>
  <c r="B129" i="19"/>
  <c r="B128" i="19"/>
  <c r="B127" i="19"/>
  <c r="B126" i="19"/>
  <c r="B125" i="19"/>
  <c r="B124" i="19"/>
  <c r="B123" i="19"/>
  <c r="B122" i="19"/>
  <c r="B121" i="19"/>
  <c r="B120" i="19"/>
  <c r="B119" i="19"/>
  <c r="B118" i="19"/>
  <c r="B117" i="19"/>
  <c r="B116" i="19"/>
  <c r="B115" i="19"/>
  <c r="B114" i="19"/>
  <c r="B113" i="19"/>
  <c r="B112" i="19"/>
  <c r="B111" i="19"/>
  <c r="B110" i="19"/>
  <c r="B109" i="19"/>
  <c r="B108" i="19"/>
  <c r="B107" i="19"/>
  <c r="B106" i="19"/>
  <c r="B105" i="19"/>
  <c r="B104" i="19"/>
  <c r="B103" i="19"/>
  <c r="B102" i="19"/>
  <c r="B101" i="19"/>
  <c r="B100" i="19"/>
  <c r="B99" i="19"/>
  <c r="B98" i="19"/>
  <c r="B97" i="19"/>
  <c r="B96" i="19"/>
  <c r="B95" i="19"/>
  <c r="B94" i="19"/>
  <c r="B93" i="19"/>
  <c r="B92" i="19"/>
  <c r="B91" i="19"/>
  <c r="B90" i="19"/>
  <c r="B89" i="19"/>
  <c r="B88" i="19"/>
  <c r="B87" i="19"/>
  <c r="B86" i="19"/>
  <c r="B85" i="19"/>
  <c r="B84" i="19"/>
  <c r="B83" i="19"/>
  <c r="B82" i="19"/>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10" i="19"/>
  <c r="B9" i="19"/>
  <c r="B8" i="19"/>
  <c r="B7" i="19"/>
  <c r="B6" i="19"/>
  <c r="B5" i="19"/>
  <c r="B4" i="19"/>
  <c r="B3" i="19"/>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B8" i="18"/>
  <c r="B7" i="18"/>
  <c r="B20" i="18"/>
  <c r="B19" i="18"/>
  <c r="B18" i="18"/>
  <c r="AE7" i="18"/>
  <c r="AE20" i="18"/>
  <c r="AD7" i="18"/>
  <c r="AD20" i="18"/>
  <c r="AC7" i="18"/>
  <c r="AC20" i="18"/>
  <c r="AB7" i="18"/>
  <c r="AB20" i="18"/>
  <c r="AA7" i="18"/>
  <c r="AA20" i="18"/>
  <c r="Z7" i="18"/>
  <c r="Z20" i="18"/>
  <c r="Y7" i="18"/>
  <c r="Y20" i="18"/>
  <c r="X7" i="18"/>
  <c r="X20" i="18"/>
  <c r="W7" i="18"/>
  <c r="W20" i="18"/>
  <c r="V7" i="18"/>
  <c r="V20" i="18"/>
  <c r="U7" i="18"/>
  <c r="U20" i="18"/>
  <c r="T7" i="18"/>
  <c r="T20" i="18"/>
  <c r="S7" i="18"/>
  <c r="S20" i="18"/>
  <c r="R7" i="18"/>
  <c r="R20" i="18"/>
  <c r="Q7" i="18"/>
  <c r="Q20" i="18"/>
  <c r="P7" i="18"/>
  <c r="P20" i="18"/>
  <c r="O7" i="18"/>
  <c r="O20" i="18"/>
  <c r="N7" i="18"/>
  <c r="N20" i="18"/>
  <c r="M7" i="18"/>
  <c r="M20" i="18"/>
  <c r="L7" i="18"/>
  <c r="L20" i="18"/>
  <c r="K7" i="18"/>
  <c r="K20" i="18"/>
  <c r="J7" i="18"/>
  <c r="J20" i="18"/>
  <c r="I7" i="18"/>
  <c r="I20" i="18"/>
  <c r="H7" i="18"/>
  <c r="H20" i="18"/>
  <c r="G7" i="18"/>
  <c r="G20" i="18"/>
  <c r="F7" i="18"/>
  <c r="F20" i="18"/>
  <c r="E7" i="18"/>
  <c r="E20" i="18"/>
  <c r="AE19" i="18"/>
  <c r="AD19" i="18"/>
  <c r="AC19" i="18"/>
  <c r="AB19" i="18"/>
  <c r="AA19" i="18"/>
  <c r="Z19" i="18"/>
  <c r="Y19" i="18"/>
  <c r="X19" i="18"/>
  <c r="W19" i="18"/>
  <c r="V19" i="18"/>
  <c r="U19" i="18"/>
  <c r="T19" i="18"/>
  <c r="S19" i="18"/>
  <c r="R19" i="18"/>
  <c r="Q19" i="18"/>
  <c r="P19" i="18"/>
  <c r="O19" i="18"/>
  <c r="N19" i="18"/>
  <c r="M19" i="18"/>
  <c r="L19" i="18"/>
  <c r="K19" i="18"/>
  <c r="J19" i="18"/>
  <c r="I19" i="18"/>
  <c r="H19" i="18"/>
  <c r="G19" i="18"/>
  <c r="F19" i="18"/>
  <c r="E19" i="18"/>
  <c r="AE18" i="18"/>
  <c r="AD18" i="18"/>
  <c r="AC18" i="18"/>
  <c r="AB18" i="18"/>
  <c r="AA18" i="18"/>
  <c r="Z18" i="18"/>
  <c r="Y18" i="18"/>
  <c r="X18" i="18"/>
  <c r="W18" i="18"/>
  <c r="V18" i="18"/>
  <c r="U18" i="18"/>
  <c r="T18" i="18"/>
  <c r="S18" i="18"/>
  <c r="R18" i="18"/>
  <c r="Q18" i="18"/>
  <c r="P18" i="18"/>
  <c r="O18" i="18"/>
  <c r="N18" i="18"/>
  <c r="M18" i="18"/>
  <c r="L18" i="18"/>
  <c r="K18" i="18"/>
  <c r="J18" i="18"/>
  <c r="I18" i="18"/>
  <c r="H18" i="18"/>
  <c r="G18" i="18"/>
  <c r="F18" i="18"/>
  <c r="E18" i="18"/>
  <c r="D7" i="18"/>
  <c r="D20" i="18"/>
  <c r="D19" i="18"/>
  <c r="D18" i="18"/>
  <c r="B12" i="18"/>
  <c r="AE12" i="18"/>
  <c r="AE14" i="18"/>
  <c r="AD12" i="18"/>
  <c r="AD14" i="18"/>
  <c r="AC12" i="18"/>
  <c r="AC14" i="18"/>
  <c r="AB12" i="18"/>
  <c r="AB14" i="18"/>
  <c r="AA12" i="18"/>
  <c r="AA14" i="18"/>
  <c r="Z12" i="18"/>
  <c r="Z14" i="18"/>
  <c r="Y12" i="18"/>
  <c r="Y14" i="18"/>
  <c r="X12" i="18"/>
  <c r="X14" i="18"/>
  <c r="W12" i="18"/>
  <c r="W14" i="18"/>
  <c r="V12" i="18"/>
  <c r="V14" i="18"/>
  <c r="U12" i="18"/>
  <c r="U14" i="18"/>
  <c r="T12" i="18"/>
  <c r="T14" i="18"/>
  <c r="S12" i="18"/>
  <c r="S14" i="18"/>
  <c r="R12" i="18"/>
  <c r="R14" i="18"/>
  <c r="Q12" i="18"/>
  <c r="Q14" i="18"/>
  <c r="P12" i="18"/>
  <c r="P14" i="18"/>
  <c r="O12" i="18"/>
  <c r="O14" i="18"/>
  <c r="N12" i="18"/>
  <c r="N14" i="18"/>
  <c r="M12" i="18"/>
  <c r="M14" i="18"/>
  <c r="L12" i="18"/>
  <c r="L14" i="18"/>
  <c r="K12" i="18"/>
  <c r="K14" i="18"/>
  <c r="J12" i="18"/>
  <c r="J14" i="18"/>
  <c r="I12" i="18"/>
  <c r="I14" i="18"/>
  <c r="H12" i="18"/>
  <c r="H14" i="18"/>
  <c r="G12" i="18"/>
  <c r="G14" i="18"/>
  <c r="F12" i="18"/>
  <c r="F14" i="18"/>
  <c r="E12" i="18"/>
  <c r="E14" i="18"/>
  <c r="D12" i="18"/>
  <c r="D14" i="18"/>
  <c r="AE13" i="18"/>
  <c r="AD13" i="18"/>
  <c r="AC13" i="18"/>
  <c r="AB13" i="18"/>
  <c r="AA13" i="18"/>
  <c r="Z13" i="18"/>
  <c r="Y13" i="18"/>
  <c r="X13" i="18"/>
  <c r="W13" i="18"/>
  <c r="V13" i="18"/>
  <c r="U13" i="18"/>
  <c r="T13" i="18"/>
  <c r="S13" i="18"/>
  <c r="R13" i="18"/>
  <c r="Q13" i="18"/>
  <c r="P13" i="18"/>
  <c r="O13" i="18"/>
  <c r="N13" i="18"/>
  <c r="M13" i="18"/>
  <c r="L13" i="18"/>
  <c r="K13" i="18"/>
  <c r="J13" i="18"/>
  <c r="I13" i="18"/>
  <c r="H13" i="18"/>
  <c r="G13" i="18"/>
  <c r="F13" i="18"/>
  <c r="E13" i="18"/>
  <c r="D13" i="18"/>
  <c r="AF5" i="18"/>
  <c r="AF4" i="18"/>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45" i="17"/>
  <c r="B244" i="17"/>
  <c r="B243" i="17"/>
  <c r="B242" i="17"/>
  <c r="B241" i="17"/>
  <c r="B240" i="17"/>
  <c r="B239" i="17"/>
  <c r="B238" i="17"/>
  <c r="B237" i="17"/>
  <c r="B236" i="17"/>
  <c r="B235" i="17"/>
  <c r="B234" i="17"/>
  <c r="B233" i="17"/>
  <c r="B232" i="17"/>
  <c r="B231" i="17"/>
  <c r="B230" i="17"/>
  <c r="B229" i="17"/>
  <c r="B228" i="17"/>
  <c r="B227" i="17"/>
  <c r="B226" i="17"/>
  <c r="B225" i="17"/>
  <c r="B224" i="17"/>
  <c r="B223" i="17"/>
  <c r="B222" i="17"/>
  <c r="B221" i="17"/>
  <c r="B220" i="17"/>
  <c r="B219" i="17"/>
  <c r="B218" i="17"/>
  <c r="B217" i="17"/>
  <c r="B216" i="17"/>
  <c r="B215" i="17"/>
  <c r="B214" i="17"/>
  <c r="B213" i="17"/>
  <c r="B212" i="17"/>
  <c r="B211" i="17"/>
  <c r="B210" i="17"/>
  <c r="B209" i="17"/>
  <c r="B208" i="17"/>
  <c r="B207" i="17"/>
  <c r="B206" i="17"/>
  <c r="B205" i="17"/>
  <c r="B204" i="17"/>
  <c r="B203" i="17"/>
  <c r="B202" i="17"/>
  <c r="B201" i="17"/>
  <c r="B200" i="17"/>
  <c r="B199" i="17"/>
  <c r="B198" i="17"/>
  <c r="B197" i="17"/>
  <c r="B196" i="17"/>
  <c r="B195" i="17"/>
  <c r="B194" i="17"/>
  <c r="B193" i="17"/>
  <c r="B192" i="17"/>
  <c r="B191" i="17"/>
  <c r="B190" i="17"/>
  <c r="B189" i="17"/>
  <c r="B188" i="17"/>
  <c r="B187" i="17"/>
  <c r="B186" i="17"/>
  <c r="B185" i="17"/>
  <c r="B184" i="17"/>
  <c r="B183" i="17"/>
  <c r="B182" i="17"/>
  <c r="B181" i="17"/>
  <c r="B180" i="17"/>
  <c r="B179" i="17"/>
  <c r="B178" i="17"/>
  <c r="B177" i="17"/>
  <c r="B176" i="17"/>
  <c r="B175" i="17"/>
  <c r="B174" i="17"/>
  <c r="B173" i="17"/>
  <c r="B172" i="17"/>
  <c r="B171" i="17"/>
  <c r="B170" i="17"/>
  <c r="B169" i="17"/>
  <c r="B168" i="17"/>
  <c r="B167" i="17"/>
  <c r="B166" i="17"/>
  <c r="B165" i="17"/>
  <c r="B164" i="17"/>
  <c r="B163" i="17"/>
  <c r="B162" i="17"/>
  <c r="B161" i="17"/>
  <c r="B160" i="17"/>
  <c r="B159" i="17"/>
  <c r="B158" i="17"/>
  <c r="B157" i="17"/>
  <c r="B156" i="17"/>
  <c r="B155" i="17"/>
  <c r="B154" i="17"/>
  <c r="B153" i="17"/>
  <c r="B152" i="17"/>
  <c r="B151" i="17"/>
  <c r="B150" i="17"/>
  <c r="B149" i="17"/>
  <c r="B148" i="17"/>
  <c r="B147" i="17"/>
  <c r="B146" i="17"/>
  <c r="B145" i="17"/>
  <c r="B144" i="17"/>
  <c r="B143" i="17"/>
  <c r="B142" i="17"/>
  <c r="B141" i="17"/>
  <c r="B140" i="17"/>
  <c r="B139" i="17"/>
  <c r="B138" i="17"/>
  <c r="B137" i="17"/>
  <c r="B136" i="17"/>
  <c r="B135" i="17"/>
  <c r="B134" i="17"/>
  <c r="B133" i="17"/>
  <c r="B132" i="17"/>
  <c r="B131" i="17"/>
  <c r="B130" i="17"/>
  <c r="B129" i="17"/>
  <c r="B128" i="17"/>
  <c r="B127" i="17"/>
  <c r="B126" i="17"/>
  <c r="B125" i="17"/>
  <c r="B124" i="17"/>
  <c r="B123" i="17"/>
  <c r="B122" i="17"/>
  <c r="B121" i="17"/>
  <c r="B120" i="17"/>
  <c r="B119" i="17"/>
  <c r="B118" i="17"/>
  <c r="B117" i="17"/>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117" i="14"/>
  <c r="D4" i="15"/>
  <c r="D5" i="15"/>
  <c r="D6" i="15"/>
  <c r="D7" i="15"/>
  <c r="D8" i="15"/>
  <c r="D9" i="15"/>
  <c r="D10" i="15"/>
  <c r="D11" i="15"/>
  <c r="D12" i="15"/>
  <c r="D15" i="15"/>
  <c r="D16" i="15"/>
  <c r="D18" i="15"/>
  <c r="D38" i="15"/>
  <c r="I39" i="15"/>
  <c r="I38" i="15"/>
  <c r="I37" i="15"/>
  <c r="I36" i="15"/>
  <c r="I35" i="15"/>
  <c r="I34" i="15"/>
  <c r="D37" i="15"/>
  <c r="D36" i="15"/>
  <c r="D35" i="15"/>
  <c r="P198" i="15"/>
  <c r="P197" i="15"/>
  <c r="O198" i="15"/>
  <c r="O197" i="15"/>
  <c r="N198" i="15"/>
  <c r="N197" i="15"/>
  <c r="M198" i="15"/>
  <c r="M197" i="15"/>
  <c r="L198" i="15"/>
  <c r="L197" i="15"/>
  <c r="K198" i="15"/>
  <c r="K197" i="15"/>
  <c r="J198" i="15"/>
  <c r="J197" i="15"/>
  <c r="I198" i="15"/>
  <c r="I197" i="15"/>
  <c r="H198" i="15"/>
  <c r="H197" i="15"/>
  <c r="G198" i="15"/>
  <c r="G197" i="15"/>
  <c r="F198" i="15"/>
  <c r="F197" i="15"/>
  <c r="E198" i="15"/>
  <c r="E197" i="15"/>
  <c r="D198" i="15"/>
  <c r="D197" i="15"/>
  <c r="C198" i="15"/>
  <c r="C197" i="15"/>
  <c r="P168" i="15"/>
  <c r="P167" i="15"/>
  <c r="O168" i="15"/>
  <c r="O167" i="15"/>
  <c r="N168" i="15"/>
  <c r="N167" i="15"/>
  <c r="M168" i="15"/>
  <c r="M167" i="15"/>
  <c r="L168" i="15"/>
  <c r="L167" i="15"/>
  <c r="K168" i="15"/>
  <c r="K167" i="15"/>
  <c r="J168" i="15"/>
  <c r="J167" i="15"/>
  <c r="I168" i="15"/>
  <c r="I167" i="15"/>
  <c r="H168" i="15"/>
  <c r="H167" i="15"/>
  <c r="G168" i="15"/>
  <c r="G167" i="15"/>
  <c r="F168" i="15"/>
  <c r="F167" i="15"/>
  <c r="E168" i="15"/>
  <c r="E167" i="15"/>
  <c r="D168" i="15"/>
  <c r="D167" i="15"/>
  <c r="C168" i="15"/>
  <c r="C167" i="15"/>
  <c r="P138" i="15"/>
  <c r="P137" i="15"/>
  <c r="O138" i="15"/>
  <c r="O137" i="15"/>
  <c r="N138" i="15"/>
  <c r="N137" i="15"/>
  <c r="M138" i="15"/>
  <c r="M137" i="15"/>
  <c r="L138" i="15"/>
  <c r="L137" i="15"/>
  <c r="K138" i="15"/>
  <c r="K137" i="15"/>
  <c r="J138" i="15"/>
  <c r="J137" i="15"/>
  <c r="I138" i="15"/>
  <c r="I137" i="15"/>
  <c r="H138" i="15"/>
  <c r="H137" i="15"/>
  <c r="G138" i="15"/>
  <c r="G137" i="15"/>
  <c r="F138" i="15"/>
  <c r="F137" i="15"/>
  <c r="E137" i="15"/>
  <c r="E138" i="15"/>
  <c r="D138" i="15"/>
  <c r="D137" i="15"/>
  <c r="C138" i="15"/>
  <c r="C137" i="15"/>
  <c r="P108" i="15"/>
  <c r="P107" i="15"/>
  <c r="O108" i="15"/>
  <c r="O107" i="15"/>
  <c r="N108" i="15"/>
  <c r="N107" i="15"/>
  <c r="M108" i="15"/>
  <c r="M107" i="15"/>
  <c r="L108" i="15"/>
  <c r="L107" i="15"/>
  <c r="K108" i="15"/>
  <c r="K107" i="15"/>
  <c r="J108" i="15"/>
  <c r="J107" i="15"/>
  <c r="I108" i="15"/>
  <c r="I107" i="15"/>
  <c r="H108" i="15"/>
  <c r="H107" i="15"/>
  <c r="G108" i="15"/>
  <c r="G107" i="15"/>
  <c r="F108" i="15"/>
  <c r="F107" i="15"/>
  <c r="E108" i="15"/>
  <c r="E107" i="15"/>
  <c r="D107" i="15"/>
  <c r="D108" i="15"/>
  <c r="C108" i="15"/>
  <c r="C107" i="15"/>
  <c r="P78" i="15"/>
  <c r="P77" i="15"/>
  <c r="O78" i="15"/>
  <c r="O77" i="15"/>
  <c r="N78" i="15"/>
  <c r="N77" i="15"/>
  <c r="M78" i="15"/>
  <c r="M77" i="15"/>
  <c r="L78" i="15"/>
  <c r="L77" i="15"/>
  <c r="K78" i="15"/>
  <c r="K77" i="15"/>
  <c r="J78" i="15"/>
  <c r="J77" i="15"/>
  <c r="I78" i="15"/>
  <c r="I77" i="15"/>
  <c r="H78" i="15"/>
  <c r="H77" i="15"/>
  <c r="G78" i="15"/>
  <c r="G77" i="15"/>
  <c r="F78" i="15"/>
  <c r="F77" i="15"/>
  <c r="E78" i="15"/>
  <c r="E77" i="15"/>
  <c r="D78" i="15"/>
  <c r="D77" i="15"/>
  <c r="C78" i="15"/>
  <c r="C77" i="15"/>
  <c r="P45" i="15"/>
  <c r="P44" i="15"/>
  <c r="O45" i="15"/>
  <c r="O44" i="15"/>
  <c r="N45" i="15"/>
  <c r="N44" i="15"/>
  <c r="M45" i="15"/>
  <c r="M44" i="15"/>
  <c r="L45" i="15"/>
  <c r="L44" i="15"/>
  <c r="K45" i="15"/>
  <c r="K44" i="15"/>
  <c r="J45" i="15"/>
  <c r="J44" i="15"/>
  <c r="I45" i="15"/>
  <c r="I44" i="15"/>
  <c r="H45" i="15"/>
  <c r="H44" i="15"/>
  <c r="G45" i="15"/>
  <c r="G44" i="15"/>
  <c r="F45" i="15"/>
  <c r="F44" i="15"/>
  <c r="E45" i="15"/>
  <c r="E44" i="15"/>
  <c r="D45" i="15"/>
  <c r="D44" i="15"/>
  <c r="C45" i="15"/>
  <c r="C44" i="15"/>
  <c r="D34" i="15"/>
  <c r="C5" i="13"/>
  <c r="C6" i="13"/>
  <c r="C7" i="13"/>
  <c r="C8" i="13"/>
  <c r="C9" i="13"/>
  <c r="C10" i="13"/>
  <c r="C11" i="13"/>
  <c r="C12" i="13"/>
  <c r="C4" i="13"/>
  <c r="AD18" i="13"/>
  <c r="AC18" i="13"/>
  <c r="AB18" i="13"/>
  <c r="AA18" i="13"/>
  <c r="Z18" i="13"/>
  <c r="Y18" i="13"/>
  <c r="X18" i="13"/>
  <c r="W18" i="13"/>
  <c r="V18" i="13"/>
  <c r="U18" i="13"/>
  <c r="T18" i="13"/>
  <c r="S18" i="13"/>
  <c r="R18" i="13"/>
  <c r="Q18" i="13"/>
  <c r="P18" i="13"/>
  <c r="O18" i="13"/>
  <c r="N18" i="13"/>
  <c r="M18" i="13"/>
  <c r="L18" i="13"/>
  <c r="K18" i="13"/>
  <c r="J18" i="13"/>
  <c r="I18" i="13"/>
  <c r="H18" i="13"/>
  <c r="G18" i="13"/>
  <c r="F18" i="13"/>
  <c r="E18" i="13"/>
  <c r="D18" i="13"/>
  <c r="C18" i="13"/>
  <c r="C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AE23" i="11"/>
  <c r="AE22"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B23"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B22" i="11"/>
  <c r="K9" i="7"/>
  <c r="K8" i="7"/>
  <c r="K7" i="7"/>
  <c r="K6" i="7"/>
</calcChain>
</file>

<file path=xl/sharedStrings.xml><?xml version="1.0" encoding="utf-8"?>
<sst xmlns="http://schemas.openxmlformats.org/spreadsheetml/2006/main" count="7655" uniqueCount="949">
  <si>
    <t>Filename</t>
  </si>
  <si>
    <t>journal.pone.0064832.pdf-0003.jpg</t>
  </si>
  <si>
    <t>Network</t>
  </si>
  <si>
    <t>Research Question</t>
  </si>
  <si>
    <t>Figure Title</t>
  </si>
  <si>
    <t>Description</t>
  </si>
  <si>
    <t>Node-Link</t>
  </si>
  <si>
    <t>NodeProperties</t>
  </si>
  <si>
    <t>EdgeProperties</t>
  </si>
  <si>
    <t>Layout</t>
  </si>
  <si>
    <t>journal.pcbi.1002955.pdf.figure3.txt</t>
  </si>
  <si>
    <t>File</t>
  </si>
  <si>
    <t>Type</t>
  </si>
  <si>
    <t>Matrix</t>
  </si>
  <si>
    <t>Method</t>
  </si>
  <si>
    <t>Correlation</t>
  </si>
  <si>
    <t>Disease</t>
  </si>
  <si>
    <t>Alzheimers</t>
  </si>
  <si>
    <t>Cluster</t>
  </si>
  <si>
    <t>Scatter</t>
  </si>
  <si>
    <t>journal.pcbi.1002955.pdf.figure6.txt</t>
  </si>
  <si>
    <t>No</t>
  </si>
  <si>
    <t>Yes</t>
  </si>
  <si>
    <t>Nodes</t>
  </si>
  <si>
    <t>Edges</t>
  </si>
  <si>
    <t>Gene Modules</t>
  </si>
  <si>
    <t>Node Size</t>
  </si>
  <si>
    <t>Module Size</t>
  </si>
  <si>
    <t>Interactions</t>
  </si>
  <si>
    <t>Genes</t>
  </si>
  <si>
    <t>Coexpression</t>
  </si>
  <si>
    <t>Node Shape</t>
  </si>
  <si>
    <t>Cellular Processes</t>
  </si>
  <si>
    <t>Node Color</t>
  </si>
  <si>
    <t>Differential Expression</t>
  </si>
  <si>
    <t>Edge Color</t>
  </si>
  <si>
    <t>Type of Interaction</t>
  </si>
  <si>
    <t>journal.pcbi.1002955.pdf.figure7.txt</t>
  </si>
  <si>
    <t>gku102.pdf.figure1.txt</t>
  </si>
  <si>
    <t>Module Map</t>
  </si>
  <si>
    <t>Cancer</t>
  </si>
  <si>
    <t>Bar</t>
  </si>
  <si>
    <t>Categorical</t>
  </si>
  <si>
    <t>Network Type</t>
  </si>
  <si>
    <t>Module</t>
  </si>
  <si>
    <t>PPI</t>
  </si>
  <si>
    <t>gku102.pdf.figure2.txt</t>
  </si>
  <si>
    <t>Node Name</t>
  </si>
  <si>
    <t>GO term</t>
  </si>
  <si>
    <t>Signif Link</t>
  </si>
  <si>
    <t>Focus</t>
  </si>
  <si>
    <t>Hub Genes</t>
  </si>
  <si>
    <t>FocusBy</t>
  </si>
  <si>
    <t>Highlight</t>
  </si>
  <si>
    <t>gku102.pdf.figure3.txt</t>
  </si>
  <si>
    <t>NetworkClusteredBy</t>
  </si>
  <si>
    <t>Type of evidence</t>
  </si>
  <si>
    <t>Gene name</t>
  </si>
  <si>
    <t>Linkage</t>
  </si>
  <si>
    <t>gku102.pdf.figure4.txt</t>
  </si>
  <si>
    <t>Modules</t>
  </si>
  <si>
    <t>gku102.pdf.figure5.txt</t>
  </si>
  <si>
    <t>PathwaySource</t>
  </si>
  <si>
    <t>GeneMANIA</t>
  </si>
  <si>
    <t>Future</t>
  </si>
  <si>
    <t>Interactions (Categorical)</t>
  </si>
  <si>
    <t>Interactions (Numerical)</t>
  </si>
  <si>
    <t>Split into subgroups if subgroups in figures (A, B, C, etc)</t>
  </si>
  <si>
    <t>Encoding</t>
  </si>
  <si>
    <t>Position</t>
  </si>
  <si>
    <t>Text</t>
  </si>
  <si>
    <t>Size,Area</t>
  </si>
  <si>
    <t>Angle</t>
  </si>
  <si>
    <t>Pattern Density</t>
  </si>
  <si>
    <t>Weight, Boldness</t>
  </si>
  <si>
    <t>Saturation, Brightness</t>
  </si>
  <si>
    <t>Color</t>
  </si>
  <si>
    <t>Shape, Icon</t>
  </si>
  <si>
    <t>Pattern Texture</t>
  </si>
  <si>
    <t>Enclosure, Connection</t>
  </si>
  <si>
    <t>Line Pattern</t>
  </si>
  <si>
    <t>Line Endings</t>
  </si>
  <si>
    <t>Line Weight</t>
  </si>
  <si>
    <t>Biology</t>
  </si>
  <si>
    <t>Node Weight</t>
  </si>
  <si>
    <t>Edge Weight</t>
  </si>
  <si>
    <t>Edge Size</t>
  </si>
  <si>
    <t>Source</t>
  </si>
  <si>
    <t>Processes and Activities</t>
  </si>
  <si>
    <t>Figure 6</t>
  </si>
  <si>
    <t>Tasks</t>
  </si>
  <si>
    <t>Retrieve Value</t>
  </si>
  <si>
    <t>Filter</t>
  </si>
  <si>
    <t>Compute Derived Value</t>
  </si>
  <si>
    <t>Find Extremum</t>
  </si>
  <si>
    <t>Sort</t>
  </si>
  <si>
    <t>Characterize Distribution</t>
  </si>
  <si>
    <t>Find Anomalies</t>
  </si>
  <si>
    <t>Correlate</t>
  </si>
  <si>
    <t>Scan</t>
  </si>
  <si>
    <t>Set Operation</t>
  </si>
  <si>
    <t>Interaction Source</t>
  </si>
  <si>
    <t>Quantitative</t>
  </si>
  <si>
    <t>Ordinal</t>
  </si>
  <si>
    <t>Relational</t>
  </si>
  <si>
    <t>InteractionSource</t>
  </si>
  <si>
    <t>DifferentialExpression</t>
  </si>
  <si>
    <t>Interaction</t>
  </si>
  <si>
    <t>Is data always encoded in the same data format?</t>
  </si>
  <si>
    <t>What visual encodings are typically used for nodes and edges?</t>
  </si>
  <si>
    <t>What tasks can typically be completed on these networks?</t>
  </si>
  <si>
    <t>Intensity</t>
  </si>
  <si>
    <t>Median</t>
  </si>
  <si>
    <t>Threshold</t>
  </si>
  <si>
    <t>A</t>
  </si>
  <si>
    <t>B</t>
  </si>
  <si>
    <t>Custom1</t>
  </si>
  <si>
    <t>Custom2</t>
  </si>
  <si>
    <t>*These can't be binary, or it won't show the data…</t>
  </si>
  <si>
    <t>Graph</t>
  </si>
  <si>
    <t>Principle</t>
  </si>
  <si>
    <t>Proximity</t>
  </si>
  <si>
    <t>Continuity</t>
  </si>
  <si>
    <t>Connectedness</t>
  </si>
  <si>
    <t>Similarity</t>
  </si>
  <si>
    <t>Common Fate</t>
  </si>
  <si>
    <t>Force-Directed</t>
  </si>
  <si>
    <t>Radial</t>
  </si>
  <si>
    <t>Hierarchical</t>
  </si>
  <si>
    <t>Custom</t>
  </si>
  <si>
    <t>C</t>
  </si>
  <si>
    <t>D</t>
  </si>
  <si>
    <t>E</t>
  </si>
  <si>
    <t>F</t>
  </si>
  <si>
    <t>G</t>
  </si>
  <si>
    <t>1 = Exists</t>
  </si>
  <si>
    <t>0 = Absent</t>
  </si>
  <si>
    <t>NodePosition</t>
  </si>
  <si>
    <t>NodesInAGroup</t>
  </si>
  <si>
    <t>EdgesIntersecting</t>
  </si>
  <si>
    <t>NodeColor</t>
  </si>
  <si>
    <t>Notes: Looking for deliberate encoding as described in caption, not Gestalt</t>
  </si>
  <si>
    <t>Are nodes that are grouped together close to each other?</t>
  </si>
  <si>
    <t>Do grouped nodes form continuous curves?</t>
  </si>
  <si>
    <t>Are grouped nodes connected by other elements (i.e. edges)?</t>
  </si>
  <si>
    <t>Are grouped nodes moving or aligned in the same direction?</t>
  </si>
  <si>
    <t>Are grouped nodes similar (e.g. color, shape, etc.)</t>
  </si>
  <si>
    <t>Are edges that are grouped together close to each other?</t>
  </si>
  <si>
    <t>Do edges nodes form continuous curves?</t>
  </si>
  <si>
    <t>Are grouped edges connected by other elements (i.e. edges)?</t>
  </si>
  <si>
    <t>Are grouped edges similar (e.g. color, shape, etc.)</t>
  </si>
  <si>
    <t>Are grouped edges moving or aligned in the same direction?</t>
  </si>
  <si>
    <t>Biological Attribute</t>
  </si>
  <si>
    <t>Are nodes purposefully encoded with position?</t>
  </si>
  <si>
    <t>Are edges purposefully encoded with position?</t>
  </si>
  <si>
    <t>Are nodes purposefully encoded with text?</t>
  </si>
  <si>
    <t>Are edges purposefully encoded with text?</t>
  </si>
  <si>
    <t>Are nodes purposefully encoded with size or area?</t>
  </si>
  <si>
    <t>Are edges purposefully encoded with size or area?</t>
  </si>
  <si>
    <t>Visual Strategy</t>
  </si>
  <si>
    <t>Graph Component</t>
  </si>
  <si>
    <t>Structuring</t>
  </si>
  <si>
    <t>Highlighting</t>
  </si>
  <si>
    <t>Transition Guidance</t>
  </si>
  <si>
    <t>Messaging</t>
  </si>
  <si>
    <t>*Will eventually inform interactivity</t>
  </si>
  <si>
    <t>Is there a mechanism that communicates the overall structure of the narrative to the viewer and allows them to identify position within the larger organization of the visualization?</t>
  </si>
  <si>
    <t>Is there a mechanism for helping users move within or between visual scenes without disorienting them?</t>
  </si>
  <si>
    <t>Ordering</t>
  </si>
  <si>
    <t>Interactivity</t>
  </si>
  <si>
    <t>Is there a path prescribed by the author (linear) or is the user free to roam (random) or are there multiple alternatives (user-directed)?</t>
  </si>
  <si>
    <t>Is there a way the user can manipulate the visualization (filter, select, search, navigate, etc)?</t>
  </si>
  <si>
    <t>Is there a way to communicate observations and commentary to the user (besides figure caption)?</t>
  </si>
  <si>
    <t>Matrini-Glass</t>
  </si>
  <si>
    <t>Drill-Down Story</t>
  </si>
  <si>
    <t>Interactive Slideshow</t>
  </si>
  <si>
    <t>Does the figure start with an author-driven approach, then open up to the reader for exploration?</t>
  </si>
  <si>
    <t>Does the author dive deeper into a general theme, reavealing additional detail and backstories?</t>
  </si>
  <si>
    <t>fig6</t>
  </si>
  <si>
    <t>Is there a mechanism that helps direct the viewer's attention to particular elements in the display?</t>
  </si>
  <si>
    <t>Does the author walk the user through the figure step-by-step?</t>
  </si>
  <si>
    <t>Claim</t>
  </si>
  <si>
    <t>Genes, Interaction</t>
  </si>
  <si>
    <t>*Make each item in a list a unique ID number</t>
  </si>
  <si>
    <t>*stacked bar chart</t>
  </si>
  <si>
    <t>*Bar chart for nodes, bar chart for edges</t>
  </si>
  <si>
    <t>*Bar Chart</t>
  </si>
  <si>
    <t>*Bar Chart for claims, then bar chart of everything above BY claim</t>
  </si>
  <si>
    <t>John: Count % of diagrams that are node-link (count the number I pull randomly but throw away)</t>
  </si>
  <si>
    <t>John: Claims could be tasks. Is the claim a claim about clustering?</t>
  </si>
  <si>
    <t>Neil: have an "unclear" code</t>
  </si>
  <si>
    <t>*make it clear that it is a topological group</t>
  </si>
  <si>
    <t>symmetry</t>
  </si>
  <si>
    <t>closure</t>
  </si>
  <si>
    <t>relative size</t>
  </si>
  <si>
    <t>figure &amp; ground</t>
  </si>
  <si>
    <t>P214 of information viz by colin ware = grammar of node-link</t>
  </si>
  <si>
    <t>Graphical Code</t>
  </si>
  <si>
    <t>Closed Contour</t>
  </si>
  <si>
    <t>Shape of closed region</t>
  </si>
  <si>
    <t>Color of enclosed region</t>
  </si>
  <si>
    <t>Size of enclosed region</t>
  </si>
  <si>
    <t>Partitioning lines within enclosed region</t>
  </si>
  <si>
    <t>Attached shapes</t>
  </si>
  <si>
    <t>Shapes enclosed by contour</t>
  </si>
  <si>
    <t>Spatially ordered shapes</t>
  </si>
  <si>
    <t>Linking line</t>
  </si>
  <si>
    <t>Linking-line quality</t>
  </si>
  <si>
    <t>Linking-line thickness</t>
  </si>
  <si>
    <t>Tab connector</t>
  </si>
  <si>
    <t>Author</t>
  </si>
  <si>
    <t>Figure</t>
  </si>
  <si>
    <t>Node</t>
  </si>
  <si>
    <t>Edge</t>
  </si>
  <si>
    <t>Fig 8</t>
  </si>
  <si>
    <t>mBio.00100-11.pdf</t>
  </si>
  <si>
    <t>?</t>
  </si>
  <si>
    <t>1471-2164-11-292.pdf</t>
  </si>
  <si>
    <t>Fig 4</t>
  </si>
  <si>
    <t xml:space="preserve">Enodelength </t>
  </si>
  <si>
    <t xml:space="preserve">Nodelength </t>
  </si>
  <si>
    <t>MT1</t>
  </si>
  <si>
    <t>MT2</t>
  </si>
  <si>
    <t>Nikhil1</t>
  </si>
  <si>
    <t>Nikhil2</t>
  </si>
  <si>
    <t>Nikhil1-MT1</t>
  </si>
  <si>
    <t>Nikhil2-MT2</t>
  </si>
  <si>
    <t>0008-5472.CAN-10-2513.pdf</t>
  </si>
  <si>
    <t>Fig 1</t>
  </si>
  <si>
    <t>Goal</t>
  </si>
  <si>
    <t>Biological Schematic</t>
  </si>
  <si>
    <t>Workflow</t>
  </si>
  <si>
    <t>Chen et al</t>
  </si>
  <si>
    <t>Keren et al</t>
  </si>
  <si>
    <t>Gene Network</t>
  </si>
  <si>
    <t>IPA</t>
  </si>
  <si>
    <t>1471-2091-13-25.pdf</t>
  </si>
  <si>
    <t>Li et al</t>
  </si>
  <si>
    <t>Fig 5</t>
  </si>
  <si>
    <t>SubFigure</t>
  </si>
  <si>
    <t>Overview</t>
  </si>
  <si>
    <t>Functional Networks</t>
  </si>
  <si>
    <t>BCDE</t>
  </si>
  <si>
    <t>471-2105-12-42.pdf</t>
  </si>
  <si>
    <t>Kiiveri</t>
  </si>
  <si>
    <t>Similar Figures</t>
  </si>
  <si>
    <t>Fig 7</t>
  </si>
  <si>
    <t>1471-2164-11-255.pdf</t>
  </si>
  <si>
    <t>Gu et al</t>
  </si>
  <si>
    <t>1471-2164-14-264.pdf</t>
  </si>
  <si>
    <t>Schug et al</t>
  </si>
  <si>
    <t>Competing endogenous RNA (ceRNA) network</t>
  </si>
  <si>
    <t>Fig 2</t>
  </si>
  <si>
    <t>Phylogeny</t>
  </si>
  <si>
    <t>1471-2164-14-530.pdf</t>
  </si>
  <si>
    <t>Leimena et al</t>
  </si>
  <si>
    <t>Analysis Pipeline</t>
  </si>
  <si>
    <t>Metabolic Map</t>
  </si>
  <si>
    <t>iPath</t>
  </si>
  <si>
    <t>Gene Expression levels</t>
  </si>
  <si>
    <t>1471-2164-14-815.pdf</t>
  </si>
  <si>
    <t>Bryon et al</t>
  </si>
  <si>
    <t>KEGG</t>
  </si>
  <si>
    <t>Pathway</t>
  </si>
  <si>
    <t>1471-2164-14-868.pdf</t>
  </si>
  <si>
    <t>Crosatti et al</t>
  </si>
  <si>
    <t>1471-2164-15-519.pdf</t>
  </si>
  <si>
    <t>Fig 3</t>
  </si>
  <si>
    <t>Co-Functional Network</t>
  </si>
  <si>
    <t>H2H gene pair transcription factors</t>
  </si>
  <si>
    <t>1471-2229-12-185.pdf</t>
  </si>
  <si>
    <t>Ziliotto et al</t>
  </si>
  <si>
    <t>MapMan analysis? Saw this in an earlier paper as well…</t>
  </si>
  <si>
    <t>Fig 6</t>
  </si>
  <si>
    <t>hypothetical model summarizing interactions</t>
  </si>
  <si>
    <t>1475-2859-12-4.pdf</t>
  </si>
  <si>
    <t>1479-7364-7-16.pdf</t>
  </si>
  <si>
    <t>Ding et al</t>
  </si>
  <si>
    <t>Interaction Network</t>
  </si>
  <si>
    <t>Tool</t>
  </si>
  <si>
    <t>1541-7786.MCR-08-0491.pdf</t>
  </si>
  <si>
    <t>Lee et al</t>
  </si>
  <si>
    <t>Biological Schema</t>
  </si>
  <si>
    <t>1574-6968.12109.pdf</t>
  </si>
  <si>
    <t>Fong et al</t>
  </si>
  <si>
    <t>1752-0509-4-175.pdf</t>
  </si>
  <si>
    <t>Co-Expression</t>
  </si>
  <si>
    <t>Protein-Protein Interaction Network</t>
  </si>
  <si>
    <t>1752-0509-5-26.pdf</t>
  </si>
  <si>
    <t>Gupta et al</t>
  </si>
  <si>
    <t>Overall</t>
  </si>
  <si>
    <t>Sum</t>
  </si>
  <si>
    <t>1752-0509-5-40.pdf</t>
  </si>
  <si>
    <t>Sonnenschein et al</t>
  </si>
  <si>
    <t>Combined Network</t>
  </si>
  <si>
    <t>Metabolism and Transcription</t>
  </si>
  <si>
    <t>Flowchart</t>
  </si>
  <si>
    <t>Transcription Network</t>
  </si>
  <si>
    <t>1755-8794-4-34.pdf</t>
  </si>
  <si>
    <t>Miller et al</t>
  </si>
  <si>
    <t>Overview?</t>
  </si>
  <si>
    <t>Position is implied, so maybe shouldn't be encoding as "1" since not explicit!</t>
  </si>
  <si>
    <t>1755-8794-6-S3-S1.pdf</t>
  </si>
  <si>
    <t>Balov</t>
  </si>
  <si>
    <t>CIRCRESAHA.111.243790.pdf</t>
  </si>
  <si>
    <t>Debette et al</t>
  </si>
  <si>
    <t>Based on IPA</t>
  </si>
  <si>
    <t>JCI43428.pdf</t>
  </si>
  <si>
    <t>Kraft et al</t>
  </si>
  <si>
    <t>Line Weight on Node = Bolded border, Weight on Node = Bolded Text</t>
  </si>
  <si>
    <t>Signaling Pathway</t>
  </si>
  <si>
    <t>cc.25099.pdf</t>
  </si>
  <si>
    <t>Wang et al</t>
  </si>
  <si>
    <t>AB</t>
  </si>
  <si>
    <t>Schema</t>
  </si>
  <si>
    <t>djt153.pdf</t>
  </si>
  <si>
    <t>Hahm et al</t>
  </si>
  <si>
    <t>fcimb.2013.00073.pdf</t>
  </si>
  <si>
    <t>Arguello et al</t>
  </si>
  <si>
    <t>g3.114.012013.pdf</t>
  </si>
  <si>
    <t>Doherty et al</t>
  </si>
  <si>
    <t>gks695.pdf</t>
  </si>
  <si>
    <t>Dumcke et al</t>
  </si>
  <si>
    <t>gkt493.pdf</t>
  </si>
  <si>
    <t>Yang et al</t>
  </si>
  <si>
    <t>gkt981.pdf</t>
  </si>
  <si>
    <t>Kim et al</t>
  </si>
  <si>
    <t>j.biocel.2011.01.023.pdf</t>
  </si>
  <si>
    <t>Martinez-Outschoorn et al</t>
  </si>
  <si>
    <t>j.celrep.2013.11.040.pdf</t>
  </si>
  <si>
    <t>Kliegman et al</t>
  </si>
  <si>
    <t>j.gde.2013.11.002.pdf</t>
  </si>
  <si>
    <t>Sahni et al</t>
  </si>
  <si>
    <t>No real networks. Just figures on actions on networks</t>
  </si>
  <si>
    <t>.immuni.2012.08.021.pdf</t>
  </si>
  <si>
    <t>Doering et al</t>
  </si>
  <si>
    <t>CD</t>
  </si>
  <si>
    <t>Transcription Factor Difference Network</t>
  </si>
  <si>
    <t>Transcription Factors</t>
  </si>
  <si>
    <t>j.jaut.2012.12.012.pdf</t>
  </si>
  <si>
    <t>Koelsch et al</t>
  </si>
  <si>
    <t>Looks like IPA</t>
  </si>
  <si>
    <t>j.jtbi.2010.11.042.pdf</t>
  </si>
  <si>
    <t>Orman et al</t>
  </si>
  <si>
    <t>j.mce.2011.12.004.pdf</t>
  </si>
  <si>
    <t>Mueller et al</t>
  </si>
  <si>
    <t>Fig 9</t>
  </si>
  <si>
    <t>j.molcel.2012.11.028.pdf</t>
  </si>
  <si>
    <t>Shalgi et al</t>
  </si>
  <si>
    <t>j.ydbio.2011.02.024.pdf</t>
  </si>
  <si>
    <t>Grigorian et al</t>
  </si>
  <si>
    <t>jcmm.12201.pdf</t>
  </si>
  <si>
    <t>Liu et al</t>
  </si>
  <si>
    <t>journal.pbio.1001439.pdf</t>
  </si>
  <si>
    <t>Feltrin et al</t>
  </si>
  <si>
    <t>journal.pcbi.1002483.pdf</t>
  </si>
  <si>
    <t>Eunen et al</t>
  </si>
  <si>
    <t>journal.pcbi.1002562.pdf</t>
  </si>
  <si>
    <t>Martino et al</t>
  </si>
  <si>
    <t>journal.pcbi.1002958.pdf</t>
  </si>
  <si>
    <t>Stegmaier et al</t>
  </si>
  <si>
    <t>Motif Network</t>
  </si>
  <si>
    <t>Tree</t>
  </si>
  <si>
    <t>journal.pgen.1002890.pdf</t>
  </si>
  <si>
    <t>Moir et al</t>
  </si>
  <si>
    <t>journal.pgen.1003164.pdf</t>
  </si>
  <si>
    <t>Rottinger et al</t>
  </si>
  <si>
    <t>journal.pone.0008918.pdf</t>
  </si>
  <si>
    <t>Cerami et al</t>
  </si>
  <si>
    <t>Module Network</t>
  </si>
  <si>
    <t>journal.pone.0009293.pdf</t>
  </si>
  <si>
    <t>Kourmpetis et al</t>
  </si>
  <si>
    <t>journal.pone.0014650.pdf</t>
  </si>
  <si>
    <t>Kozmikova et al</t>
  </si>
  <si>
    <t>Gene Regulatory Network</t>
  </si>
  <si>
    <t>ournal.pone.0019633.pdf</t>
  </si>
  <si>
    <t>Tang et al</t>
  </si>
  <si>
    <t>Global Network</t>
  </si>
  <si>
    <t>journal.pone.0023242.pdf</t>
  </si>
  <si>
    <t>Oshima et al</t>
  </si>
  <si>
    <t>journal.pone.0047106.pdf</t>
  </si>
  <si>
    <t>Devjak et al</t>
  </si>
  <si>
    <t>Zakikhani</t>
  </si>
  <si>
    <t>journal.pone.0054867.pdf</t>
  </si>
  <si>
    <t>journal.pone.0049513.pdf</t>
  </si>
  <si>
    <t>Zhi et al</t>
  </si>
  <si>
    <t>journal.pone.0060593.pdf</t>
  </si>
  <si>
    <t>Zheng et al</t>
  </si>
  <si>
    <t>journal.pone.0066386.pdf</t>
  </si>
  <si>
    <t>Revelles et al</t>
  </si>
  <si>
    <t>Regulatory Network</t>
  </si>
  <si>
    <t>journal.pone.0070838.pdf</t>
  </si>
  <si>
    <t>Elabdeen et al</t>
  </si>
  <si>
    <t>journal.pone.0075705.pdf</t>
  </si>
  <si>
    <t>Xuan et al</t>
  </si>
  <si>
    <t>Model</t>
  </si>
  <si>
    <t>journal.pone.0076622.pdf</t>
  </si>
  <si>
    <t>Guo et al</t>
  </si>
  <si>
    <t>Protein Network</t>
  </si>
  <si>
    <t>journal.pone.0080257.pdf</t>
  </si>
  <si>
    <t>Wagener et al</t>
  </si>
  <si>
    <t>Regulation Interaction Network</t>
  </si>
  <si>
    <t>journal.pone.0082393.pdf</t>
  </si>
  <si>
    <t>Shojaie</t>
  </si>
  <si>
    <t>journal.pone.0082699.pdf</t>
  </si>
  <si>
    <t>Sabarinathan et al</t>
  </si>
  <si>
    <t>Gene Interaction Network</t>
  </si>
  <si>
    <t>journal.pone.0085436.pdf</t>
  </si>
  <si>
    <t>Rose et al</t>
  </si>
  <si>
    <t>Fig 11</t>
  </si>
  <si>
    <t>journal.pone.0087499.pdf</t>
  </si>
  <si>
    <t>Priest et al</t>
  </si>
  <si>
    <t>Gene Co-expression Network</t>
  </si>
  <si>
    <t>journal.ppat.1003248.pdf</t>
  </si>
  <si>
    <t>Fig 12</t>
  </si>
  <si>
    <t>jp304518f.pdf</t>
  </si>
  <si>
    <t>Kao et al</t>
  </si>
  <si>
    <t>msb.2012.63.pdf</t>
  </si>
  <si>
    <t>Altvater et al</t>
  </si>
  <si>
    <t>nbm.2787.pdf</t>
  </si>
  <si>
    <t>Marin-Valencia et al</t>
  </si>
  <si>
    <t>pnas.0912672107.pdf</t>
  </si>
  <si>
    <t>Sukumar et al</t>
  </si>
  <si>
    <t>pnas.1102297108.pdf</t>
  </si>
  <si>
    <t>Geh et al</t>
  </si>
  <si>
    <t>Signaling Network</t>
  </si>
  <si>
    <t>pnas.1117907109.pdf</t>
  </si>
  <si>
    <t>Nogales et al</t>
  </si>
  <si>
    <t>pp.111.181594.pdf</t>
  </si>
  <si>
    <t>Steinhauser et al</t>
  </si>
  <si>
    <t>Glycolysis</t>
  </si>
  <si>
    <t>s00775-012-0887-y.pdf</t>
  </si>
  <si>
    <t>s12929-014-0081-3.pdf</t>
  </si>
  <si>
    <t>Zhao et al</t>
  </si>
  <si>
    <t>miRNA Gene Network</t>
  </si>
  <si>
    <t>sb400058n.pdf</t>
  </si>
  <si>
    <t>Shao et al</t>
  </si>
  <si>
    <t>science.1198374.pdf</t>
  </si>
  <si>
    <t>modENCODE Consortium</t>
  </si>
  <si>
    <t>srep01583.pdf</t>
  </si>
  <si>
    <t>Bipartite network of cancers and protein complexes</t>
  </si>
  <si>
    <t>toxins4100878.pdf</t>
  </si>
  <si>
    <t>Ascough et al</t>
  </si>
  <si>
    <t>tpc.112.103689.pdf</t>
  </si>
  <si>
    <t>Fontaine et al</t>
  </si>
  <si>
    <t>wjg.v18.i29.3775.pdf</t>
  </si>
  <si>
    <t>Sookoian et al</t>
  </si>
  <si>
    <t>Biological Schema, Overview, and Model could be very similar</t>
  </si>
  <si>
    <t>1471-2105-15-204.pdf</t>
  </si>
  <si>
    <t>Hanna et al</t>
  </si>
  <si>
    <t>Fig 3…</t>
  </si>
  <si>
    <t>1471-2105-15-S7-S7.pdf</t>
  </si>
  <si>
    <t>Ghaffarizadeh et al</t>
  </si>
  <si>
    <t>1471-2164-12-439.pdf</t>
  </si>
  <si>
    <t>Hwang et al</t>
  </si>
  <si>
    <t>1471-2164-14-568.pdf</t>
  </si>
  <si>
    <t>Xue et al</t>
  </si>
  <si>
    <t>BC</t>
  </si>
  <si>
    <t>STRING</t>
  </si>
  <si>
    <t>1471-2164-14-608.pdf</t>
  </si>
  <si>
    <t>Rodgers-Melnick et al</t>
  </si>
  <si>
    <t>Network of Pathways</t>
  </si>
  <si>
    <t>PoplatCyc</t>
  </si>
  <si>
    <t>Disease Network</t>
  </si>
  <si>
    <t>OMIM</t>
  </si>
  <si>
    <t>1475-2859-13-27.pdf</t>
  </si>
  <si>
    <t>Line Endings for edges includes same arrow on both ends different from same arrow on one end?</t>
  </si>
  <si>
    <t>1574-6968.12194.pdf</t>
  </si>
  <si>
    <t>Caspi et al</t>
  </si>
  <si>
    <t>1752-0509-4-153.pdf</t>
  </si>
  <si>
    <t>Deng et al</t>
  </si>
  <si>
    <t>Cytoscape</t>
  </si>
  <si>
    <t>1752-0509-7-131.pdf</t>
  </si>
  <si>
    <t>He et al</t>
  </si>
  <si>
    <t>Fig 14</t>
  </si>
  <si>
    <t>1752-0509-7-47.pdf</t>
  </si>
  <si>
    <t>miRNA-mRNA Interaction Network</t>
  </si>
  <si>
    <t>Hypergraph</t>
  </si>
  <si>
    <t>Term</t>
  </si>
  <si>
    <t>Frequency</t>
  </si>
  <si>
    <t>Biological</t>
  </si>
  <si>
    <t>cr.2011.193.pdf</t>
  </si>
  <si>
    <t>Osborne et al</t>
  </si>
  <si>
    <t>dds240.pdf</t>
  </si>
  <si>
    <t>Fogel et al</t>
  </si>
  <si>
    <t>ert310.pdf</t>
  </si>
  <si>
    <t>Reuben et al</t>
  </si>
  <si>
    <t>TAIR</t>
  </si>
  <si>
    <t>Total</t>
  </si>
  <si>
    <t>g3.113.005710.pdf</t>
  </si>
  <si>
    <t>Carter</t>
  </si>
  <si>
    <t>gks490.pdf</t>
  </si>
  <si>
    <t>Lobo et al</t>
  </si>
  <si>
    <t>ijms15069579.pdf</t>
  </si>
  <si>
    <t>Perez-Vazquez et al</t>
  </si>
  <si>
    <t>j.1365-2958.2010.07455.x.pdf</t>
  </si>
  <si>
    <t>Parveen et al</t>
  </si>
  <si>
    <t>j.cbpa.2011.10.024.pdf</t>
  </si>
  <si>
    <t>Lowder et al</t>
  </si>
  <si>
    <t>j.neuroimage.2010.06.036.pdf</t>
  </si>
  <si>
    <t>Potkin et al</t>
  </si>
  <si>
    <t>journal.pcbi.1002566.pdf</t>
  </si>
  <si>
    <t>Functional Network</t>
  </si>
  <si>
    <t>journal.pgen.1003112.pdf</t>
  </si>
  <si>
    <t xml:space="preserve"> </t>
  </si>
  <si>
    <t>Unique Papers</t>
  </si>
  <si>
    <t>110 (counted by hand)</t>
  </si>
  <si>
    <t>Unique Figures from Unique Papers</t>
  </si>
  <si>
    <t>100 (when filtered)</t>
  </si>
  <si>
    <t>PMCID</t>
  </si>
  <si>
    <t>Coregulation Network</t>
  </si>
  <si>
    <t>Raterman et al</t>
  </si>
  <si>
    <t>Ghelli et al</t>
  </si>
  <si>
    <t>Burns et al</t>
  </si>
  <si>
    <t>Yao et al</t>
  </si>
  <si>
    <t>Siedler et al</t>
  </si>
  <si>
    <t>Guerrini et al</t>
  </si>
  <si>
    <t>Schematic</t>
  </si>
  <si>
    <t>Chaudhary et al</t>
  </si>
  <si>
    <t>Lei et al</t>
  </si>
  <si>
    <t>Cheng et al</t>
  </si>
  <si>
    <t>Bachmann et al</t>
  </si>
  <si>
    <t>Luan et al</t>
  </si>
  <si>
    <t>Pukkila-Worley et al</t>
  </si>
  <si>
    <t>Gill et al</t>
  </si>
  <si>
    <t>Petretto et al</t>
  </si>
  <si>
    <t>Debnath et al</t>
  </si>
  <si>
    <t>Wu et al</t>
  </si>
  <si>
    <t>Possible Bias in that schematic comes first, then workflow, then pathway</t>
  </si>
  <si>
    <t>Kober et al</t>
  </si>
  <si>
    <t>Su et al</t>
  </si>
  <si>
    <t>Carrasco et al</t>
  </si>
  <si>
    <t>Quinlan et al</t>
  </si>
  <si>
    <t>Posada et al</t>
  </si>
  <si>
    <t>Bang et al</t>
  </si>
  <si>
    <t>Favarin et al</t>
  </si>
  <si>
    <t>Iwai et al</t>
  </si>
  <si>
    <t>Hatton et al</t>
  </si>
  <si>
    <t>Ortuno et al</t>
  </si>
  <si>
    <t>Garavaglia et al</t>
  </si>
  <si>
    <t>Gharibi et al</t>
  </si>
  <si>
    <t>Hoeberichts et al</t>
  </si>
  <si>
    <t>van de Mortel et al</t>
  </si>
  <si>
    <t>Amrine et al</t>
  </si>
  <si>
    <t>Cui et al</t>
  </si>
  <si>
    <t>Jiminez et al</t>
  </si>
  <si>
    <t>Clark et al</t>
  </si>
  <si>
    <t>Fig 13</t>
  </si>
  <si>
    <t>Xia et al</t>
  </si>
  <si>
    <t>Vellozo et al</t>
  </si>
  <si>
    <t>Marashi et al</t>
  </si>
  <si>
    <t>Black et al</t>
  </si>
  <si>
    <t>Calo et al</t>
  </si>
  <si>
    <t>A tree has constraints, so its not a network. Because if I included trees, I'd have to include matrices as well…</t>
  </si>
  <si>
    <t>Nellaepalli et al</t>
  </si>
  <si>
    <t>Wheldon et al</t>
  </si>
  <si>
    <t>Baranova et al</t>
  </si>
  <si>
    <t>Ravichandaran et al</t>
  </si>
  <si>
    <t>Truong et al</t>
  </si>
  <si>
    <t>Takahashi et al</t>
  </si>
  <si>
    <t>Dellon et al</t>
  </si>
  <si>
    <t>Zhou et al</t>
  </si>
  <si>
    <t>Guimaraes et al</t>
  </si>
  <si>
    <t>NaN</t>
  </si>
  <si>
    <t>Gianoulis et al</t>
  </si>
  <si>
    <t>Spirov et al</t>
  </si>
  <si>
    <t>Zhang et al</t>
  </si>
  <si>
    <t>% Network</t>
  </si>
  <si>
    <t>Gama-Castro et al</t>
  </si>
  <si>
    <t>Map</t>
  </si>
  <si>
    <t>Shen et al</t>
  </si>
  <si>
    <t>Park et al</t>
  </si>
  <si>
    <t>Hoffman et al</t>
  </si>
  <si>
    <t>Metabolite Network</t>
  </si>
  <si>
    <t>Kailavasan et al</t>
  </si>
  <si>
    <t>Verkhivker et al</t>
  </si>
  <si>
    <t>Shimoda et al</t>
  </si>
  <si>
    <t>Gero et al</t>
  </si>
  <si>
    <t>Kemp et al</t>
  </si>
  <si>
    <t>Choi et al</t>
  </si>
  <si>
    <t>Lubitz et al</t>
  </si>
  <si>
    <t>Kahlen et al</t>
  </si>
  <si>
    <t>Bakir-Gungor et al</t>
  </si>
  <si>
    <t>MAPK</t>
  </si>
  <si>
    <t>Wagatsuma et al</t>
  </si>
  <si>
    <t>Gharib et al</t>
  </si>
  <si>
    <t>Hierarichical Network</t>
  </si>
  <si>
    <t>Winkel et al</t>
  </si>
  <si>
    <t>Banci et al</t>
  </si>
  <si>
    <t>Hsiao et al</t>
  </si>
  <si>
    <t>Bleda et al</t>
  </si>
  <si>
    <t>Enrichment</t>
  </si>
  <si>
    <t>Ruppert et al</t>
  </si>
  <si>
    <t>Gombar et al</t>
  </si>
  <si>
    <t>Talman et al</t>
  </si>
  <si>
    <t>Pandey et al</t>
  </si>
  <si>
    <t>Desgagne-Penix et al</t>
  </si>
  <si>
    <t>Tyrosine to Sanguinarine</t>
  </si>
  <si>
    <t>Expression</t>
  </si>
  <si>
    <t>Ravilious et al</t>
  </si>
  <si>
    <t>Differentiate between line weight and line area?</t>
  </si>
  <si>
    <t>APS Kinase</t>
  </si>
  <si>
    <t>Xiang et al</t>
  </si>
  <si>
    <t>Dubuis et al</t>
  </si>
  <si>
    <t>Kropat et al</t>
  </si>
  <si>
    <t>Enrichment = pathways, expression = genes.Need to clarify here</t>
  </si>
  <si>
    <t>Smith et al</t>
  </si>
  <si>
    <t>ERCC1</t>
  </si>
  <si>
    <t>Chim et al</t>
  </si>
  <si>
    <t>Lo Gullo et al</t>
  </si>
  <si>
    <t>(Genes regulated by progreins or small molecules)</t>
  </si>
  <si>
    <t>SNEA</t>
  </si>
  <si>
    <t>Arellano et al</t>
  </si>
  <si>
    <t>Sorek et al</t>
  </si>
  <si>
    <t>POMC</t>
  </si>
  <si>
    <t>Abbot et al</t>
  </si>
  <si>
    <t>Ralser</t>
  </si>
  <si>
    <t>Chavali et al</t>
  </si>
  <si>
    <t>Metabolic Network</t>
  </si>
  <si>
    <t>Synthetic Network</t>
  </si>
  <si>
    <t>Andrabi et al</t>
  </si>
  <si>
    <t>Giuliani et al</t>
  </si>
  <si>
    <t>Ma et al</t>
  </si>
  <si>
    <t>Shalom et al</t>
  </si>
  <si>
    <t>Jacobson et al</t>
  </si>
  <si>
    <t>Khaenam et al</t>
  </si>
  <si>
    <t>Mitra et al</t>
  </si>
  <si>
    <t>Yu et al</t>
  </si>
  <si>
    <t>Vajn et al</t>
  </si>
  <si>
    <t>Brain Gangliosides</t>
  </si>
  <si>
    <t>Phenotype Network</t>
  </si>
  <si>
    <t>Think about encodings. If I only write down where data is encoded visually, then that is more useful than stating that certain dimensions have been used? This is because if not encoded with data then color, etc is not vital to communicate the point and can be reduced to a simpler representation?</t>
  </si>
  <si>
    <t>GRN</t>
  </si>
  <si>
    <t>*Not enough, networks seem to be largely variable</t>
  </si>
  <si>
    <t>*Measure visual encoding</t>
  </si>
  <si>
    <t>*Measure mapped information to visual encoding for same figures</t>
  </si>
  <si>
    <t>Most prevalent are Nework, Schematic, and Pathway.</t>
  </si>
  <si>
    <t>Difficult to use networks to support an analysis claim</t>
  </si>
  <si>
    <t>Kinsey et al</t>
  </si>
  <si>
    <t>reaction-diffusion</t>
  </si>
  <si>
    <t>Imbert-Fernandez et al</t>
  </si>
  <si>
    <t>Agoston et al</t>
  </si>
  <si>
    <t>Tectal Development</t>
  </si>
  <si>
    <t>Deriziotis et al</t>
  </si>
  <si>
    <t>Neurogenetic</t>
  </si>
  <si>
    <t>Han Yong et al</t>
  </si>
  <si>
    <t>Czapla et al</t>
  </si>
  <si>
    <t>Regnier et al</t>
  </si>
  <si>
    <t>Killick et al</t>
  </si>
  <si>
    <t>Aho et al</t>
  </si>
  <si>
    <t>Yamada et al</t>
  </si>
  <si>
    <t>Coppede et al</t>
  </si>
  <si>
    <t>Folate Metabolism</t>
  </si>
  <si>
    <t>De Felice et al</t>
  </si>
  <si>
    <t>Romanov et al</t>
  </si>
  <si>
    <t>Matsumoto et al</t>
  </si>
  <si>
    <t>Berthier et al</t>
  </si>
  <si>
    <t>Nowotarski et al</t>
  </si>
  <si>
    <t>Polyamine</t>
  </si>
  <si>
    <t>Fortney et al</t>
  </si>
  <si>
    <t>NetwoRx</t>
  </si>
  <si>
    <t>Svensson et al</t>
  </si>
  <si>
    <t>Finka et al</t>
  </si>
  <si>
    <t>*List tools from most to least visually accurate</t>
  </si>
  <si>
    <t>Busser et al</t>
  </si>
  <si>
    <t>Aube et al</t>
  </si>
  <si>
    <t>Winter et al</t>
  </si>
  <si>
    <t>Michaelevski et al</t>
  </si>
  <si>
    <t>Doyon et al</t>
  </si>
  <si>
    <t>Knapp et al</t>
  </si>
  <si>
    <t>Signal Network</t>
  </si>
  <si>
    <t>Notes</t>
  </si>
  <si>
    <t>Circular Layout</t>
  </si>
  <si>
    <t>Jiminez-Gomez et al</t>
  </si>
  <si>
    <t>Huang et al</t>
  </si>
  <si>
    <t>Itaconic Acid</t>
  </si>
  <si>
    <t>Fristedt et al</t>
  </si>
  <si>
    <t>Protein Similarity Network</t>
  </si>
  <si>
    <t>Hippo</t>
  </si>
  <si>
    <t>position also includes direction for edges</t>
  </si>
  <si>
    <t>enclosure for edges may not be strictly defined, think about this…</t>
  </si>
  <si>
    <t>Jing et al</t>
  </si>
  <si>
    <t>Helm et al</t>
  </si>
  <si>
    <t>Modification Network</t>
  </si>
  <si>
    <t>Vebo et al</t>
  </si>
  <si>
    <t>Madigan et al</t>
  </si>
  <si>
    <t>Komurov et al</t>
  </si>
  <si>
    <t>NetWalk</t>
  </si>
  <si>
    <t>Jeanson et al</t>
  </si>
  <si>
    <t>Suthar et al</t>
  </si>
  <si>
    <t>Mazet et al</t>
  </si>
  <si>
    <t>Mu et al</t>
  </si>
  <si>
    <t>TLR</t>
  </si>
  <si>
    <t>Patel et al</t>
  </si>
  <si>
    <t>Elbaz et al</t>
  </si>
  <si>
    <t>miRNA-miRNA Network</t>
  </si>
  <si>
    <t>Ruths et al</t>
  </si>
  <si>
    <t>Jazirehi et al</t>
  </si>
  <si>
    <t>Sachdeva et al</t>
  </si>
  <si>
    <t>Succinate</t>
  </si>
  <si>
    <t>Phosphate Metabolism</t>
  </si>
  <si>
    <t>Yesilaltay et al</t>
  </si>
  <si>
    <t>McArdle et al</t>
  </si>
  <si>
    <t>Fig 1 is a tree</t>
  </si>
  <si>
    <t>O'Hayre et al</t>
  </si>
  <si>
    <t>GPCR</t>
  </si>
  <si>
    <t>Ziegler et al</t>
  </si>
  <si>
    <t>Sousa et al</t>
  </si>
  <si>
    <t>Ogata et al</t>
  </si>
  <si>
    <t>Antonov et al</t>
  </si>
  <si>
    <t>Rspider/KEGG/Reactome</t>
  </si>
  <si>
    <t>Moser et al</t>
  </si>
  <si>
    <t>Wapinski et al</t>
  </si>
  <si>
    <t>Ramachandran et al</t>
  </si>
  <si>
    <t>Lena et al</t>
  </si>
  <si>
    <t>TCA</t>
  </si>
  <si>
    <t>McDermott et al</t>
  </si>
  <si>
    <t>Cromer et al</t>
  </si>
  <si>
    <t>Peng et al</t>
  </si>
  <si>
    <t>Najafi et al</t>
  </si>
  <si>
    <t>Maurano et al</t>
  </si>
  <si>
    <t>GWAS</t>
  </si>
  <si>
    <t>Differential Expression?</t>
  </si>
  <si>
    <t>Downstream Signaling</t>
  </si>
  <si>
    <t>Functional</t>
  </si>
  <si>
    <t>Url</t>
  </si>
  <si>
    <t>Pajek</t>
  </si>
  <si>
    <t>AmiGO</t>
  </si>
  <si>
    <t>Reactome</t>
  </si>
  <si>
    <t>Concept</t>
  </si>
  <si>
    <t>NA</t>
  </si>
  <si>
    <t>Position.1</t>
  </si>
  <si>
    <t>Size.Area</t>
  </si>
  <si>
    <t>Weight..Boldness</t>
  </si>
  <si>
    <t>Color.1</t>
  </si>
  <si>
    <t>Shape..Icon</t>
  </si>
  <si>
    <t>Enclosure..Connection</t>
  </si>
  <si>
    <t>Enclosure..Connection.1</t>
  </si>
  <si>
    <t>Line.Pattern.1</t>
  </si>
  <si>
    <t>Line.Endings.1</t>
  </si>
  <si>
    <t>Line.Weight.1</t>
  </si>
  <si>
    <t>Text.1</t>
  </si>
  <si>
    <t>Size.Area.1</t>
  </si>
  <si>
    <t>Angle.1</t>
  </si>
  <si>
    <t>Pattern.Density</t>
  </si>
  <si>
    <t>Pattern.Density.1</t>
  </si>
  <si>
    <t>Weight..Boldness.1</t>
  </si>
  <si>
    <t>Saturation..Brightness</t>
  </si>
  <si>
    <t>Saturation..Brightness.1</t>
  </si>
  <si>
    <t>Shape..Icon.1</t>
  </si>
  <si>
    <t>Pattern.Texture</t>
  </si>
  <si>
    <t>Pattern.Texture.1</t>
  </si>
  <si>
    <t>Line.Pattern</t>
  </si>
  <si>
    <t>Line.Endings</t>
  </si>
  <si>
    <t>Line.Weight</t>
  </si>
  <si>
    <t>Quantifying Chartjunk</t>
  </si>
  <si>
    <t>Total Misencodings</t>
  </si>
  <si>
    <t>Normalized Network</t>
  </si>
  <si>
    <t>Normalized Pathway</t>
  </si>
  <si>
    <t>Sample (N)?</t>
  </si>
  <si>
    <t>Net Pct</t>
  </si>
  <si>
    <t>Path Pct</t>
  </si>
  <si>
    <t>Conc Pct</t>
  </si>
  <si>
    <t>Distribution of Chartjunk Across Types of Node-Link Diagrams</t>
  </si>
  <si>
    <t>Net+Path</t>
  </si>
  <si>
    <t>categorical</t>
  </si>
  <si>
    <t>ordinal</t>
  </si>
  <si>
    <t>relational</t>
  </si>
  <si>
    <t>quantitative</t>
  </si>
  <si>
    <t>Node color is categorical because it is in one of three states: positive, negative, or indeterminate. The other encodings provide a measure of degree, but color itself is categorical.</t>
  </si>
  <si>
    <t>Great use of small multiples!</t>
  </si>
  <si>
    <t>Possibly move "enclosures" to "positions"</t>
  </si>
  <si>
    <t>Isn't line weight effectively being used categorically to highlight subnetworks within a larger network?</t>
  </si>
  <si>
    <t>This is an example of a terrible visualization</t>
  </si>
  <si>
    <t>Size seems to be used categorically, since it only highlights 5 proteins as an example</t>
  </si>
  <si>
    <t>Is weight being used categorically rather than ordinally?</t>
  </si>
  <si>
    <t>Edge weight may not be used</t>
  </si>
  <si>
    <t>Made Node Weight categorical because that's how I perceive it to be used. May want to go back over others to re-classify by what I see the encoding category as rather than what "the book" says it should be…For example, "line pattern" seems to be classified as "relational" all of the time, it could be more interested to see a "categorical" vs "ordinal" encoding breakdown to see HOW relational information is encoded.</t>
  </si>
  <si>
    <t>Network of pathways!</t>
  </si>
  <si>
    <t>Instance of color used ordinally -- a big NO NO!</t>
  </si>
  <si>
    <t>Another hairball, but focusing on node positions more than edges</t>
  </si>
  <si>
    <t>Size seems to be used purely for emphasis</t>
  </si>
  <si>
    <t>remove? Tag as NetworkIFFY</t>
  </si>
  <si>
    <t>Is hierarchy considered ordinal or categorical?</t>
  </si>
  <si>
    <t>(1) Circular Layout, (2) A good example of running out of categorical visual variables and using other encodings to communicate additional categories</t>
  </si>
  <si>
    <t>Thicker line widths used to differentiate mitochondria reactions from external</t>
  </si>
  <si>
    <t>Another great hairball example -- a colorful one to boot! Author runs out of edge patterns and includes edge ends to communicate categorical relationships between data</t>
  </si>
  <si>
    <t>IFFYNetwork</t>
  </si>
  <si>
    <t>I'm okay with calling this line thickness "quantitative" because the caption specifically suggests that it is -- other examples for "ordinal" do not do strongly imply a quantitative underpinning</t>
  </si>
  <si>
    <t>PathwayCommons2</t>
  </si>
  <si>
    <t>Arrows imply direction and only have one "type"</t>
  </si>
  <si>
    <t>STRING-DB</t>
  </si>
  <si>
    <t>Adjacency_and_Accessibility</t>
  </si>
  <si>
    <t>Common_Connection</t>
  </si>
  <si>
    <t>Connectivity</t>
  </si>
  <si>
    <t>Topology</t>
  </si>
  <si>
    <t>Attribute</t>
  </si>
  <si>
    <t>On_Nodes</t>
  </si>
  <si>
    <t>On_Edges</t>
  </si>
  <si>
    <t>Browsing</t>
  </si>
  <si>
    <t>Follow_Path</t>
  </si>
  <si>
    <t>Revisit</t>
  </si>
  <si>
    <t>Pattern_Finding</t>
  </si>
  <si>
    <t>Set_Operations</t>
  </si>
  <si>
    <t>Finding_Outliers</t>
  </si>
  <si>
    <t>requires clicking through a menu</t>
  </si>
  <si>
    <t>through function menu</t>
  </si>
  <si>
    <t>by clicking on it</t>
  </si>
  <si>
    <t>lose place when exploring though networks</t>
  </si>
  <si>
    <t>categorical based on functions</t>
  </si>
  <si>
    <t>only predefined functions available though, users cannot create own groupings</t>
  </si>
  <si>
    <t>cannot color or combine networks as described by interview participants</t>
  </si>
  <si>
    <t>although this is basically the query, it is an OR not an AND</t>
  </si>
  <si>
    <t>can be done through "context" menu, serves results of studies</t>
  </si>
  <si>
    <t>available as a function in the settings menu</t>
  </si>
  <si>
    <t>layout is regenerated every time the app is called</t>
  </si>
  <si>
    <t>users can load "context", which can help them find patterns</t>
  </si>
  <si>
    <t>does not support combining networks, rather navigating from one to the next</t>
  </si>
  <si>
    <t>this works given that the user has to define the nodes in question</t>
  </si>
  <si>
    <t>pattern finding may be possible through alternate views in heatmap, etc.</t>
  </si>
  <si>
    <t>Current Tool</t>
  </si>
  <si>
    <t>Prototype 1</t>
  </si>
  <si>
    <t>Task_Topology_Adjacency_And_Accessibility</t>
  </si>
  <si>
    <t>Task_Topology_Common_Connection</t>
  </si>
  <si>
    <t>Task_Topology_Find_Shortest_Path</t>
  </si>
  <si>
    <t>Task_Topology_Find_Clusters</t>
  </si>
  <si>
    <t>Task_Topology_Find_Connected_Components</t>
  </si>
  <si>
    <t>Task_Topology_Find_Bridges</t>
  </si>
  <si>
    <t>Task_Topology_Articulation_Points</t>
  </si>
  <si>
    <t>Attribute_Bases_On_The_Nodes</t>
  </si>
  <si>
    <t>Attribute_Based_On_The_Edges</t>
  </si>
  <si>
    <t>Browsing_Follow_Path</t>
  </si>
  <si>
    <t>Browsing_Revisit</t>
  </si>
  <si>
    <t>Overview_Graph_Model</t>
  </si>
  <si>
    <t>Overview_Find_Patterns</t>
  </si>
  <si>
    <t>Overview_Find_Outliers</t>
  </si>
  <si>
    <t>Overview_Scan</t>
  </si>
  <si>
    <t>Overview_Set_Operation</t>
  </si>
  <si>
    <t>Number of Nodes</t>
  </si>
  <si>
    <t>Number of Edges</t>
  </si>
  <si>
    <t>Weird. Consider throwing out.</t>
  </si>
  <si>
    <t>Unsure about edges</t>
  </si>
  <si>
    <t>REMOVE</t>
  </si>
  <si>
    <t>Perhaps overview pattern finding?</t>
  </si>
  <si>
    <t>Near Perfect Task Completion!</t>
  </si>
  <si>
    <t>Example of why I may not want to count "annotation arrows"</t>
  </si>
  <si>
    <t>Perhaps should have actually done Figure 4A. Great example of an odd figure</t>
  </si>
  <si>
    <t>Annontations blocking adjacency task</t>
  </si>
  <si>
    <t>No. Edges</t>
  </si>
  <si>
    <t>No. Nodes</t>
  </si>
  <si>
    <t>No. Unique Tasks</t>
  </si>
  <si>
    <t>Ratio of Edges/Nodes</t>
  </si>
  <si>
    <t>Sum of Unique Tasks</t>
  </si>
  <si>
    <t>Task Decay</t>
  </si>
  <si>
    <t>Approach</t>
  </si>
  <si>
    <t>Bayesian Classifier</t>
  </si>
  <si>
    <t>Decision Tree</t>
  </si>
  <si>
    <t>Neural Network</t>
  </si>
  <si>
    <t>Support Vector Machine</t>
  </si>
  <si>
    <t>k-Nearest Neighbors</t>
  </si>
  <si>
    <t>Hierarchical Clustering</t>
  </si>
  <si>
    <t>k-Means Clustering</t>
  </si>
  <si>
    <t>Multidimensional Scaling</t>
  </si>
  <si>
    <t>Unsupervised technique that does not attempt to make predictions, but makes it easier to understand how different items are related. It creates a lower dimensional reprsentation of the dataset where the distances are as close to the original distances as possible</t>
  </si>
  <si>
    <t>Non-Negative Matrix Factorization</t>
  </si>
  <si>
    <t>Class</t>
  </si>
  <si>
    <t>Optimization</t>
  </si>
  <si>
    <t>Simulated Annealing</t>
  </si>
  <si>
    <t>Genetic Algorithms</t>
  </si>
  <si>
    <t>Clustering</t>
  </si>
  <si>
    <t>Supervised technique that classifies new values into pre-existing groups. A caveat is that the algorithm calculates distance across all variables, meaning if the variables measure different things and one of the variables tends to be much larger than the others, the larger values will exert a stronger influence on what is "close"</t>
  </si>
  <si>
    <t>Classification</t>
  </si>
  <si>
    <t>Input</t>
  </si>
  <si>
    <t>Output</t>
  </si>
  <si>
    <t>NNs can handle complex non-linear functions and discover dependencies between different inputs. However, this is a black box process.</t>
  </si>
  <si>
    <t>SVMs take numerical inputs and try to predict which category they fall into. Supports non-linear classification. However, this is also a black box process.</t>
  </si>
  <si>
    <t>An easily interpretable classifier that can easily cope with interactions of variables (unlike bayes). They can mix categorical and numerical data. They provide a clear line of reasoning for their predictions.</t>
  </si>
  <si>
    <t>Fast to train and easily interpretable, but is unable to deal with outcomes that change based on combinations of features.</t>
  </si>
  <si>
    <t>Starts with several random solutions called a population, crossbreeds and mutates the population to see if the people in the next generation have a higher fitness level. The process stopes when a certain threshold has been reached, the population does not improve, or when a maximum number of generations has been reached.</t>
  </si>
  <si>
    <t>Starts with a random guess at a solution and randomly tries other solutions to see if it is better. The process stops when the "temperature" has reached zero. This will provide an optimal answer, but is subject to local minima.</t>
  </si>
  <si>
    <t>global properties, visual encodings</t>
  </si>
  <si>
    <t>task completion</t>
  </si>
  <si>
    <t>global properties, task completion</t>
  </si>
  <si>
    <t>visual encodings</t>
  </si>
  <si>
    <t>Wouldn't I be changing the encodings anyway? This could serve to help contrast my design decisions from that found in literature…</t>
  </si>
  <si>
    <t>Could help me predict/verify my own design decisions from a task perspective</t>
  </si>
  <si>
    <t>Question</t>
  </si>
  <si>
    <t>global properties</t>
  </si>
  <si>
    <t>task completion (and visual encoding as a separate prediction model)</t>
  </si>
  <si>
    <t>Unsupervised clustering that creates a tree</t>
  </si>
  <si>
    <t>Unsupervised clustering that separates data into distinct groups</t>
  </si>
  <si>
    <t>visual encodings and task completion as separate prediction models</t>
  </si>
  <si>
    <t>structure/relation of visual encodings, and tasks</t>
  </si>
  <si>
    <t>(visual encodings and tasks) OR (visual encodings and size/density) OR (task completion and size/density)</t>
  </si>
  <si>
    <t>global properties, task completion, and visual encodings</t>
  </si>
  <si>
    <t>How is this new?</t>
  </si>
  <si>
    <t>How is this useful?</t>
  </si>
  <si>
    <t>An unsupervised technique that helps characterize data rather than make predictions about categories or values. Essentially helps us populate missing values in a matrix, which can indirectly be used to make predictions.</t>
  </si>
  <si>
    <t>LogNodes</t>
  </si>
  <si>
    <t>LogEdges</t>
  </si>
  <si>
    <t>Density</t>
  </si>
  <si>
    <t>Pathway Ratio of edges/nodes</t>
  </si>
  <si>
    <t>Network Ratio of edges/nodes</t>
  </si>
  <si>
    <t>N&gt;P</t>
  </si>
  <si>
    <t>P&gt;N</t>
  </si>
  <si>
    <t>Position_N</t>
  </si>
  <si>
    <t>Position_E</t>
  </si>
  <si>
    <t>Text_N</t>
  </si>
  <si>
    <t>Text_E</t>
  </si>
  <si>
    <t>SizeArea_N</t>
  </si>
  <si>
    <t>SizeArea_E</t>
  </si>
  <si>
    <t>Weight_N</t>
  </si>
  <si>
    <t>Sat_N</t>
  </si>
  <si>
    <t>Sat_E</t>
  </si>
  <si>
    <t>Color_N</t>
  </si>
  <si>
    <t>Color_E</t>
  </si>
  <si>
    <t>Shape_N</t>
  </si>
  <si>
    <t>Shape_E</t>
  </si>
  <si>
    <t>Enc_N</t>
  </si>
  <si>
    <t>Enc_E</t>
  </si>
  <si>
    <t>LinePat_E</t>
  </si>
  <si>
    <t>LineEnd_E</t>
  </si>
  <si>
    <t>LineWeight_E</t>
  </si>
  <si>
    <t>Both Network and Pathway</t>
  </si>
  <si>
    <t>Just Pathway</t>
  </si>
  <si>
    <t>Just Network</t>
  </si>
  <si>
    <t>Both</t>
  </si>
  <si>
    <t>Net</t>
  </si>
  <si>
    <t>Path</t>
  </si>
  <si>
    <t>5/2</t>
  </si>
  <si>
    <t>25/30</t>
  </si>
  <si>
    <t>3/8</t>
  </si>
  <si>
    <t>0/0</t>
  </si>
  <si>
    <t>2/3</t>
  </si>
  <si>
    <t>1/5</t>
  </si>
  <si>
    <t>11/27</t>
  </si>
  <si>
    <t>15/12</t>
  </si>
  <si>
    <t>14/9</t>
  </si>
  <si>
    <t>8/2</t>
  </si>
  <si>
    <t>18/0</t>
  </si>
  <si>
    <t>1/0</t>
  </si>
  <si>
    <t>11/14</t>
  </si>
  <si>
    <t>2/0</t>
  </si>
  <si>
    <t>13/4</t>
  </si>
  <si>
    <t>9/4</t>
  </si>
  <si>
    <t>4/2</t>
  </si>
  <si>
    <t>5/3</t>
  </si>
  <si>
    <t>Nodes (Pathway/Network)</t>
  </si>
  <si>
    <t>Edges (Pathway/Network)</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</si>
</sst>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i/>
      <sz val="12"/>
      <color theme="1"/>
      <name val="Calibri"/>
      <scheme val="minor"/>
    </font>
    <font>
      <i/>
      <sz val="12"/>
      <color theme="1"/>
      <name val="Calibri"/>
      <scheme val="minor"/>
    </font>
    <font>
      <sz val="13"/>
      <color rgb="FF323232"/>
      <name val="Arial"/>
    </font>
    <font>
      <b/>
      <u/>
      <sz val="12"/>
      <color theme="1"/>
      <name val="Calibri"/>
      <scheme val="minor"/>
    </font>
    <font>
      <sz val="8"/>
      <name val="Calibri"/>
      <family val="2"/>
      <scheme val="minor"/>
    </font>
    <font>
      <sz val="12"/>
      <name val="Calibri"/>
      <scheme val="minor"/>
    </font>
    <font>
      <sz val="12"/>
      <color rgb="FF000000"/>
      <name val="Calibri"/>
      <family val="2"/>
      <scheme val="minor"/>
    </font>
    <font>
      <sz val="12"/>
      <color indexed="206"/>
      <name val="Calibri"/>
      <family val="2"/>
    </font>
  </fonts>
  <fills count="8">
    <fill>
      <patternFill patternType="none"/>
    </fill>
    <fill>
      <patternFill patternType="gray125"/>
    </fill>
    <fill>
      <patternFill patternType="solid">
        <fgColor rgb="FFFFFF0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282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5" fillId="0" borderId="0" xfId="0" applyFont="1"/>
    <xf numFmtId="0" fontId="6" fillId="0" borderId="0" xfId="0" applyFont="1"/>
    <xf numFmtId="0" fontId="0" fillId="0" borderId="0" xfId="0" applyFont="1"/>
    <xf numFmtId="0" fontId="7" fillId="0" borderId="0" xfId="0" applyFont="1"/>
    <xf numFmtId="9" fontId="0" fillId="0" borderId="0" xfId="167" applyFont="1"/>
    <xf numFmtId="0" fontId="8" fillId="0" borderId="0" xfId="0" applyFont="1"/>
    <xf numFmtId="0" fontId="0" fillId="2" borderId="0" xfId="0" applyFill="1"/>
    <xf numFmtId="0" fontId="10" fillId="0" borderId="0" xfId="0" applyFont="1"/>
    <xf numFmtId="0" fontId="11" fillId="0" borderId="0" xfId="0" applyFont="1"/>
    <xf numFmtId="0" fontId="0" fillId="0"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2" fillId="0" borderId="0" xfId="0" applyFont="1"/>
  </cellXfs>
  <cellStyles count="28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Normal" xfId="0" builtinId="0"/>
    <cellStyle name="Percent" xfId="167" builtinId="5"/>
  </cellStyles>
  <dxfs count="1">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'Redone Analysis'!$D$3</c:f>
              <c:strCache>
                <c:ptCount val="1"/>
                <c:pt idx="0">
                  <c:v>Frequency</c:v>
                </c:pt>
              </c:strCache>
            </c:strRef>
          </c:tx>
          <c:invertIfNegative val="0"/>
          <c:cat>
            <c:strRef>
              <c:f>'Redone Analysis'!$C$4:$C$8</c:f>
              <c:strCache>
                <c:ptCount val="5"/>
                <c:pt idx="0">
                  <c:v>Overview</c:v>
                </c:pt>
                <c:pt idx="1">
                  <c:v>Model</c:v>
                </c:pt>
                <c:pt idx="2">
                  <c:v>Schematic</c:v>
                </c:pt>
                <c:pt idx="3">
                  <c:v>Pathway</c:v>
                </c:pt>
                <c:pt idx="4">
                  <c:v>Network</c:v>
                </c:pt>
              </c:strCache>
            </c:strRef>
          </c:cat>
          <c:val>
            <c:numRef>
              <c:f>'Redone Analysis'!$D$4:$D$8</c:f>
              <c:numCache>
                <c:formatCode>General</c:formatCode>
                <c:ptCount val="5"/>
                <c:pt idx="0">
                  <c:v>6.0</c:v>
                </c:pt>
                <c:pt idx="1">
                  <c:v>14.0</c:v>
                </c:pt>
                <c:pt idx="2">
                  <c:v>20.0</c:v>
                </c:pt>
                <c:pt idx="3">
                  <c:v>27.0</c:v>
                </c:pt>
                <c:pt idx="4">
                  <c:v>35.0</c:v>
                </c:pt>
              </c:numCache>
            </c:numRef>
          </c:val>
        </c:ser>
        <c:dLbls>
          <c:showLegendKey val="0"/>
          <c:showVal val="0"/>
          <c:showCatName val="0"/>
          <c:showSerName val="0"/>
          <c:showPercent val="0"/>
          <c:showBubbleSize val="0"/>
        </c:dLbls>
        <c:gapWidth val="150"/>
        <c:axId val="2144242952"/>
        <c:axId val="2144243352"/>
      </c:barChart>
      <c:catAx>
        <c:axId val="2144242952"/>
        <c:scaling>
          <c:orientation val="minMax"/>
        </c:scaling>
        <c:delete val="0"/>
        <c:axPos val="b"/>
        <c:majorTickMark val="out"/>
        <c:minorTickMark val="none"/>
        <c:tickLblPos val="nextTo"/>
        <c:crossAx val="2144243352"/>
        <c:crosses val="autoZero"/>
        <c:auto val="1"/>
        <c:lblAlgn val="ctr"/>
        <c:lblOffset val="100"/>
        <c:noMultiLvlLbl val="0"/>
      </c:catAx>
      <c:valAx>
        <c:axId val="2144243352"/>
        <c:scaling>
          <c:orientation val="minMax"/>
        </c:scaling>
        <c:delete val="0"/>
        <c:axPos val="l"/>
        <c:majorGridlines/>
        <c:numFmt formatCode="General" sourceLinked="1"/>
        <c:majorTickMark val="out"/>
        <c:minorTickMark val="none"/>
        <c:tickLblPos val="nextTo"/>
        <c:crossAx val="2144242952"/>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invertIfNegative val="0"/>
          <c:cat>
            <c:strRef>
              <c:f>'Analysis of 4G with Tasks'!$B$2:$Q$2</c:f>
              <c:strCache>
                <c:ptCount val="16"/>
                <c:pt idx="0">
                  <c:v>Task_Topology_Adjacency_And_Accessibility</c:v>
                </c:pt>
                <c:pt idx="1">
                  <c:v>Task_Topology_Common_Connection</c:v>
                </c:pt>
                <c:pt idx="2">
                  <c:v>Task_Topology_Find_Shortest_Path</c:v>
                </c:pt>
                <c:pt idx="3">
                  <c:v>Task_Topology_Find_Clusters</c:v>
                </c:pt>
                <c:pt idx="4">
                  <c:v>Task_Topology_Find_Connected_Components</c:v>
                </c:pt>
                <c:pt idx="5">
                  <c:v>Task_Topology_Find_Bridges</c:v>
                </c:pt>
                <c:pt idx="6">
                  <c:v>Task_Topology_Articulation_Points</c:v>
                </c:pt>
                <c:pt idx="7">
                  <c:v>Attribute_Bases_On_The_Nodes</c:v>
                </c:pt>
                <c:pt idx="8">
                  <c:v>Attribute_Based_On_The_Edges</c:v>
                </c:pt>
                <c:pt idx="9">
                  <c:v>Browsing_Follow_Path</c:v>
                </c:pt>
                <c:pt idx="10">
                  <c:v>Browsing_Revisit</c:v>
                </c:pt>
                <c:pt idx="11">
                  <c:v>Overview_Graph_Model</c:v>
                </c:pt>
                <c:pt idx="12">
                  <c:v>Overview_Find_Patterns</c:v>
                </c:pt>
                <c:pt idx="13">
                  <c:v>Overview_Find_Outliers</c:v>
                </c:pt>
                <c:pt idx="14">
                  <c:v>Overview_Scan</c:v>
                </c:pt>
                <c:pt idx="15">
                  <c:v>Overview_Set_Operation</c:v>
                </c:pt>
              </c:strCache>
            </c:strRef>
          </c:cat>
          <c:val>
            <c:numRef>
              <c:f>'Analysis of 4G with Tasks'!$B$3:$Q$3</c:f>
              <c:numCache>
                <c:formatCode>General</c:formatCode>
                <c:ptCount val="16"/>
                <c:pt idx="0">
                  <c:v>49.0</c:v>
                </c:pt>
                <c:pt idx="1">
                  <c:v>45.0</c:v>
                </c:pt>
                <c:pt idx="2">
                  <c:v>48.0</c:v>
                </c:pt>
                <c:pt idx="3">
                  <c:v>12.0</c:v>
                </c:pt>
                <c:pt idx="4">
                  <c:v>13.0</c:v>
                </c:pt>
                <c:pt idx="5">
                  <c:v>48.0</c:v>
                </c:pt>
                <c:pt idx="6">
                  <c:v>53.0</c:v>
                </c:pt>
                <c:pt idx="7">
                  <c:v>59.0</c:v>
                </c:pt>
                <c:pt idx="8">
                  <c:v>39.0</c:v>
                </c:pt>
                <c:pt idx="9">
                  <c:v>50.0</c:v>
                </c:pt>
                <c:pt idx="10">
                  <c:v>62.0</c:v>
                </c:pt>
                <c:pt idx="11">
                  <c:v>0.0</c:v>
                </c:pt>
                <c:pt idx="12">
                  <c:v>2.0</c:v>
                </c:pt>
                <c:pt idx="13">
                  <c:v>4.0</c:v>
                </c:pt>
                <c:pt idx="14">
                  <c:v>62.0</c:v>
                </c:pt>
                <c:pt idx="15">
                  <c:v>0.0</c:v>
                </c:pt>
              </c:numCache>
            </c:numRef>
          </c:val>
        </c:ser>
        <c:dLbls>
          <c:showLegendKey val="0"/>
          <c:showVal val="0"/>
          <c:showCatName val="0"/>
          <c:showSerName val="0"/>
          <c:showPercent val="0"/>
          <c:showBubbleSize val="0"/>
        </c:dLbls>
        <c:gapWidth val="150"/>
        <c:axId val="2141408760"/>
        <c:axId val="2141411752"/>
      </c:barChart>
      <c:catAx>
        <c:axId val="2141408760"/>
        <c:scaling>
          <c:orientation val="minMax"/>
        </c:scaling>
        <c:delete val="0"/>
        <c:axPos val="l"/>
        <c:majorTickMark val="out"/>
        <c:minorTickMark val="none"/>
        <c:tickLblPos val="nextTo"/>
        <c:crossAx val="2141411752"/>
        <c:crosses val="autoZero"/>
        <c:auto val="1"/>
        <c:lblAlgn val="ctr"/>
        <c:lblOffset val="100"/>
        <c:noMultiLvlLbl val="0"/>
      </c:catAx>
      <c:valAx>
        <c:axId val="2141411752"/>
        <c:scaling>
          <c:orientation val="minMax"/>
        </c:scaling>
        <c:delete val="0"/>
        <c:axPos val="b"/>
        <c:majorGridlines/>
        <c:numFmt formatCode="General" sourceLinked="1"/>
        <c:majorTickMark val="out"/>
        <c:minorTickMark val="none"/>
        <c:tickLblPos val="nextTo"/>
        <c:crossAx val="214140876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Number of Nodes vs Edges</a:t>
            </a:r>
          </a:p>
        </c:rich>
      </c:tx>
      <c:overlay val="0"/>
    </c:title>
    <c:autoTitleDeleted val="0"/>
    <c:plotArea>
      <c:layout/>
      <c:scatterChart>
        <c:scatterStyle val="lineMarker"/>
        <c:varyColors val="0"/>
        <c:ser>
          <c:idx val="0"/>
          <c:order val="0"/>
          <c:tx>
            <c:strRef>
              <c:f>'Analysis of 4G with Tasks'!$D$31</c:f>
              <c:strCache>
                <c:ptCount val="1"/>
                <c:pt idx="0">
                  <c:v>No. Edges</c:v>
                </c:pt>
              </c:strCache>
            </c:strRef>
          </c:tx>
          <c:spPr>
            <a:ln w="47625">
              <a:noFill/>
            </a:ln>
          </c:spPr>
          <c:trendline>
            <c:trendlineType val="linear"/>
            <c:dispRSqr val="1"/>
            <c:dispEq val="1"/>
            <c:trendlineLbl>
              <c:layout>
                <c:manualLayout>
                  <c:x val="0.302749291338583"/>
                  <c:y val="-0.0317395556447164"/>
                </c:manualLayout>
              </c:layout>
              <c:numFmt formatCode="General" sourceLinked="0"/>
            </c:trendlineLbl>
          </c:trendline>
          <c:xVal>
            <c:numRef>
              <c:f>'Analysis of 4G with Tasks'!$C$32:$C$93</c:f>
              <c:numCache>
                <c:formatCode>General</c:formatCode>
                <c:ptCount val="62"/>
                <c:pt idx="0">
                  <c:v>6000.0</c:v>
                </c:pt>
                <c:pt idx="1">
                  <c:v>7.0</c:v>
                </c:pt>
                <c:pt idx="2">
                  <c:v>1200.0</c:v>
                </c:pt>
                <c:pt idx="3">
                  <c:v>51.0</c:v>
                </c:pt>
                <c:pt idx="4">
                  <c:v>9.0</c:v>
                </c:pt>
                <c:pt idx="5">
                  <c:v>25.0</c:v>
                </c:pt>
                <c:pt idx="6">
                  <c:v>5.0</c:v>
                </c:pt>
                <c:pt idx="7">
                  <c:v>10.0</c:v>
                </c:pt>
                <c:pt idx="8">
                  <c:v>300.0</c:v>
                </c:pt>
                <c:pt idx="9">
                  <c:v>182.0</c:v>
                </c:pt>
                <c:pt idx="10">
                  <c:v>15.0</c:v>
                </c:pt>
                <c:pt idx="11">
                  <c:v>145.0</c:v>
                </c:pt>
                <c:pt idx="12">
                  <c:v>17.0</c:v>
                </c:pt>
                <c:pt idx="13">
                  <c:v>127.0</c:v>
                </c:pt>
                <c:pt idx="14">
                  <c:v>136.0</c:v>
                </c:pt>
                <c:pt idx="15">
                  <c:v>135.0</c:v>
                </c:pt>
                <c:pt idx="16">
                  <c:v>130.0</c:v>
                </c:pt>
                <c:pt idx="17">
                  <c:v>16.0</c:v>
                </c:pt>
                <c:pt idx="18">
                  <c:v>120.0</c:v>
                </c:pt>
                <c:pt idx="19">
                  <c:v>21.0</c:v>
                </c:pt>
                <c:pt idx="20">
                  <c:v>117.0</c:v>
                </c:pt>
                <c:pt idx="21">
                  <c:v>22.0</c:v>
                </c:pt>
                <c:pt idx="22">
                  <c:v>103.0</c:v>
                </c:pt>
                <c:pt idx="23">
                  <c:v>72.0</c:v>
                </c:pt>
                <c:pt idx="24">
                  <c:v>70.0</c:v>
                </c:pt>
                <c:pt idx="25">
                  <c:v>10.0</c:v>
                </c:pt>
                <c:pt idx="26">
                  <c:v>61.0</c:v>
                </c:pt>
                <c:pt idx="27">
                  <c:v>60.0</c:v>
                </c:pt>
                <c:pt idx="28">
                  <c:v>46.0</c:v>
                </c:pt>
                <c:pt idx="29">
                  <c:v>46.0</c:v>
                </c:pt>
                <c:pt idx="30">
                  <c:v>42.0</c:v>
                </c:pt>
                <c:pt idx="31">
                  <c:v>11.0</c:v>
                </c:pt>
                <c:pt idx="32">
                  <c:v>42.0</c:v>
                </c:pt>
                <c:pt idx="33">
                  <c:v>5.0</c:v>
                </c:pt>
                <c:pt idx="34">
                  <c:v>38.0</c:v>
                </c:pt>
                <c:pt idx="35">
                  <c:v>11.0</c:v>
                </c:pt>
                <c:pt idx="36">
                  <c:v>300.0</c:v>
                </c:pt>
                <c:pt idx="37">
                  <c:v>17.0</c:v>
                </c:pt>
                <c:pt idx="38">
                  <c:v>36.0</c:v>
                </c:pt>
                <c:pt idx="39">
                  <c:v>36.0</c:v>
                </c:pt>
                <c:pt idx="40">
                  <c:v>33.0</c:v>
                </c:pt>
                <c:pt idx="41">
                  <c:v>25.0</c:v>
                </c:pt>
                <c:pt idx="42">
                  <c:v>18.0</c:v>
                </c:pt>
                <c:pt idx="43">
                  <c:v>17.0</c:v>
                </c:pt>
                <c:pt idx="44">
                  <c:v>17.0</c:v>
                </c:pt>
                <c:pt idx="45">
                  <c:v>17.0</c:v>
                </c:pt>
                <c:pt idx="46">
                  <c:v>15.0</c:v>
                </c:pt>
                <c:pt idx="47">
                  <c:v>11.0</c:v>
                </c:pt>
                <c:pt idx="48">
                  <c:v>11.0</c:v>
                </c:pt>
                <c:pt idx="49">
                  <c:v>15.0</c:v>
                </c:pt>
                <c:pt idx="50">
                  <c:v>8.0</c:v>
                </c:pt>
                <c:pt idx="51">
                  <c:v>78.0</c:v>
                </c:pt>
                <c:pt idx="52">
                  <c:v>6.0</c:v>
                </c:pt>
                <c:pt idx="53">
                  <c:v>9.0</c:v>
                </c:pt>
                <c:pt idx="54">
                  <c:v>8.0</c:v>
                </c:pt>
                <c:pt idx="55">
                  <c:v>400.0</c:v>
                </c:pt>
                <c:pt idx="56">
                  <c:v>23.0</c:v>
                </c:pt>
                <c:pt idx="57">
                  <c:v>44.0</c:v>
                </c:pt>
                <c:pt idx="58">
                  <c:v>5.0</c:v>
                </c:pt>
                <c:pt idx="59">
                  <c:v>22.0</c:v>
                </c:pt>
                <c:pt idx="60">
                  <c:v>38.0</c:v>
                </c:pt>
                <c:pt idx="61">
                  <c:v>2.0</c:v>
                </c:pt>
              </c:numCache>
            </c:numRef>
          </c:xVal>
          <c:yVal>
            <c:numRef>
              <c:f>'Analysis of 4G with Tasks'!$D$32:$D$93</c:f>
              <c:numCache>
                <c:formatCode>General</c:formatCode>
                <c:ptCount val="62"/>
                <c:pt idx="0">
                  <c:v>4000.0</c:v>
                </c:pt>
                <c:pt idx="1">
                  <c:v>6.0</c:v>
                </c:pt>
                <c:pt idx="2">
                  <c:v>2500.0</c:v>
                </c:pt>
                <c:pt idx="3">
                  <c:v>31.0</c:v>
                </c:pt>
                <c:pt idx="4">
                  <c:v>7.0</c:v>
                </c:pt>
                <c:pt idx="5">
                  <c:v>18.0</c:v>
                </c:pt>
                <c:pt idx="6">
                  <c:v>6.0</c:v>
                </c:pt>
                <c:pt idx="7">
                  <c:v>11.0</c:v>
                </c:pt>
                <c:pt idx="8">
                  <c:v>550.0</c:v>
                </c:pt>
                <c:pt idx="9">
                  <c:v>100.0</c:v>
                </c:pt>
                <c:pt idx="10">
                  <c:v>17.0</c:v>
                </c:pt>
                <c:pt idx="11">
                  <c:v>250.0</c:v>
                </c:pt>
                <c:pt idx="12">
                  <c:v>14.0</c:v>
                </c:pt>
                <c:pt idx="13">
                  <c:v>107.0</c:v>
                </c:pt>
                <c:pt idx="14">
                  <c:v>94.0</c:v>
                </c:pt>
                <c:pt idx="15">
                  <c:v>200.0</c:v>
                </c:pt>
                <c:pt idx="16">
                  <c:v>242.0</c:v>
                </c:pt>
                <c:pt idx="17">
                  <c:v>15.0</c:v>
                </c:pt>
                <c:pt idx="18">
                  <c:v>140.0</c:v>
                </c:pt>
                <c:pt idx="19">
                  <c:v>19.0</c:v>
                </c:pt>
                <c:pt idx="20">
                  <c:v>112.0</c:v>
                </c:pt>
                <c:pt idx="21">
                  <c:v>15.0</c:v>
                </c:pt>
                <c:pt idx="22">
                  <c:v>144.0</c:v>
                </c:pt>
                <c:pt idx="23">
                  <c:v>62.0</c:v>
                </c:pt>
                <c:pt idx="24">
                  <c:v>105.0</c:v>
                </c:pt>
                <c:pt idx="25">
                  <c:v>10.0</c:v>
                </c:pt>
                <c:pt idx="26">
                  <c:v>70.0</c:v>
                </c:pt>
                <c:pt idx="27">
                  <c:v>82.0</c:v>
                </c:pt>
                <c:pt idx="28">
                  <c:v>44.0</c:v>
                </c:pt>
                <c:pt idx="29">
                  <c:v>180.0</c:v>
                </c:pt>
                <c:pt idx="30">
                  <c:v>88.0</c:v>
                </c:pt>
                <c:pt idx="31">
                  <c:v>10.0</c:v>
                </c:pt>
                <c:pt idx="32">
                  <c:v>40.0</c:v>
                </c:pt>
                <c:pt idx="33">
                  <c:v>3.0</c:v>
                </c:pt>
                <c:pt idx="34">
                  <c:v>74.0</c:v>
                </c:pt>
                <c:pt idx="35">
                  <c:v>16.0</c:v>
                </c:pt>
                <c:pt idx="36">
                  <c:v>656.0</c:v>
                </c:pt>
                <c:pt idx="37">
                  <c:v>17.0</c:v>
                </c:pt>
                <c:pt idx="38">
                  <c:v>120.0</c:v>
                </c:pt>
                <c:pt idx="39">
                  <c:v>50.0</c:v>
                </c:pt>
                <c:pt idx="40">
                  <c:v>180.0</c:v>
                </c:pt>
                <c:pt idx="41">
                  <c:v>150.0</c:v>
                </c:pt>
                <c:pt idx="42">
                  <c:v>30.0</c:v>
                </c:pt>
                <c:pt idx="43">
                  <c:v>17.0</c:v>
                </c:pt>
                <c:pt idx="44">
                  <c:v>20.0</c:v>
                </c:pt>
                <c:pt idx="45">
                  <c:v>14.0</c:v>
                </c:pt>
                <c:pt idx="46">
                  <c:v>16.0</c:v>
                </c:pt>
                <c:pt idx="47">
                  <c:v>12.0</c:v>
                </c:pt>
                <c:pt idx="48">
                  <c:v>20.0</c:v>
                </c:pt>
                <c:pt idx="49">
                  <c:v>32.0</c:v>
                </c:pt>
                <c:pt idx="50">
                  <c:v>7.0</c:v>
                </c:pt>
                <c:pt idx="51">
                  <c:v>68.0</c:v>
                </c:pt>
                <c:pt idx="52">
                  <c:v>10.0</c:v>
                </c:pt>
                <c:pt idx="53">
                  <c:v>6.0</c:v>
                </c:pt>
                <c:pt idx="54">
                  <c:v>8.0</c:v>
                </c:pt>
                <c:pt idx="55">
                  <c:v>300.0</c:v>
                </c:pt>
                <c:pt idx="56">
                  <c:v>23.0</c:v>
                </c:pt>
                <c:pt idx="57">
                  <c:v>72.0</c:v>
                </c:pt>
                <c:pt idx="58">
                  <c:v>6.0</c:v>
                </c:pt>
                <c:pt idx="59">
                  <c:v>96.0</c:v>
                </c:pt>
                <c:pt idx="60">
                  <c:v>54.0</c:v>
                </c:pt>
                <c:pt idx="61">
                  <c:v>1.0</c:v>
                </c:pt>
              </c:numCache>
            </c:numRef>
          </c:yVal>
          <c:smooth val="0"/>
        </c:ser>
        <c:dLbls>
          <c:showLegendKey val="0"/>
          <c:showVal val="0"/>
          <c:showCatName val="0"/>
          <c:showSerName val="0"/>
          <c:showPercent val="0"/>
          <c:showBubbleSize val="0"/>
        </c:dLbls>
        <c:axId val="2143518632"/>
        <c:axId val="2143513304"/>
      </c:scatterChart>
      <c:valAx>
        <c:axId val="2143518632"/>
        <c:scaling>
          <c:orientation val="minMax"/>
        </c:scaling>
        <c:delete val="0"/>
        <c:axPos val="b"/>
        <c:title>
          <c:tx>
            <c:rich>
              <a:bodyPr/>
              <a:lstStyle/>
              <a:p>
                <a:pPr>
                  <a:defRPr/>
                </a:pPr>
                <a:r>
                  <a:rPr lang="en-US"/>
                  <a:t>Number of Nodes</a:t>
                </a:r>
              </a:p>
            </c:rich>
          </c:tx>
          <c:overlay val="0"/>
        </c:title>
        <c:numFmt formatCode="General" sourceLinked="1"/>
        <c:majorTickMark val="out"/>
        <c:minorTickMark val="none"/>
        <c:tickLblPos val="nextTo"/>
        <c:crossAx val="2143513304"/>
        <c:crosses val="autoZero"/>
        <c:crossBetween val="midCat"/>
      </c:valAx>
      <c:valAx>
        <c:axId val="2143513304"/>
        <c:scaling>
          <c:orientation val="minMax"/>
        </c:scaling>
        <c:delete val="0"/>
        <c:axPos val="l"/>
        <c:majorGridlines/>
        <c:minorGridlines/>
        <c:title>
          <c:tx>
            <c:rich>
              <a:bodyPr/>
              <a:lstStyle/>
              <a:p>
                <a:pPr>
                  <a:defRPr/>
                </a:pPr>
                <a:r>
                  <a:rPr lang="en-US"/>
                  <a:t>Number of Edges</a:t>
                </a:r>
              </a:p>
            </c:rich>
          </c:tx>
          <c:overlay val="0"/>
        </c:title>
        <c:numFmt formatCode="General" sourceLinked="1"/>
        <c:majorTickMark val="out"/>
        <c:minorTickMark val="none"/>
        <c:tickLblPos val="nextTo"/>
        <c:crossAx val="2143518632"/>
        <c:crosses val="autoZero"/>
        <c:crossBetween val="midCat"/>
      </c:valAx>
    </c:plotArea>
    <c:legend>
      <c:legendPos val="r"/>
      <c:overlay val="0"/>
    </c:legend>
    <c:plotVisOnly val="1"/>
    <c:dispBlanksAs val="gap"/>
    <c:showDLblsOverMax val="0"/>
  </c:chart>
  <c:printSettings>
    <c:headerFooter/>
    <c:pageMargins b="1.0" l="0.75" r="0.75" t="1.0" header="0.5" footer="0.5"/>
    <c:pageSetup orientation="portrait"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clustered"/>
        <c:varyColors val="0"/>
        <c:ser>
          <c:idx val="0"/>
          <c:order val="0"/>
          <c:tx>
            <c:strRef>
              <c:f>'Analysis of 4G with Tasks'!$A$178</c:f>
              <c:strCache>
                <c:ptCount val="1"/>
                <c:pt idx="0">
                  <c:v>Network</c:v>
                </c:pt>
              </c:strCache>
            </c:strRef>
          </c:tx>
          <c:invertIfNegative val="0"/>
          <c:cat>
            <c:strRef>
              <c:f>'Analysis of 4G with Tasks'!$B$177:$Q$177</c:f>
              <c:strCache>
                <c:ptCount val="16"/>
                <c:pt idx="0">
                  <c:v>Task_Topology_Adjacency_And_Accessibility</c:v>
                </c:pt>
                <c:pt idx="1">
                  <c:v>Task_Topology_Common_Connection</c:v>
                </c:pt>
                <c:pt idx="2">
                  <c:v>Task_Topology_Find_Shortest_Path</c:v>
                </c:pt>
                <c:pt idx="3">
                  <c:v>Task_Topology_Find_Clusters</c:v>
                </c:pt>
                <c:pt idx="4">
                  <c:v>Task_Topology_Find_Connected_Components</c:v>
                </c:pt>
                <c:pt idx="5">
                  <c:v>Task_Topology_Find_Bridges</c:v>
                </c:pt>
                <c:pt idx="6">
                  <c:v>Task_Topology_Articulation_Points</c:v>
                </c:pt>
                <c:pt idx="7">
                  <c:v>Attribute_Bases_On_The_Nodes</c:v>
                </c:pt>
                <c:pt idx="8">
                  <c:v>Attribute_Based_On_The_Edges</c:v>
                </c:pt>
                <c:pt idx="9">
                  <c:v>Browsing_Follow_Path</c:v>
                </c:pt>
                <c:pt idx="10">
                  <c:v>Browsing_Revisit</c:v>
                </c:pt>
                <c:pt idx="11">
                  <c:v>Overview_Graph_Model</c:v>
                </c:pt>
                <c:pt idx="12">
                  <c:v>Overview_Find_Patterns</c:v>
                </c:pt>
                <c:pt idx="13">
                  <c:v>Overview_Find_Outliers</c:v>
                </c:pt>
                <c:pt idx="14">
                  <c:v>Overview_Scan</c:v>
                </c:pt>
                <c:pt idx="15">
                  <c:v>Overview_Set_Operation</c:v>
                </c:pt>
              </c:strCache>
            </c:strRef>
          </c:cat>
          <c:val>
            <c:numRef>
              <c:f>'Analysis of 4G with Tasks'!$B$178:$Q$178</c:f>
              <c:numCache>
                <c:formatCode>General</c:formatCode>
                <c:ptCount val="16"/>
                <c:pt idx="0">
                  <c:v>23.0</c:v>
                </c:pt>
                <c:pt idx="1">
                  <c:v>19.0</c:v>
                </c:pt>
                <c:pt idx="2">
                  <c:v>21.0</c:v>
                </c:pt>
                <c:pt idx="3">
                  <c:v>12.0</c:v>
                </c:pt>
                <c:pt idx="4">
                  <c:v>12.0</c:v>
                </c:pt>
                <c:pt idx="5">
                  <c:v>22.0</c:v>
                </c:pt>
                <c:pt idx="6">
                  <c:v>27.0</c:v>
                </c:pt>
                <c:pt idx="7">
                  <c:v>33.0</c:v>
                </c:pt>
                <c:pt idx="8">
                  <c:v>15.0</c:v>
                </c:pt>
                <c:pt idx="9">
                  <c:v>22.0</c:v>
                </c:pt>
                <c:pt idx="10">
                  <c:v>34.0</c:v>
                </c:pt>
                <c:pt idx="11">
                  <c:v>0.0</c:v>
                </c:pt>
                <c:pt idx="12">
                  <c:v>1.0</c:v>
                </c:pt>
                <c:pt idx="13">
                  <c:v>4.0</c:v>
                </c:pt>
                <c:pt idx="14">
                  <c:v>34.0</c:v>
                </c:pt>
                <c:pt idx="15">
                  <c:v>0.0</c:v>
                </c:pt>
              </c:numCache>
            </c:numRef>
          </c:val>
        </c:ser>
        <c:ser>
          <c:idx val="1"/>
          <c:order val="1"/>
          <c:tx>
            <c:strRef>
              <c:f>'Analysis of 4G with Tasks'!$A$179</c:f>
              <c:strCache>
                <c:ptCount val="1"/>
                <c:pt idx="0">
                  <c:v>Pathway</c:v>
                </c:pt>
              </c:strCache>
            </c:strRef>
          </c:tx>
          <c:invertIfNegative val="0"/>
          <c:cat>
            <c:strRef>
              <c:f>'Analysis of 4G with Tasks'!$B$177:$Q$177</c:f>
              <c:strCache>
                <c:ptCount val="16"/>
                <c:pt idx="0">
                  <c:v>Task_Topology_Adjacency_And_Accessibility</c:v>
                </c:pt>
                <c:pt idx="1">
                  <c:v>Task_Topology_Common_Connection</c:v>
                </c:pt>
                <c:pt idx="2">
                  <c:v>Task_Topology_Find_Shortest_Path</c:v>
                </c:pt>
                <c:pt idx="3">
                  <c:v>Task_Topology_Find_Clusters</c:v>
                </c:pt>
                <c:pt idx="4">
                  <c:v>Task_Topology_Find_Connected_Components</c:v>
                </c:pt>
                <c:pt idx="5">
                  <c:v>Task_Topology_Find_Bridges</c:v>
                </c:pt>
                <c:pt idx="6">
                  <c:v>Task_Topology_Articulation_Points</c:v>
                </c:pt>
                <c:pt idx="7">
                  <c:v>Attribute_Bases_On_The_Nodes</c:v>
                </c:pt>
                <c:pt idx="8">
                  <c:v>Attribute_Based_On_The_Edges</c:v>
                </c:pt>
                <c:pt idx="9">
                  <c:v>Browsing_Follow_Path</c:v>
                </c:pt>
                <c:pt idx="10">
                  <c:v>Browsing_Revisit</c:v>
                </c:pt>
                <c:pt idx="11">
                  <c:v>Overview_Graph_Model</c:v>
                </c:pt>
                <c:pt idx="12">
                  <c:v>Overview_Find_Patterns</c:v>
                </c:pt>
                <c:pt idx="13">
                  <c:v>Overview_Find_Outliers</c:v>
                </c:pt>
                <c:pt idx="14">
                  <c:v>Overview_Scan</c:v>
                </c:pt>
                <c:pt idx="15">
                  <c:v>Overview_Set_Operation</c:v>
                </c:pt>
              </c:strCache>
            </c:strRef>
          </c:cat>
          <c:val>
            <c:numRef>
              <c:f>'Analysis of 4G with Tasks'!$B$179:$Q$179</c:f>
              <c:numCache>
                <c:formatCode>General</c:formatCode>
                <c:ptCount val="16"/>
                <c:pt idx="0">
                  <c:v>25.0</c:v>
                </c:pt>
                <c:pt idx="1">
                  <c:v>25.0</c:v>
                </c:pt>
                <c:pt idx="2">
                  <c:v>26.0</c:v>
                </c:pt>
                <c:pt idx="3">
                  <c:v>0.0</c:v>
                </c:pt>
                <c:pt idx="4">
                  <c:v>1.0</c:v>
                </c:pt>
                <c:pt idx="5">
                  <c:v>25.0</c:v>
                </c:pt>
                <c:pt idx="6">
                  <c:v>25.0</c:v>
                </c:pt>
                <c:pt idx="7">
                  <c:v>25.0</c:v>
                </c:pt>
                <c:pt idx="8">
                  <c:v>24.0</c:v>
                </c:pt>
                <c:pt idx="9">
                  <c:v>27.0</c:v>
                </c:pt>
                <c:pt idx="10">
                  <c:v>27.0</c:v>
                </c:pt>
                <c:pt idx="11">
                  <c:v>0.0</c:v>
                </c:pt>
                <c:pt idx="12">
                  <c:v>1.0</c:v>
                </c:pt>
                <c:pt idx="13">
                  <c:v>0.0</c:v>
                </c:pt>
                <c:pt idx="14">
                  <c:v>27.0</c:v>
                </c:pt>
                <c:pt idx="15">
                  <c:v>0.0</c:v>
                </c:pt>
              </c:numCache>
            </c:numRef>
          </c:val>
        </c:ser>
        <c:dLbls>
          <c:showLegendKey val="0"/>
          <c:showVal val="0"/>
          <c:showCatName val="0"/>
          <c:showSerName val="0"/>
          <c:showPercent val="0"/>
          <c:showBubbleSize val="0"/>
        </c:dLbls>
        <c:gapWidth val="150"/>
        <c:axId val="2143468408"/>
        <c:axId val="2143465416"/>
      </c:barChart>
      <c:catAx>
        <c:axId val="2143468408"/>
        <c:scaling>
          <c:orientation val="minMax"/>
        </c:scaling>
        <c:delete val="0"/>
        <c:axPos val="l"/>
        <c:majorTickMark val="out"/>
        <c:minorTickMark val="none"/>
        <c:tickLblPos val="nextTo"/>
        <c:crossAx val="2143465416"/>
        <c:crosses val="autoZero"/>
        <c:auto val="1"/>
        <c:lblAlgn val="ctr"/>
        <c:lblOffset val="100"/>
        <c:noMultiLvlLbl val="0"/>
      </c:catAx>
      <c:valAx>
        <c:axId val="2143465416"/>
        <c:scaling>
          <c:orientation val="minMax"/>
        </c:scaling>
        <c:delete val="0"/>
        <c:axPos val="b"/>
        <c:majorGridlines/>
        <c:numFmt formatCode="General" sourceLinked="1"/>
        <c:majorTickMark val="out"/>
        <c:minorTickMark val="none"/>
        <c:tickLblPos val="nextTo"/>
        <c:crossAx val="21434684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Nodes vs Edges</a:t>
            </a:r>
          </a:p>
        </c:rich>
      </c:tx>
      <c:overlay val="0"/>
    </c:title>
    <c:autoTitleDeleted val="0"/>
    <c:plotArea>
      <c:layout/>
      <c:scatterChart>
        <c:scatterStyle val="lineMarker"/>
        <c:varyColors val="0"/>
        <c:ser>
          <c:idx val="0"/>
          <c:order val="0"/>
          <c:tx>
            <c:strRef>
              <c:f>'Analysis of 4G with Tasks'!$D$140</c:f>
              <c:strCache>
                <c:ptCount val="1"/>
                <c:pt idx="0">
                  <c:v>No. Edges</c:v>
                </c:pt>
              </c:strCache>
            </c:strRef>
          </c:tx>
          <c:spPr>
            <a:ln w="47625">
              <a:noFill/>
            </a:ln>
          </c:spPr>
          <c:trendline>
            <c:trendlineType val="linear"/>
            <c:dispRSqr val="1"/>
            <c:dispEq val="1"/>
            <c:trendlineLbl>
              <c:layout>
                <c:manualLayout>
                  <c:x val="0.447113079615048"/>
                  <c:y val="-0.0305555555555555"/>
                </c:manualLayout>
              </c:layout>
              <c:numFmt formatCode="General" sourceLinked="0"/>
            </c:trendlineLbl>
          </c:trendline>
          <c:xVal>
            <c:numRef>
              <c:f>'Analysis of 4G with Tasks'!$C$141:$C$174</c:f>
              <c:numCache>
                <c:formatCode>General</c:formatCode>
                <c:ptCount val="34"/>
                <c:pt idx="0">
                  <c:v>6000.0</c:v>
                </c:pt>
                <c:pt idx="1">
                  <c:v>1200.0</c:v>
                </c:pt>
                <c:pt idx="2">
                  <c:v>300.0</c:v>
                </c:pt>
                <c:pt idx="3">
                  <c:v>182.0</c:v>
                </c:pt>
                <c:pt idx="4">
                  <c:v>145.0</c:v>
                </c:pt>
                <c:pt idx="5">
                  <c:v>136.0</c:v>
                </c:pt>
                <c:pt idx="6">
                  <c:v>135.0</c:v>
                </c:pt>
                <c:pt idx="7">
                  <c:v>130.0</c:v>
                </c:pt>
                <c:pt idx="8">
                  <c:v>120.0</c:v>
                </c:pt>
                <c:pt idx="9">
                  <c:v>117.0</c:v>
                </c:pt>
                <c:pt idx="10">
                  <c:v>103.0</c:v>
                </c:pt>
                <c:pt idx="11">
                  <c:v>72.0</c:v>
                </c:pt>
                <c:pt idx="12">
                  <c:v>70.0</c:v>
                </c:pt>
                <c:pt idx="13">
                  <c:v>61.0</c:v>
                </c:pt>
                <c:pt idx="14">
                  <c:v>60.0</c:v>
                </c:pt>
                <c:pt idx="15">
                  <c:v>46.0</c:v>
                </c:pt>
                <c:pt idx="16">
                  <c:v>46.0</c:v>
                </c:pt>
                <c:pt idx="17">
                  <c:v>42.0</c:v>
                </c:pt>
                <c:pt idx="18">
                  <c:v>42.0</c:v>
                </c:pt>
                <c:pt idx="19">
                  <c:v>38.0</c:v>
                </c:pt>
                <c:pt idx="20">
                  <c:v>36.0</c:v>
                </c:pt>
                <c:pt idx="21">
                  <c:v>36.0</c:v>
                </c:pt>
                <c:pt idx="22">
                  <c:v>33.0</c:v>
                </c:pt>
                <c:pt idx="23">
                  <c:v>25.0</c:v>
                </c:pt>
                <c:pt idx="24">
                  <c:v>18.0</c:v>
                </c:pt>
                <c:pt idx="25">
                  <c:v>17.0</c:v>
                </c:pt>
                <c:pt idx="26">
                  <c:v>17.0</c:v>
                </c:pt>
                <c:pt idx="27">
                  <c:v>15.0</c:v>
                </c:pt>
                <c:pt idx="28">
                  <c:v>11.0</c:v>
                </c:pt>
                <c:pt idx="29">
                  <c:v>11.0</c:v>
                </c:pt>
                <c:pt idx="30">
                  <c:v>8.0</c:v>
                </c:pt>
                <c:pt idx="31">
                  <c:v>6.0</c:v>
                </c:pt>
                <c:pt idx="32">
                  <c:v>5.0</c:v>
                </c:pt>
                <c:pt idx="33">
                  <c:v>2.0</c:v>
                </c:pt>
              </c:numCache>
            </c:numRef>
          </c:xVal>
          <c:yVal>
            <c:numRef>
              <c:f>'Analysis of 4G with Tasks'!$D$141:$D$174</c:f>
              <c:numCache>
                <c:formatCode>General</c:formatCode>
                <c:ptCount val="34"/>
                <c:pt idx="0">
                  <c:v>4000.0</c:v>
                </c:pt>
                <c:pt idx="1">
                  <c:v>2500.0</c:v>
                </c:pt>
                <c:pt idx="2">
                  <c:v>550.0</c:v>
                </c:pt>
                <c:pt idx="3">
                  <c:v>100.0</c:v>
                </c:pt>
                <c:pt idx="4">
                  <c:v>250.0</c:v>
                </c:pt>
                <c:pt idx="5">
                  <c:v>94.0</c:v>
                </c:pt>
                <c:pt idx="6">
                  <c:v>200.0</c:v>
                </c:pt>
                <c:pt idx="7">
                  <c:v>242.0</c:v>
                </c:pt>
                <c:pt idx="8">
                  <c:v>140.0</c:v>
                </c:pt>
                <c:pt idx="9">
                  <c:v>112.0</c:v>
                </c:pt>
                <c:pt idx="10">
                  <c:v>144.0</c:v>
                </c:pt>
                <c:pt idx="11">
                  <c:v>62.0</c:v>
                </c:pt>
                <c:pt idx="12">
                  <c:v>105.0</c:v>
                </c:pt>
                <c:pt idx="13">
                  <c:v>70.0</c:v>
                </c:pt>
                <c:pt idx="14">
                  <c:v>82.0</c:v>
                </c:pt>
                <c:pt idx="15">
                  <c:v>44.0</c:v>
                </c:pt>
                <c:pt idx="16">
                  <c:v>180.0</c:v>
                </c:pt>
                <c:pt idx="17">
                  <c:v>88.0</c:v>
                </c:pt>
                <c:pt idx="18">
                  <c:v>40.0</c:v>
                </c:pt>
                <c:pt idx="19">
                  <c:v>74.0</c:v>
                </c:pt>
                <c:pt idx="20">
                  <c:v>120.0</c:v>
                </c:pt>
                <c:pt idx="21">
                  <c:v>50.0</c:v>
                </c:pt>
                <c:pt idx="22">
                  <c:v>180.0</c:v>
                </c:pt>
                <c:pt idx="23">
                  <c:v>150.0</c:v>
                </c:pt>
                <c:pt idx="24">
                  <c:v>30.0</c:v>
                </c:pt>
                <c:pt idx="25">
                  <c:v>17.0</c:v>
                </c:pt>
                <c:pt idx="26">
                  <c:v>14.0</c:v>
                </c:pt>
                <c:pt idx="27">
                  <c:v>16.0</c:v>
                </c:pt>
                <c:pt idx="28">
                  <c:v>12.0</c:v>
                </c:pt>
                <c:pt idx="29">
                  <c:v>20.0</c:v>
                </c:pt>
                <c:pt idx="30">
                  <c:v>7.0</c:v>
                </c:pt>
                <c:pt idx="31">
                  <c:v>10.0</c:v>
                </c:pt>
                <c:pt idx="32">
                  <c:v>6.0</c:v>
                </c:pt>
                <c:pt idx="33">
                  <c:v>1.0</c:v>
                </c:pt>
              </c:numCache>
            </c:numRef>
          </c:yVal>
          <c:smooth val="0"/>
        </c:ser>
        <c:dLbls>
          <c:showLegendKey val="0"/>
          <c:showVal val="0"/>
          <c:showCatName val="0"/>
          <c:showSerName val="0"/>
          <c:showPercent val="0"/>
          <c:showBubbleSize val="0"/>
        </c:dLbls>
        <c:axId val="2143436296"/>
        <c:axId val="2143431336"/>
      </c:scatterChart>
      <c:valAx>
        <c:axId val="2143436296"/>
        <c:scaling>
          <c:orientation val="minMax"/>
        </c:scaling>
        <c:delete val="0"/>
        <c:axPos val="b"/>
        <c:title>
          <c:overlay val="0"/>
        </c:title>
        <c:numFmt formatCode="General" sourceLinked="1"/>
        <c:majorTickMark val="out"/>
        <c:minorTickMark val="none"/>
        <c:tickLblPos val="nextTo"/>
        <c:crossAx val="2143431336"/>
        <c:crosses val="autoZero"/>
        <c:crossBetween val="midCat"/>
      </c:valAx>
      <c:valAx>
        <c:axId val="2143431336"/>
        <c:scaling>
          <c:orientation val="minMax"/>
        </c:scaling>
        <c:delete val="0"/>
        <c:axPos val="l"/>
        <c:majorGridlines/>
        <c:minorGridlines/>
        <c:title>
          <c:overlay val="0"/>
        </c:title>
        <c:numFmt formatCode="General" sourceLinked="1"/>
        <c:majorTickMark val="out"/>
        <c:minorTickMark val="none"/>
        <c:tickLblPos val="nextTo"/>
        <c:crossAx val="214343629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Nodes vs Edges</a:t>
            </a:r>
          </a:p>
        </c:rich>
      </c:tx>
      <c:overlay val="0"/>
    </c:title>
    <c:autoTitleDeleted val="0"/>
    <c:plotArea>
      <c:layout/>
      <c:scatterChart>
        <c:scatterStyle val="lineMarker"/>
        <c:varyColors val="0"/>
        <c:ser>
          <c:idx val="0"/>
          <c:order val="0"/>
          <c:tx>
            <c:strRef>
              <c:f>'Analysis of 4G with Tasks'!$D$99</c:f>
              <c:strCache>
                <c:ptCount val="1"/>
                <c:pt idx="0">
                  <c:v>No. Edges</c:v>
                </c:pt>
              </c:strCache>
            </c:strRef>
          </c:tx>
          <c:spPr>
            <a:ln w="47625">
              <a:noFill/>
            </a:ln>
          </c:spPr>
          <c:trendline>
            <c:trendlineType val="linear"/>
            <c:dispRSqr val="1"/>
            <c:dispEq val="1"/>
            <c:trendlineLbl>
              <c:layout>
                <c:manualLayout>
                  <c:x val="0.269152072183148"/>
                  <c:y val="-0.103159876754536"/>
                </c:manualLayout>
              </c:layout>
              <c:numFmt formatCode="General" sourceLinked="0"/>
            </c:trendlineLbl>
          </c:trendline>
          <c:xVal>
            <c:numRef>
              <c:f>'Analysis of 4G with Tasks'!$C$100:$C$126</c:f>
              <c:numCache>
                <c:formatCode>General</c:formatCode>
                <c:ptCount val="27"/>
                <c:pt idx="0">
                  <c:v>7.0</c:v>
                </c:pt>
                <c:pt idx="1">
                  <c:v>51.0</c:v>
                </c:pt>
                <c:pt idx="2">
                  <c:v>9.0</c:v>
                </c:pt>
                <c:pt idx="3">
                  <c:v>25.0</c:v>
                </c:pt>
                <c:pt idx="4">
                  <c:v>5.0</c:v>
                </c:pt>
                <c:pt idx="5">
                  <c:v>10.0</c:v>
                </c:pt>
                <c:pt idx="6">
                  <c:v>15.0</c:v>
                </c:pt>
                <c:pt idx="7">
                  <c:v>17.0</c:v>
                </c:pt>
                <c:pt idx="8">
                  <c:v>127.0</c:v>
                </c:pt>
                <c:pt idx="9">
                  <c:v>16.0</c:v>
                </c:pt>
                <c:pt idx="10">
                  <c:v>21.0</c:v>
                </c:pt>
                <c:pt idx="11">
                  <c:v>22.0</c:v>
                </c:pt>
                <c:pt idx="12">
                  <c:v>10.0</c:v>
                </c:pt>
                <c:pt idx="13">
                  <c:v>11.0</c:v>
                </c:pt>
                <c:pt idx="14">
                  <c:v>11.0</c:v>
                </c:pt>
                <c:pt idx="15">
                  <c:v>300.0</c:v>
                </c:pt>
                <c:pt idx="16">
                  <c:v>17.0</c:v>
                </c:pt>
                <c:pt idx="17">
                  <c:v>17.0</c:v>
                </c:pt>
                <c:pt idx="18">
                  <c:v>15.0</c:v>
                </c:pt>
                <c:pt idx="19">
                  <c:v>78.0</c:v>
                </c:pt>
                <c:pt idx="20">
                  <c:v>9.0</c:v>
                </c:pt>
                <c:pt idx="21">
                  <c:v>8.0</c:v>
                </c:pt>
                <c:pt idx="22">
                  <c:v>400.0</c:v>
                </c:pt>
                <c:pt idx="23">
                  <c:v>23.0</c:v>
                </c:pt>
                <c:pt idx="24">
                  <c:v>44.0</c:v>
                </c:pt>
                <c:pt idx="25">
                  <c:v>22.0</c:v>
                </c:pt>
                <c:pt idx="26">
                  <c:v>38.0</c:v>
                </c:pt>
              </c:numCache>
            </c:numRef>
          </c:xVal>
          <c:yVal>
            <c:numRef>
              <c:f>'Analysis of 4G with Tasks'!$D$100:$D$126</c:f>
              <c:numCache>
                <c:formatCode>General</c:formatCode>
                <c:ptCount val="27"/>
                <c:pt idx="0">
                  <c:v>6.0</c:v>
                </c:pt>
                <c:pt idx="1">
                  <c:v>31.0</c:v>
                </c:pt>
                <c:pt idx="2">
                  <c:v>7.0</c:v>
                </c:pt>
                <c:pt idx="3">
                  <c:v>18.0</c:v>
                </c:pt>
                <c:pt idx="4">
                  <c:v>6.0</c:v>
                </c:pt>
                <c:pt idx="5">
                  <c:v>11.0</c:v>
                </c:pt>
                <c:pt idx="6">
                  <c:v>17.0</c:v>
                </c:pt>
                <c:pt idx="7">
                  <c:v>14.0</c:v>
                </c:pt>
                <c:pt idx="8">
                  <c:v>107.0</c:v>
                </c:pt>
                <c:pt idx="9">
                  <c:v>15.0</c:v>
                </c:pt>
                <c:pt idx="10">
                  <c:v>19.0</c:v>
                </c:pt>
                <c:pt idx="11">
                  <c:v>15.0</c:v>
                </c:pt>
                <c:pt idx="12">
                  <c:v>10.0</c:v>
                </c:pt>
                <c:pt idx="13">
                  <c:v>10.0</c:v>
                </c:pt>
                <c:pt idx="14">
                  <c:v>16.0</c:v>
                </c:pt>
                <c:pt idx="15">
                  <c:v>656.0</c:v>
                </c:pt>
                <c:pt idx="16">
                  <c:v>17.0</c:v>
                </c:pt>
                <c:pt idx="17">
                  <c:v>20.0</c:v>
                </c:pt>
                <c:pt idx="18">
                  <c:v>32.0</c:v>
                </c:pt>
                <c:pt idx="19">
                  <c:v>68.0</c:v>
                </c:pt>
                <c:pt idx="20">
                  <c:v>6.0</c:v>
                </c:pt>
                <c:pt idx="21">
                  <c:v>8.0</c:v>
                </c:pt>
                <c:pt idx="22">
                  <c:v>300.0</c:v>
                </c:pt>
                <c:pt idx="23">
                  <c:v>23.0</c:v>
                </c:pt>
                <c:pt idx="24">
                  <c:v>72.0</c:v>
                </c:pt>
                <c:pt idx="25">
                  <c:v>96.0</c:v>
                </c:pt>
                <c:pt idx="26">
                  <c:v>54.0</c:v>
                </c:pt>
              </c:numCache>
            </c:numRef>
          </c:yVal>
          <c:smooth val="0"/>
        </c:ser>
        <c:dLbls>
          <c:showLegendKey val="0"/>
          <c:showVal val="0"/>
          <c:showCatName val="0"/>
          <c:showSerName val="0"/>
          <c:showPercent val="0"/>
          <c:showBubbleSize val="0"/>
        </c:dLbls>
        <c:axId val="2087102872"/>
        <c:axId val="2087107928"/>
      </c:scatterChart>
      <c:valAx>
        <c:axId val="2087102872"/>
        <c:scaling>
          <c:orientation val="minMax"/>
        </c:scaling>
        <c:delete val="0"/>
        <c:axPos val="b"/>
        <c:title>
          <c:overlay val="0"/>
        </c:title>
        <c:numFmt formatCode="General" sourceLinked="1"/>
        <c:majorTickMark val="out"/>
        <c:minorTickMark val="none"/>
        <c:tickLblPos val="nextTo"/>
        <c:crossAx val="2087107928"/>
        <c:crosses val="autoZero"/>
        <c:crossBetween val="midCat"/>
      </c:valAx>
      <c:valAx>
        <c:axId val="2087107928"/>
        <c:scaling>
          <c:orientation val="minMax"/>
        </c:scaling>
        <c:delete val="0"/>
        <c:axPos val="l"/>
        <c:majorGridlines/>
        <c:minorGridlines/>
        <c:title>
          <c:overlay val="0"/>
        </c:title>
        <c:numFmt formatCode="General" sourceLinked="1"/>
        <c:majorTickMark val="out"/>
        <c:minorTickMark val="none"/>
        <c:tickLblPos val="nextTo"/>
        <c:crossAx val="208710287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Edges/Nodes Ratio vs Number</a:t>
            </a:r>
            <a:r>
              <a:rPr lang="en-US" baseline="0"/>
              <a:t> of Tasks Completed</a:t>
            </a:r>
            <a:endParaRPr lang="en-US"/>
          </a:p>
        </c:rich>
      </c:tx>
      <c:layout/>
      <c:overlay val="0"/>
    </c:title>
    <c:autoTitleDeleted val="0"/>
    <c:plotArea>
      <c:layout/>
      <c:scatterChart>
        <c:scatterStyle val="lineMarker"/>
        <c:varyColors val="0"/>
        <c:ser>
          <c:idx val="0"/>
          <c:order val="0"/>
          <c:tx>
            <c:strRef>
              <c:f>'Analysis of 4G with Tasks'!$E$140</c:f>
              <c:strCache>
                <c:ptCount val="1"/>
                <c:pt idx="0">
                  <c:v>Ratio of Edges/Nodes</c:v>
                </c:pt>
              </c:strCache>
            </c:strRef>
          </c:tx>
          <c:spPr>
            <a:ln w="47625">
              <a:noFill/>
            </a:ln>
          </c:spPr>
          <c:trendline>
            <c:trendlineType val="linear"/>
            <c:dispRSqr val="1"/>
            <c:dispEq val="1"/>
            <c:trendlineLbl>
              <c:layout>
                <c:manualLayout>
                  <c:x val="0.306417479687549"/>
                  <c:y val="-0.447906616936041"/>
                </c:manualLayout>
              </c:layout>
              <c:numFmt formatCode="General" sourceLinked="0"/>
            </c:trendlineLbl>
          </c:trendline>
          <c:x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xVal>
          <c:yVal>
            <c:numRef>
              <c:f>'Analysis of 4G with Tasks'!$E$141:$E$174</c:f>
              <c:numCache>
                <c:formatCode>General</c:formatCode>
                <c:ptCount val="34"/>
                <c:pt idx="0">
                  <c:v>0.666666666666667</c:v>
                </c:pt>
                <c:pt idx="1">
                  <c:v>2.083333333333333</c:v>
                </c:pt>
                <c:pt idx="2">
                  <c:v>1.833333333333333</c:v>
                </c:pt>
                <c:pt idx="3">
                  <c:v>0.549450549450549</c:v>
                </c:pt>
                <c:pt idx="4">
                  <c:v>1.724137931034483</c:v>
                </c:pt>
                <c:pt idx="5">
                  <c:v>0.691176470588235</c:v>
                </c:pt>
                <c:pt idx="6">
                  <c:v>1.481481481481481</c:v>
                </c:pt>
                <c:pt idx="7">
                  <c:v>1.861538461538462</c:v>
                </c:pt>
                <c:pt idx="8">
                  <c:v>1.166666666666667</c:v>
                </c:pt>
                <c:pt idx="9">
                  <c:v>0.957264957264957</c:v>
                </c:pt>
                <c:pt idx="10">
                  <c:v>1.398058252427184</c:v>
                </c:pt>
                <c:pt idx="11">
                  <c:v>0.861111111111111</c:v>
                </c:pt>
                <c:pt idx="12">
                  <c:v>1.5</c:v>
                </c:pt>
                <c:pt idx="13">
                  <c:v>1.147540983606557</c:v>
                </c:pt>
                <c:pt idx="14">
                  <c:v>1.366666666666667</c:v>
                </c:pt>
                <c:pt idx="15">
                  <c:v>0.956521739130435</c:v>
                </c:pt>
                <c:pt idx="16">
                  <c:v>3.91304347826087</c:v>
                </c:pt>
                <c:pt idx="17">
                  <c:v>2.095238095238095</c:v>
                </c:pt>
                <c:pt idx="18">
                  <c:v>0.952380952380952</c:v>
                </c:pt>
                <c:pt idx="19">
                  <c:v>1.947368421052632</c:v>
                </c:pt>
                <c:pt idx="20">
                  <c:v>3.333333333333333</c:v>
                </c:pt>
                <c:pt idx="21">
                  <c:v>1.388888888888889</c:v>
                </c:pt>
                <c:pt idx="22">
                  <c:v>5.454545454545454</c:v>
                </c:pt>
                <c:pt idx="23">
                  <c:v>6.0</c:v>
                </c:pt>
                <c:pt idx="24">
                  <c:v>1.666666666666667</c:v>
                </c:pt>
                <c:pt idx="25">
                  <c:v>1.0</c:v>
                </c:pt>
                <c:pt idx="26">
                  <c:v>0.823529411764706</c:v>
                </c:pt>
                <c:pt idx="27">
                  <c:v>1.066666666666667</c:v>
                </c:pt>
                <c:pt idx="28">
                  <c:v>1.090909090909091</c:v>
                </c:pt>
                <c:pt idx="29">
                  <c:v>1.818181818181818</c:v>
                </c:pt>
                <c:pt idx="30">
                  <c:v>0.875</c:v>
                </c:pt>
                <c:pt idx="31">
                  <c:v>1.666666666666667</c:v>
                </c:pt>
                <c:pt idx="32">
                  <c:v>1.2</c:v>
                </c:pt>
                <c:pt idx="33">
                  <c:v>0.5</c:v>
                </c:pt>
              </c:numCache>
            </c:numRef>
          </c:yVal>
          <c:smooth val="0"/>
        </c:ser>
        <c:dLbls>
          <c:showLegendKey val="0"/>
          <c:showVal val="0"/>
          <c:showCatName val="0"/>
          <c:showSerName val="0"/>
          <c:showPercent val="0"/>
          <c:showBubbleSize val="0"/>
        </c:dLbls>
        <c:axId val="2087141240"/>
        <c:axId val="2087146104"/>
      </c:scatterChart>
      <c:valAx>
        <c:axId val="2087141240"/>
        <c:scaling>
          <c:orientation val="minMax"/>
        </c:scaling>
        <c:delete val="0"/>
        <c:axPos val="b"/>
        <c:title>
          <c:layout/>
          <c:overlay val="0"/>
        </c:title>
        <c:numFmt formatCode="General" sourceLinked="1"/>
        <c:majorTickMark val="out"/>
        <c:minorTickMark val="none"/>
        <c:tickLblPos val="nextTo"/>
        <c:crossAx val="2087146104"/>
        <c:crosses val="autoZero"/>
        <c:crossBetween val="midCat"/>
      </c:valAx>
      <c:valAx>
        <c:axId val="2087146104"/>
        <c:scaling>
          <c:orientation val="minMax"/>
        </c:scaling>
        <c:delete val="0"/>
        <c:axPos val="l"/>
        <c:majorGridlines/>
        <c:minorGridlines/>
        <c:title>
          <c:layout/>
          <c:overlay val="0"/>
        </c:title>
        <c:numFmt formatCode="General" sourceLinked="1"/>
        <c:majorTickMark val="out"/>
        <c:minorTickMark val="none"/>
        <c:tickLblPos val="nextTo"/>
        <c:crossAx val="208714124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Edges/Nodes Ratio vs Number of Tasks Completed</a:t>
            </a:r>
          </a:p>
        </c:rich>
      </c:tx>
      <c:layout/>
      <c:overlay val="0"/>
    </c:title>
    <c:autoTitleDeleted val="0"/>
    <c:plotArea>
      <c:layout/>
      <c:scatterChart>
        <c:scatterStyle val="lineMarker"/>
        <c:varyColors val="0"/>
        <c:ser>
          <c:idx val="0"/>
          <c:order val="0"/>
          <c:tx>
            <c:strRef>
              <c:f>'Analysis of 4G with Tasks'!$E$99</c:f>
              <c:strCache>
                <c:ptCount val="1"/>
                <c:pt idx="0">
                  <c:v>Ratio of Edges/Nodes</c:v>
                </c:pt>
              </c:strCache>
            </c:strRef>
          </c:tx>
          <c:spPr>
            <a:ln w="47625">
              <a:noFill/>
            </a:ln>
          </c:spPr>
          <c:trendline>
            <c:trendlineType val="linear"/>
            <c:dispRSqr val="1"/>
            <c:dispEq val="1"/>
            <c:trendlineLbl>
              <c:layout>
                <c:manualLayout>
                  <c:x val="0.315161971198467"/>
                  <c:y val="-0.386818243740294"/>
                </c:manualLayout>
              </c:layout>
              <c:numFmt formatCode="General" sourceLinked="0"/>
            </c:trendlineLbl>
          </c:trendline>
          <c:x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xVal>
          <c:yVal>
            <c:numRef>
              <c:f>'Analysis of 4G with Tasks'!$E$100:$E$126</c:f>
              <c:numCache>
                <c:formatCode>General</c:formatCode>
                <c:ptCount val="27"/>
                <c:pt idx="0">
                  <c:v>0.857142857142857</c:v>
                </c:pt>
                <c:pt idx="1">
                  <c:v>0.607843137254902</c:v>
                </c:pt>
                <c:pt idx="2">
                  <c:v>0.777777777777778</c:v>
                </c:pt>
                <c:pt idx="3">
                  <c:v>0.72</c:v>
                </c:pt>
                <c:pt idx="4">
                  <c:v>1.2</c:v>
                </c:pt>
                <c:pt idx="5">
                  <c:v>1.1</c:v>
                </c:pt>
                <c:pt idx="6">
                  <c:v>1.133333333333333</c:v>
                </c:pt>
                <c:pt idx="7">
                  <c:v>0.823529411764706</c:v>
                </c:pt>
                <c:pt idx="8">
                  <c:v>0.84251968503937</c:v>
                </c:pt>
                <c:pt idx="9">
                  <c:v>0.9375</c:v>
                </c:pt>
                <c:pt idx="10">
                  <c:v>0.904761904761905</c:v>
                </c:pt>
                <c:pt idx="11">
                  <c:v>0.681818181818182</c:v>
                </c:pt>
                <c:pt idx="12">
                  <c:v>1.0</c:v>
                </c:pt>
                <c:pt idx="13">
                  <c:v>0.909090909090909</c:v>
                </c:pt>
                <c:pt idx="14">
                  <c:v>1.454545454545455</c:v>
                </c:pt>
                <c:pt idx="15">
                  <c:v>2.186666666666667</c:v>
                </c:pt>
                <c:pt idx="16">
                  <c:v>1.0</c:v>
                </c:pt>
                <c:pt idx="17">
                  <c:v>1.176470588235294</c:v>
                </c:pt>
                <c:pt idx="18">
                  <c:v>2.133333333333333</c:v>
                </c:pt>
                <c:pt idx="19">
                  <c:v>0.871794871794872</c:v>
                </c:pt>
                <c:pt idx="20">
                  <c:v>0.666666666666667</c:v>
                </c:pt>
                <c:pt idx="21">
                  <c:v>1.0</c:v>
                </c:pt>
                <c:pt idx="22">
                  <c:v>0.75</c:v>
                </c:pt>
                <c:pt idx="23">
                  <c:v>1.0</c:v>
                </c:pt>
                <c:pt idx="24">
                  <c:v>1.636363636363636</c:v>
                </c:pt>
                <c:pt idx="25">
                  <c:v>4.363636363636363</c:v>
                </c:pt>
                <c:pt idx="26">
                  <c:v>1.421052631578947</c:v>
                </c:pt>
              </c:numCache>
            </c:numRef>
          </c:yVal>
          <c:smooth val="0"/>
        </c:ser>
        <c:dLbls>
          <c:showLegendKey val="0"/>
          <c:showVal val="0"/>
          <c:showCatName val="0"/>
          <c:showSerName val="0"/>
          <c:showPercent val="0"/>
          <c:showBubbleSize val="0"/>
        </c:dLbls>
        <c:axId val="2087180264"/>
        <c:axId val="2087185128"/>
      </c:scatterChart>
      <c:valAx>
        <c:axId val="2087180264"/>
        <c:scaling>
          <c:orientation val="minMax"/>
        </c:scaling>
        <c:delete val="0"/>
        <c:axPos val="b"/>
        <c:title>
          <c:layout/>
          <c:overlay val="0"/>
        </c:title>
        <c:numFmt formatCode="General" sourceLinked="1"/>
        <c:majorTickMark val="out"/>
        <c:minorTickMark val="none"/>
        <c:tickLblPos val="nextTo"/>
        <c:crossAx val="2087185128"/>
        <c:crosses val="autoZero"/>
        <c:crossBetween val="midCat"/>
      </c:valAx>
      <c:valAx>
        <c:axId val="2087185128"/>
        <c:scaling>
          <c:orientation val="minMax"/>
        </c:scaling>
        <c:delete val="0"/>
        <c:axPos val="l"/>
        <c:majorGridlines/>
        <c:minorGridlines/>
        <c:title>
          <c:layout/>
          <c:overlay val="0"/>
        </c:title>
        <c:numFmt formatCode="General" sourceLinked="1"/>
        <c:majorTickMark val="out"/>
        <c:minorTickMark val="none"/>
        <c:tickLblPos val="nextTo"/>
        <c:crossAx val="20871802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Tasks</a:t>
            </a:r>
            <a:r>
              <a:rPr lang="en-US" baseline="0"/>
              <a:t> Completed </a:t>
            </a:r>
            <a:r>
              <a:rPr lang="en-US"/>
              <a:t>vs Number of Nodes </a:t>
            </a:r>
          </a:p>
        </c:rich>
      </c:tx>
      <c:layout/>
      <c:overlay val="0"/>
    </c:title>
    <c:autoTitleDeleted val="0"/>
    <c:plotArea>
      <c:layout/>
      <c:scatterChart>
        <c:scatterStyle val="lineMarker"/>
        <c:varyColors val="0"/>
        <c:ser>
          <c:idx val="0"/>
          <c:order val="0"/>
          <c:tx>
            <c:strRef>
              <c:f>'Analysis of 4G with Tasks'!$C$99</c:f>
              <c:strCache>
                <c:ptCount val="1"/>
                <c:pt idx="0">
                  <c:v>No. Nodes</c:v>
                </c:pt>
              </c:strCache>
            </c:strRef>
          </c:tx>
          <c:spPr>
            <a:ln w="47625">
              <a:noFill/>
            </a:ln>
          </c:spPr>
          <c:trendline>
            <c:trendlineType val="linear"/>
            <c:dispRSqr val="1"/>
            <c:dispEq val="1"/>
            <c:trendlineLbl>
              <c:layout>
                <c:manualLayout>
                  <c:x val="0.299255287054635"/>
                  <c:y val="-0.458523939547879"/>
                </c:manualLayout>
              </c:layout>
              <c:numFmt formatCode="General" sourceLinked="0"/>
            </c:trendlineLbl>
          </c:trendline>
          <c:x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xVal>
          <c:yVal>
            <c:numRef>
              <c:f>'Analysis of 4G with Tasks'!$C$100:$C$126</c:f>
              <c:numCache>
                <c:formatCode>General</c:formatCode>
                <c:ptCount val="27"/>
                <c:pt idx="0">
                  <c:v>7.0</c:v>
                </c:pt>
                <c:pt idx="1">
                  <c:v>51.0</c:v>
                </c:pt>
                <c:pt idx="2">
                  <c:v>9.0</c:v>
                </c:pt>
                <c:pt idx="3">
                  <c:v>25.0</c:v>
                </c:pt>
                <c:pt idx="4">
                  <c:v>5.0</c:v>
                </c:pt>
                <c:pt idx="5">
                  <c:v>10.0</c:v>
                </c:pt>
                <c:pt idx="6">
                  <c:v>15.0</c:v>
                </c:pt>
                <c:pt idx="7">
                  <c:v>17.0</c:v>
                </c:pt>
                <c:pt idx="8">
                  <c:v>127.0</c:v>
                </c:pt>
                <c:pt idx="9">
                  <c:v>16.0</c:v>
                </c:pt>
                <c:pt idx="10">
                  <c:v>21.0</c:v>
                </c:pt>
                <c:pt idx="11">
                  <c:v>22.0</c:v>
                </c:pt>
                <c:pt idx="12">
                  <c:v>10.0</c:v>
                </c:pt>
                <c:pt idx="13">
                  <c:v>11.0</c:v>
                </c:pt>
                <c:pt idx="14">
                  <c:v>11.0</c:v>
                </c:pt>
                <c:pt idx="15">
                  <c:v>300.0</c:v>
                </c:pt>
                <c:pt idx="16">
                  <c:v>17.0</c:v>
                </c:pt>
                <c:pt idx="17">
                  <c:v>17.0</c:v>
                </c:pt>
                <c:pt idx="18">
                  <c:v>15.0</c:v>
                </c:pt>
                <c:pt idx="19">
                  <c:v>78.0</c:v>
                </c:pt>
                <c:pt idx="20">
                  <c:v>9.0</c:v>
                </c:pt>
                <c:pt idx="21">
                  <c:v>8.0</c:v>
                </c:pt>
                <c:pt idx="22">
                  <c:v>400.0</c:v>
                </c:pt>
                <c:pt idx="23">
                  <c:v>23.0</c:v>
                </c:pt>
                <c:pt idx="24">
                  <c:v>44.0</c:v>
                </c:pt>
                <c:pt idx="25">
                  <c:v>22.0</c:v>
                </c:pt>
                <c:pt idx="26">
                  <c:v>38.0</c:v>
                </c:pt>
              </c:numCache>
            </c:numRef>
          </c:yVal>
          <c:smooth val="0"/>
        </c:ser>
        <c:dLbls>
          <c:showLegendKey val="0"/>
          <c:showVal val="0"/>
          <c:showCatName val="0"/>
          <c:showSerName val="0"/>
          <c:showPercent val="0"/>
          <c:showBubbleSize val="0"/>
        </c:dLbls>
        <c:axId val="2087218888"/>
        <c:axId val="2087223944"/>
      </c:scatterChart>
      <c:valAx>
        <c:axId val="2087218888"/>
        <c:scaling>
          <c:orientation val="minMax"/>
        </c:scaling>
        <c:delete val="0"/>
        <c:axPos val="b"/>
        <c:title>
          <c:layout/>
          <c:overlay val="0"/>
        </c:title>
        <c:numFmt formatCode="General" sourceLinked="1"/>
        <c:majorTickMark val="out"/>
        <c:minorTickMark val="none"/>
        <c:tickLblPos val="nextTo"/>
        <c:crossAx val="2087223944"/>
        <c:crosses val="autoZero"/>
        <c:crossBetween val="midCat"/>
      </c:valAx>
      <c:valAx>
        <c:axId val="2087223944"/>
        <c:scaling>
          <c:orientation val="minMax"/>
        </c:scaling>
        <c:delete val="0"/>
        <c:axPos val="l"/>
        <c:majorGridlines/>
        <c:minorGridlines/>
        <c:title>
          <c:layout/>
          <c:overlay val="0"/>
        </c:title>
        <c:numFmt formatCode="General" sourceLinked="1"/>
        <c:majorTickMark val="out"/>
        <c:minorTickMark val="none"/>
        <c:tickLblPos val="nextTo"/>
        <c:crossAx val="20872188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Tasks Completed vs Number</a:t>
            </a:r>
            <a:r>
              <a:rPr lang="en-US" baseline="0"/>
              <a:t> of</a:t>
            </a:r>
            <a:r>
              <a:rPr lang="en-US"/>
              <a:t> Edges</a:t>
            </a:r>
          </a:p>
        </c:rich>
      </c:tx>
      <c:layout/>
      <c:overlay val="0"/>
    </c:title>
    <c:autoTitleDeleted val="0"/>
    <c:plotArea>
      <c:layout/>
      <c:scatterChart>
        <c:scatterStyle val="lineMarker"/>
        <c:varyColors val="0"/>
        <c:ser>
          <c:idx val="0"/>
          <c:order val="0"/>
          <c:tx>
            <c:strRef>
              <c:f>'Analysis of 4G with Tasks'!$D$99</c:f>
              <c:strCache>
                <c:ptCount val="1"/>
                <c:pt idx="0">
                  <c:v>No. Edges</c:v>
                </c:pt>
              </c:strCache>
            </c:strRef>
          </c:tx>
          <c:spPr>
            <a:ln w="47625">
              <a:noFill/>
            </a:ln>
          </c:spPr>
          <c:trendline>
            <c:trendlineType val="linear"/>
            <c:dispRSqr val="1"/>
            <c:dispEq val="1"/>
            <c:trendlineLbl>
              <c:layout>
                <c:manualLayout>
                  <c:x val="0.30725601110206"/>
                  <c:y val="-0.551440329218107"/>
                </c:manualLayout>
              </c:layout>
              <c:numFmt formatCode="General" sourceLinked="0"/>
            </c:trendlineLbl>
          </c:trendline>
          <c:x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xVal>
          <c:yVal>
            <c:numRef>
              <c:f>'Analysis of 4G with Tasks'!$D$100:$D$126</c:f>
              <c:numCache>
                <c:formatCode>General</c:formatCode>
                <c:ptCount val="27"/>
                <c:pt idx="0">
                  <c:v>6.0</c:v>
                </c:pt>
                <c:pt idx="1">
                  <c:v>31.0</c:v>
                </c:pt>
                <c:pt idx="2">
                  <c:v>7.0</c:v>
                </c:pt>
                <c:pt idx="3">
                  <c:v>18.0</c:v>
                </c:pt>
                <c:pt idx="4">
                  <c:v>6.0</c:v>
                </c:pt>
                <c:pt idx="5">
                  <c:v>11.0</c:v>
                </c:pt>
                <c:pt idx="6">
                  <c:v>17.0</c:v>
                </c:pt>
                <c:pt idx="7">
                  <c:v>14.0</c:v>
                </c:pt>
                <c:pt idx="8">
                  <c:v>107.0</c:v>
                </c:pt>
                <c:pt idx="9">
                  <c:v>15.0</c:v>
                </c:pt>
                <c:pt idx="10">
                  <c:v>19.0</c:v>
                </c:pt>
                <c:pt idx="11">
                  <c:v>15.0</c:v>
                </c:pt>
                <c:pt idx="12">
                  <c:v>10.0</c:v>
                </c:pt>
                <c:pt idx="13">
                  <c:v>10.0</c:v>
                </c:pt>
                <c:pt idx="14">
                  <c:v>16.0</c:v>
                </c:pt>
                <c:pt idx="15">
                  <c:v>656.0</c:v>
                </c:pt>
                <c:pt idx="16">
                  <c:v>17.0</c:v>
                </c:pt>
                <c:pt idx="17">
                  <c:v>20.0</c:v>
                </c:pt>
                <c:pt idx="18">
                  <c:v>32.0</c:v>
                </c:pt>
                <c:pt idx="19">
                  <c:v>68.0</c:v>
                </c:pt>
                <c:pt idx="20">
                  <c:v>6.0</c:v>
                </c:pt>
                <c:pt idx="21">
                  <c:v>8.0</c:v>
                </c:pt>
                <c:pt idx="22">
                  <c:v>300.0</c:v>
                </c:pt>
                <c:pt idx="23">
                  <c:v>23.0</c:v>
                </c:pt>
                <c:pt idx="24">
                  <c:v>72.0</c:v>
                </c:pt>
                <c:pt idx="25">
                  <c:v>96.0</c:v>
                </c:pt>
                <c:pt idx="26">
                  <c:v>54.0</c:v>
                </c:pt>
              </c:numCache>
            </c:numRef>
          </c:yVal>
          <c:smooth val="0"/>
        </c:ser>
        <c:dLbls>
          <c:showLegendKey val="0"/>
          <c:showVal val="0"/>
          <c:showCatName val="0"/>
          <c:showSerName val="0"/>
          <c:showPercent val="0"/>
          <c:showBubbleSize val="0"/>
        </c:dLbls>
        <c:axId val="2087257320"/>
        <c:axId val="2087262376"/>
      </c:scatterChart>
      <c:valAx>
        <c:axId val="2087257320"/>
        <c:scaling>
          <c:orientation val="minMax"/>
        </c:scaling>
        <c:delete val="0"/>
        <c:axPos val="b"/>
        <c:title>
          <c:layout/>
          <c:overlay val="0"/>
        </c:title>
        <c:numFmt formatCode="General" sourceLinked="1"/>
        <c:majorTickMark val="out"/>
        <c:minorTickMark val="none"/>
        <c:tickLblPos val="nextTo"/>
        <c:crossAx val="2087262376"/>
        <c:crosses val="autoZero"/>
        <c:crossBetween val="midCat"/>
      </c:valAx>
      <c:valAx>
        <c:axId val="2087262376"/>
        <c:scaling>
          <c:orientation val="minMax"/>
        </c:scaling>
        <c:delete val="0"/>
        <c:axPos val="l"/>
        <c:majorGridlines/>
        <c:minorGridlines/>
        <c:title>
          <c:layout/>
          <c:overlay val="0"/>
        </c:title>
        <c:numFmt formatCode="General" sourceLinked="1"/>
        <c:majorTickMark val="out"/>
        <c:minorTickMark val="none"/>
        <c:tickLblPos val="nextTo"/>
        <c:crossAx val="208725732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Tasks Completed vs Number of Nodes</a:t>
            </a:r>
          </a:p>
        </c:rich>
      </c:tx>
      <c:layout/>
      <c:overlay val="0"/>
    </c:title>
    <c:autoTitleDeleted val="0"/>
    <c:plotArea>
      <c:layout/>
      <c:scatterChart>
        <c:scatterStyle val="lineMarker"/>
        <c:varyColors val="0"/>
        <c:ser>
          <c:idx val="0"/>
          <c:order val="0"/>
          <c:tx>
            <c:strRef>
              <c:f>'Analysis of 4G with Tasks'!$C$140</c:f>
              <c:strCache>
                <c:ptCount val="1"/>
                <c:pt idx="0">
                  <c:v>No. Nodes</c:v>
                </c:pt>
              </c:strCache>
            </c:strRef>
          </c:tx>
          <c:spPr>
            <a:ln w="47625">
              <a:noFill/>
            </a:ln>
          </c:spPr>
          <c:trendline>
            <c:trendlineType val="linear"/>
            <c:dispRSqr val="1"/>
            <c:dispEq val="1"/>
            <c:trendlineLbl>
              <c:layout>
                <c:manualLayout>
                  <c:x val="0.28198841876283"/>
                  <c:y val="-0.512605042016807"/>
                </c:manualLayout>
              </c:layout>
              <c:numFmt formatCode="General" sourceLinked="0"/>
            </c:trendlineLbl>
          </c:trendline>
          <c:x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xVal>
          <c:yVal>
            <c:numRef>
              <c:f>'Analysis of 4G with Tasks'!$C$141:$C$174</c:f>
              <c:numCache>
                <c:formatCode>General</c:formatCode>
                <c:ptCount val="34"/>
                <c:pt idx="0">
                  <c:v>6000.0</c:v>
                </c:pt>
                <c:pt idx="1">
                  <c:v>1200.0</c:v>
                </c:pt>
                <c:pt idx="2">
                  <c:v>300.0</c:v>
                </c:pt>
                <c:pt idx="3">
                  <c:v>182.0</c:v>
                </c:pt>
                <c:pt idx="4">
                  <c:v>145.0</c:v>
                </c:pt>
                <c:pt idx="5">
                  <c:v>136.0</c:v>
                </c:pt>
                <c:pt idx="6">
                  <c:v>135.0</c:v>
                </c:pt>
                <c:pt idx="7">
                  <c:v>130.0</c:v>
                </c:pt>
                <c:pt idx="8">
                  <c:v>120.0</c:v>
                </c:pt>
                <c:pt idx="9">
                  <c:v>117.0</c:v>
                </c:pt>
                <c:pt idx="10">
                  <c:v>103.0</c:v>
                </c:pt>
                <c:pt idx="11">
                  <c:v>72.0</c:v>
                </c:pt>
                <c:pt idx="12">
                  <c:v>70.0</c:v>
                </c:pt>
                <c:pt idx="13">
                  <c:v>61.0</c:v>
                </c:pt>
                <c:pt idx="14">
                  <c:v>60.0</c:v>
                </c:pt>
                <c:pt idx="15">
                  <c:v>46.0</c:v>
                </c:pt>
                <c:pt idx="16">
                  <c:v>46.0</c:v>
                </c:pt>
                <c:pt idx="17">
                  <c:v>42.0</c:v>
                </c:pt>
                <c:pt idx="18">
                  <c:v>42.0</c:v>
                </c:pt>
                <c:pt idx="19">
                  <c:v>38.0</c:v>
                </c:pt>
                <c:pt idx="20">
                  <c:v>36.0</c:v>
                </c:pt>
                <c:pt idx="21">
                  <c:v>36.0</c:v>
                </c:pt>
                <c:pt idx="22">
                  <c:v>33.0</c:v>
                </c:pt>
                <c:pt idx="23">
                  <c:v>25.0</c:v>
                </c:pt>
                <c:pt idx="24">
                  <c:v>18.0</c:v>
                </c:pt>
                <c:pt idx="25">
                  <c:v>17.0</c:v>
                </c:pt>
                <c:pt idx="26">
                  <c:v>17.0</c:v>
                </c:pt>
                <c:pt idx="27">
                  <c:v>15.0</c:v>
                </c:pt>
                <c:pt idx="28">
                  <c:v>11.0</c:v>
                </c:pt>
                <c:pt idx="29">
                  <c:v>11.0</c:v>
                </c:pt>
                <c:pt idx="30">
                  <c:v>8.0</c:v>
                </c:pt>
                <c:pt idx="31">
                  <c:v>6.0</c:v>
                </c:pt>
                <c:pt idx="32">
                  <c:v>5.0</c:v>
                </c:pt>
                <c:pt idx="33">
                  <c:v>2.0</c:v>
                </c:pt>
              </c:numCache>
            </c:numRef>
          </c:yVal>
          <c:smooth val="0"/>
        </c:ser>
        <c:dLbls>
          <c:showLegendKey val="0"/>
          <c:showVal val="0"/>
          <c:showCatName val="0"/>
          <c:showSerName val="0"/>
          <c:showPercent val="0"/>
          <c:showBubbleSize val="0"/>
        </c:dLbls>
        <c:axId val="2087294616"/>
        <c:axId val="2087299672"/>
      </c:scatterChart>
      <c:valAx>
        <c:axId val="2087294616"/>
        <c:scaling>
          <c:orientation val="minMax"/>
        </c:scaling>
        <c:delete val="0"/>
        <c:axPos val="b"/>
        <c:title>
          <c:layout/>
          <c:overlay val="0"/>
        </c:title>
        <c:numFmt formatCode="General" sourceLinked="1"/>
        <c:majorTickMark val="out"/>
        <c:minorTickMark val="none"/>
        <c:tickLblPos val="nextTo"/>
        <c:crossAx val="2087299672"/>
        <c:crosses val="autoZero"/>
        <c:crossBetween val="midCat"/>
      </c:valAx>
      <c:valAx>
        <c:axId val="2087299672"/>
        <c:scaling>
          <c:orientation val="minMax"/>
        </c:scaling>
        <c:delete val="0"/>
        <c:axPos val="l"/>
        <c:majorGridlines/>
        <c:minorGridlines/>
        <c:title>
          <c:layout/>
          <c:overlay val="0"/>
        </c:title>
        <c:numFmt formatCode="General" sourceLinked="1"/>
        <c:majorTickMark val="out"/>
        <c:minorTickMark val="none"/>
        <c:tickLblPos val="nextTo"/>
        <c:crossAx val="20872946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Analysis'!$B$44</c:f>
              <c:strCache>
                <c:ptCount val="1"/>
                <c:pt idx="0">
                  <c:v>Nodes</c:v>
                </c:pt>
              </c:strCache>
            </c:strRef>
          </c:tx>
          <c:invertIfNegative val="0"/>
          <c:cat>
            <c:strRef>
              <c:f>'Redone Analysis'!$C$43:$P$43</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Analysis'!$C$44:$P$44</c:f>
              <c:numCache>
                <c:formatCode>General</c:formatCode>
                <c:ptCount val="14"/>
                <c:pt idx="0">
                  <c:v>18.0</c:v>
                </c:pt>
                <c:pt idx="1">
                  <c:v>92.0</c:v>
                </c:pt>
                <c:pt idx="2">
                  <c:v>11.0</c:v>
                </c:pt>
                <c:pt idx="3">
                  <c:v>0.0</c:v>
                </c:pt>
                <c:pt idx="4">
                  <c:v>0.0</c:v>
                </c:pt>
                <c:pt idx="5">
                  <c:v>8.0</c:v>
                </c:pt>
                <c:pt idx="6">
                  <c:v>6.0</c:v>
                </c:pt>
                <c:pt idx="7">
                  <c:v>61.0</c:v>
                </c:pt>
                <c:pt idx="8">
                  <c:v>59.0</c:v>
                </c:pt>
                <c:pt idx="9">
                  <c:v>0.0</c:v>
                </c:pt>
                <c:pt idx="10">
                  <c:v>43.0</c:v>
                </c:pt>
                <c:pt idx="11">
                  <c:v>1.0</c:v>
                </c:pt>
                <c:pt idx="12">
                  <c:v>0.0</c:v>
                </c:pt>
                <c:pt idx="13">
                  <c:v>0.0</c:v>
                </c:pt>
              </c:numCache>
            </c:numRef>
          </c:val>
        </c:ser>
        <c:ser>
          <c:idx val="1"/>
          <c:order val="1"/>
          <c:tx>
            <c:strRef>
              <c:f>'Redone Analysis'!$B$45</c:f>
              <c:strCache>
                <c:ptCount val="1"/>
                <c:pt idx="0">
                  <c:v>Edges</c:v>
                </c:pt>
              </c:strCache>
            </c:strRef>
          </c:tx>
          <c:invertIfNegative val="0"/>
          <c:cat>
            <c:strRef>
              <c:f>'Redone Analysis'!$C$43:$P$43</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Analysis'!$C$45:$P$45</c:f>
              <c:numCache>
                <c:formatCode>General</c:formatCode>
                <c:ptCount val="14"/>
                <c:pt idx="0">
                  <c:v>24.0</c:v>
                </c:pt>
                <c:pt idx="1">
                  <c:v>34.0</c:v>
                </c:pt>
                <c:pt idx="2">
                  <c:v>1.0</c:v>
                </c:pt>
                <c:pt idx="3">
                  <c:v>0.0</c:v>
                </c:pt>
                <c:pt idx="4">
                  <c:v>0.0</c:v>
                </c:pt>
                <c:pt idx="5">
                  <c:v>2.0</c:v>
                </c:pt>
                <c:pt idx="6">
                  <c:v>1.0</c:v>
                </c:pt>
                <c:pt idx="7">
                  <c:v>34.0</c:v>
                </c:pt>
                <c:pt idx="8">
                  <c:v>8.0</c:v>
                </c:pt>
                <c:pt idx="9">
                  <c:v>0.0</c:v>
                </c:pt>
                <c:pt idx="10">
                  <c:v>33.0</c:v>
                </c:pt>
                <c:pt idx="11">
                  <c:v>29.0</c:v>
                </c:pt>
                <c:pt idx="12">
                  <c:v>19.0</c:v>
                </c:pt>
                <c:pt idx="13">
                  <c:v>16.0</c:v>
                </c:pt>
              </c:numCache>
            </c:numRef>
          </c:val>
        </c:ser>
        <c:dLbls>
          <c:showLegendKey val="0"/>
          <c:showVal val="0"/>
          <c:showCatName val="0"/>
          <c:showSerName val="0"/>
          <c:showPercent val="0"/>
          <c:showBubbleSize val="0"/>
        </c:dLbls>
        <c:gapWidth val="150"/>
        <c:axId val="2144433288"/>
        <c:axId val="2144430296"/>
      </c:barChart>
      <c:catAx>
        <c:axId val="2144433288"/>
        <c:scaling>
          <c:orientation val="minMax"/>
        </c:scaling>
        <c:delete val="0"/>
        <c:axPos val="b"/>
        <c:majorTickMark val="out"/>
        <c:minorTickMark val="none"/>
        <c:tickLblPos val="nextTo"/>
        <c:crossAx val="2144430296"/>
        <c:crosses val="autoZero"/>
        <c:auto val="1"/>
        <c:lblAlgn val="ctr"/>
        <c:lblOffset val="100"/>
        <c:noMultiLvlLbl val="0"/>
      </c:catAx>
      <c:valAx>
        <c:axId val="2144430296"/>
        <c:scaling>
          <c:orientation val="minMax"/>
        </c:scaling>
        <c:delete val="0"/>
        <c:axPos val="l"/>
        <c:majorGridlines/>
        <c:numFmt formatCode="General" sourceLinked="1"/>
        <c:majorTickMark val="out"/>
        <c:minorTickMark val="none"/>
        <c:tickLblPos val="nextTo"/>
        <c:crossAx val="214443328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Tasks Completed vs Number of Edges</a:t>
            </a:r>
          </a:p>
        </c:rich>
      </c:tx>
      <c:layout/>
      <c:overlay val="0"/>
    </c:title>
    <c:autoTitleDeleted val="0"/>
    <c:plotArea>
      <c:layout/>
      <c:scatterChart>
        <c:scatterStyle val="lineMarker"/>
        <c:varyColors val="0"/>
        <c:ser>
          <c:idx val="0"/>
          <c:order val="0"/>
          <c:tx>
            <c:strRef>
              <c:f>'Analysis of 4G with Tasks'!$D$140</c:f>
              <c:strCache>
                <c:ptCount val="1"/>
                <c:pt idx="0">
                  <c:v>No. Edges</c:v>
                </c:pt>
              </c:strCache>
            </c:strRef>
          </c:tx>
          <c:spPr>
            <a:ln w="47625">
              <a:noFill/>
            </a:ln>
          </c:spPr>
          <c:trendline>
            <c:trendlineType val="linear"/>
            <c:dispRSqr val="1"/>
            <c:dispEq val="1"/>
            <c:trendlineLbl>
              <c:layout>
                <c:manualLayout>
                  <c:x val="0.304169421130051"/>
                  <c:y val="-0.517344587763105"/>
                </c:manualLayout>
              </c:layout>
              <c:numFmt formatCode="General" sourceLinked="0"/>
            </c:trendlineLbl>
          </c:trendline>
          <c:x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xVal>
          <c:yVal>
            <c:numRef>
              <c:f>'Analysis of 4G with Tasks'!$D$141:$D$174</c:f>
              <c:numCache>
                <c:formatCode>General</c:formatCode>
                <c:ptCount val="34"/>
                <c:pt idx="0">
                  <c:v>4000.0</c:v>
                </c:pt>
                <c:pt idx="1">
                  <c:v>2500.0</c:v>
                </c:pt>
                <c:pt idx="2">
                  <c:v>550.0</c:v>
                </c:pt>
                <c:pt idx="3">
                  <c:v>100.0</c:v>
                </c:pt>
                <c:pt idx="4">
                  <c:v>250.0</c:v>
                </c:pt>
                <c:pt idx="5">
                  <c:v>94.0</c:v>
                </c:pt>
                <c:pt idx="6">
                  <c:v>200.0</c:v>
                </c:pt>
                <c:pt idx="7">
                  <c:v>242.0</c:v>
                </c:pt>
                <c:pt idx="8">
                  <c:v>140.0</c:v>
                </c:pt>
                <c:pt idx="9">
                  <c:v>112.0</c:v>
                </c:pt>
                <c:pt idx="10">
                  <c:v>144.0</c:v>
                </c:pt>
                <c:pt idx="11">
                  <c:v>62.0</c:v>
                </c:pt>
                <c:pt idx="12">
                  <c:v>105.0</c:v>
                </c:pt>
                <c:pt idx="13">
                  <c:v>70.0</c:v>
                </c:pt>
                <c:pt idx="14">
                  <c:v>82.0</c:v>
                </c:pt>
                <c:pt idx="15">
                  <c:v>44.0</c:v>
                </c:pt>
                <c:pt idx="16">
                  <c:v>180.0</c:v>
                </c:pt>
                <c:pt idx="17">
                  <c:v>88.0</c:v>
                </c:pt>
                <c:pt idx="18">
                  <c:v>40.0</c:v>
                </c:pt>
                <c:pt idx="19">
                  <c:v>74.0</c:v>
                </c:pt>
                <c:pt idx="20">
                  <c:v>120.0</c:v>
                </c:pt>
                <c:pt idx="21">
                  <c:v>50.0</c:v>
                </c:pt>
                <c:pt idx="22">
                  <c:v>180.0</c:v>
                </c:pt>
                <c:pt idx="23">
                  <c:v>150.0</c:v>
                </c:pt>
                <c:pt idx="24">
                  <c:v>30.0</c:v>
                </c:pt>
                <c:pt idx="25">
                  <c:v>17.0</c:v>
                </c:pt>
                <c:pt idx="26">
                  <c:v>14.0</c:v>
                </c:pt>
                <c:pt idx="27">
                  <c:v>16.0</c:v>
                </c:pt>
                <c:pt idx="28">
                  <c:v>12.0</c:v>
                </c:pt>
                <c:pt idx="29">
                  <c:v>20.0</c:v>
                </c:pt>
                <c:pt idx="30">
                  <c:v>7.0</c:v>
                </c:pt>
                <c:pt idx="31">
                  <c:v>10.0</c:v>
                </c:pt>
                <c:pt idx="32">
                  <c:v>6.0</c:v>
                </c:pt>
                <c:pt idx="33">
                  <c:v>1.0</c:v>
                </c:pt>
              </c:numCache>
            </c:numRef>
          </c:yVal>
          <c:smooth val="0"/>
        </c:ser>
        <c:dLbls>
          <c:showLegendKey val="0"/>
          <c:showVal val="0"/>
          <c:showCatName val="0"/>
          <c:showSerName val="0"/>
          <c:showPercent val="0"/>
          <c:showBubbleSize val="0"/>
        </c:dLbls>
        <c:axId val="2087333256"/>
        <c:axId val="2087338312"/>
      </c:scatterChart>
      <c:valAx>
        <c:axId val="2087333256"/>
        <c:scaling>
          <c:orientation val="minMax"/>
        </c:scaling>
        <c:delete val="0"/>
        <c:axPos val="b"/>
        <c:title>
          <c:layout/>
          <c:overlay val="0"/>
        </c:title>
        <c:numFmt formatCode="General" sourceLinked="1"/>
        <c:majorTickMark val="out"/>
        <c:minorTickMark val="none"/>
        <c:tickLblPos val="nextTo"/>
        <c:crossAx val="2087338312"/>
        <c:crosses val="autoZero"/>
        <c:crossBetween val="midCat"/>
      </c:valAx>
      <c:valAx>
        <c:axId val="2087338312"/>
        <c:scaling>
          <c:orientation val="minMax"/>
        </c:scaling>
        <c:delete val="0"/>
        <c:axPos val="l"/>
        <c:majorGridlines/>
        <c:minorGridlines/>
        <c:title>
          <c:layout/>
          <c:overlay val="0"/>
        </c:title>
        <c:numFmt formatCode="General" sourceLinked="1"/>
        <c:majorTickMark val="out"/>
        <c:minorTickMark val="none"/>
        <c:tickLblPos val="nextTo"/>
        <c:crossAx val="20873332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Number</a:t>
            </a:r>
            <a:r>
              <a:rPr lang="en-US" baseline="0"/>
              <a:t> of Nodes vs Tasks Completed</a:t>
            </a:r>
            <a:endParaRPr lang="en-US"/>
          </a:p>
        </c:rich>
      </c:tx>
      <c:layout/>
      <c:overlay val="0"/>
    </c:title>
    <c:autoTitleDeleted val="0"/>
    <c:plotArea>
      <c:layout/>
      <c:scatterChart>
        <c:scatterStyle val="lineMarker"/>
        <c:varyColors val="0"/>
        <c:ser>
          <c:idx val="0"/>
          <c:order val="0"/>
          <c:spPr>
            <a:ln w="47625">
              <a:noFill/>
            </a:ln>
          </c:spPr>
          <c:trendline>
            <c:trendlineType val="linear"/>
            <c:dispRSqr val="1"/>
            <c:dispEq val="1"/>
            <c:trendlineLbl>
              <c:layout>
                <c:manualLayout>
                  <c:x val="0.436188976377953"/>
                  <c:y val="-0.285292723826188"/>
                </c:manualLayout>
              </c:layout>
              <c:numFmt formatCode="General" sourceLinked="0"/>
            </c:trendlineLbl>
          </c:trendline>
          <c:xVal>
            <c:numRef>
              <c:f>'Analysis of 4G with Tasks'!$C$100:$C$126</c:f>
              <c:numCache>
                <c:formatCode>General</c:formatCode>
                <c:ptCount val="27"/>
                <c:pt idx="0">
                  <c:v>7.0</c:v>
                </c:pt>
                <c:pt idx="1">
                  <c:v>51.0</c:v>
                </c:pt>
                <c:pt idx="2">
                  <c:v>9.0</c:v>
                </c:pt>
                <c:pt idx="3">
                  <c:v>25.0</c:v>
                </c:pt>
                <c:pt idx="4">
                  <c:v>5.0</c:v>
                </c:pt>
                <c:pt idx="5">
                  <c:v>10.0</c:v>
                </c:pt>
                <c:pt idx="6">
                  <c:v>15.0</c:v>
                </c:pt>
                <c:pt idx="7">
                  <c:v>17.0</c:v>
                </c:pt>
                <c:pt idx="8">
                  <c:v>127.0</c:v>
                </c:pt>
                <c:pt idx="9">
                  <c:v>16.0</c:v>
                </c:pt>
                <c:pt idx="10">
                  <c:v>21.0</c:v>
                </c:pt>
                <c:pt idx="11">
                  <c:v>22.0</c:v>
                </c:pt>
                <c:pt idx="12">
                  <c:v>10.0</c:v>
                </c:pt>
                <c:pt idx="13">
                  <c:v>11.0</c:v>
                </c:pt>
                <c:pt idx="14">
                  <c:v>11.0</c:v>
                </c:pt>
                <c:pt idx="15">
                  <c:v>300.0</c:v>
                </c:pt>
                <c:pt idx="16">
                  <c:v>17.0</c:v>
                </c:pt>
                <c:pt idx="17">
                  <c:v>17.0</c:v>
                </c:pt>
                <c:pt idx="18">
                  <c:v>15.0</c:v>
                </c:pt>
                <c:pt idx="19">
                  <c:v>78.0</c:v>
                </c:pt>
                <c:pt idx="20">
                  <c:v>9.0</c:v>
                </c:pt>
                <c:pt idx="21">
                  <c:v>8.0</c:v>
                </c:pt>
                <c:pt idx="22">
                  <c:v>400.0</c:v>
                </c:pt>
                <c:pt idx="23">
                  <c:v>23.0</c:v>
                </c:pt>
                <c:pt idx="24">
                  <c:v>44.0</c:v>
                </c:pt>
                <c:pt idx="25">
                  <c:v>22.0</c:v>
                </c:pt>
                <c:pt idx="26">
                  <c:v>38.0</c:v>
                </c:pt>
              </c:numCache>
            </c:numRef>
          </c:xVal>
          <c:y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yVal>
          <c:smooth val="0"/>
        </c:ser>
        <c:dLbls>
          <c:showLegendKey val="0"/>
          <c:showVal val="0"/>
          <c:showCatName val="0"/>
          <c:showSerName val="0"/>
          <c:showPercent val="0"/>
          <c:showBubbleSize val="0"/>
        </c:dLbls>
        <c:axId val="2143419512"/>
        <c:axId val="2143414440"/>
      </c:scatterChart>
      <c:valAx>
        <c:axId val="2143419512"/>
        <c:scaling>
          <c:orientation val="minMax"/>
        </c:scaling>
        <c:delete val="0"/>
        <c:axPos val="b"/>
        <c:title>
          <c:layout/>
          <c:overlay val="0"/>
        </c:title>
        <c:numFmt formatCode="General" sourceLinked="1"/>
        <c:majorTickMark val="out"/>
        <c:minorTickMark val="none"/>
        <c:tickLblPos val="nextTo"/>
        <c:crossAx val="2143414440"/>
        <c:crosses val="autoZero"/>
        <c:crossBetween val="midCat"/>
      </c:valAx>
      <c:valAx>
        <c:axId val="2143414440"/>
        <c:scaling>
          <c:orientation val="minMax"/>
        </c:scaling>
        <c:delete val="0"/>
        <c:axPos val="l"/>
        <c:majorGridlines/>
        <c:minorGridlines/>
        <c:title>
          <c:layout/>
          <c:overlay val="0"/>
        </c:title>
        <c:numFmt formatCode="General" sourceLinked="1"/>
        <c:majorTickMark val="out"/>
        <c:minorTickMark val="none"/>
        <c:tickLblPos val="nextTo"/>
        <c:crossAx val="21434195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Number of Edges vs Tasks Completed</a:t>
            </a:r>
          </a:p>
        </c:rich>
      </c:tx>
      <c:layout/>
      <c:overlay val="0"/>
    </c:title>
    <c:autoTitleDeleted val="0"/>
    <c:plotArea>
      <c:layout/>
      <c:scatterChart>
        <c:scatterStyle val="lineMarker"/>
        <c:varyColors val="0"/>
        <c:ser>
          <c:idx val="0"/>
          <c:order val="0"/>
          <c:tx>
            <c:strRef>
              <c:f>'Analysis of 4G with Tasks'!$B$99</c:f>
              <c:strCache>
                <c:ptCount val="1"/>
                <c:pt idx="0">
                  <c:v>No. Unique Tasks</c:v>
                </c:pt>
              </c:strCache>
            </c:strRef>
          </c:tx>
          <c:spPr>
            <a:ln w="47625">
              <a:noFill/>
            </a:ln>
          </c:spPr>
          <c:trendline>
            <c:trendlineType val="linear"/>
            <c:dispRSqr val="1"/>
            <c:dispEq val="1"/>
            <c:trendlineLbl>
              <c:layout>
                <c:manualLayout>
                  <c:x val="0.278586874710514"/>
                  <c:y val="-0.326503937007874"/>
                </c:manualLayout>
              </c:layout>
              <c:numFmt formatCode="General" sourceLinked="0"/>
            </c:trendlineLbl>
          </c:trendline>
          <c:xVal>
            <c:numRef>
              <c:f>'Analysis of 4G with Tasks'!$D$100:$D$126</c:f>
              <c:numCache>
                <c:formatCode>General</c:formatCode>
                <c:ptCount val="27"/>
                <c:pt idx="0">
                  <c:v>6.0</c:v>
                </c:pt>
                <c:pt idx="1">
                  <c:v>31.0</c:v>
                </c:pt>
                <c:pt idx="2">
                  <c:v>7.0</c:v>
                </c:pt>
                <c:pt idx="3">
                  <c:v>18.0</c:v>
                </c:pt>
                <c:pt idx="4">
                  <c:v>6.0</c:v>
                </c:pt>
                <c:pt idx="5">
                  <c:v>11.0</c:v>
                </c:pt>
                <c:pt idx="6">
                  <c:v>17.0</c:v>
                </c:pt>
                <c:pt idx="7">
                  <c:v>14.0</c:v>
                </c:pt>
                <c:pt idx="8">
                  <c:v>107.0</c:v>
                </c:pt>
                <c:pt idx="9">
                  <c:v>15.0</c:v>
                </c:pt>
                <c:pt idx="10">
                  <c:v>19.0</c:v>
                </c:pt>
                <c:pt idx="11">
                  <c:v>15.0</c:v>
                </c:pt>
                <c:pt idx="12">
                  <c:v>10.0</c:v>
                </c:pt>
                <c:pt idx="13">
                  <c:v>10.0</c:v>
                </c:pt>
                <c:pt idx="14">
                  <c:v>16.0</c:v>
                </c:pt>
                <c:pt idx="15">
                  <c:v>656.0</c:v>
                </c:pt>
                <c:pt idx="16">
                  <c:v>17.0</c:v>
                </c:pt>
                <c:pt idx="17">
                  <c:v>20.0</c:v>
                </c:pt>
                <c:pt idx="18">
                  <c:v>32.0</c:v>
                </c:pt>
                <c:pt idx="19">
                  <c:v>68.0</c:v>
                </c:pt>
                <c:pt idx="20">
                  <c:v>6.0</c:v>
                </c:pt>
                <c:pt idx="21">
                  <c:v>8.0</c:v>
                </c:pt>
                <c:pt idx="22">
                  <c:v>300.0</c:v>
                </c:pt>
                <c:pt idx="23">
                  <c:v>23.0</c:v>
                </c:pt>
                <c:pt idx="24">
                  <c:v>72.0</c:v>
                </c:pt>
                <c:pt idx="25">
                  <c:v>96.0</c:v>
                </c:pt>
                <c:pt idx="26">
                  <c:v>54.0</c:v>
                </c:pt>
              </c:numCache>
            </c:numRef>
          </c:xVal>
          <c:y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yVal>
          <c:smooth val="0"/>
        </c:ser>
        <c:dLbls>
          <c:showLegendKey val="0"/>
          <c:showVal val="0"/>
          <c:showCatName val="0"/>
          <c:showSerName val="0"/>
          <c:showPercent val="0"/>
          <c:showBubbleSize val="0"/>
        </c:dLbls>
        <c:axId val="2087370808"/>
        <c:axId val="2087375704"/>
      </c:scatterChart>
      <c:valAx>
        <c:axId val="2087370808"/>
        <c:scaling>
          <c:orientation val="minMax"/>
        </c:scaling>
        <c:delete val="0"/>
        <c:axPos val="b"/>
        <c:title>
          <c:layout/>
          <c:overlay val="0"/>
        </c:title>
        <c:numFmt formatCode="General" sourceLinked="1"/>
        <c:majorTickMark val="out"/>
        <c:minorTickMark val="none"/>
        <c:tickLblPos val="nextTo"/>
        <c:crossAx val="2087375704"/>
        <c:crosses val="autoZero"/>
        <c:crossBetween val="midCat"/>
      </c:valAx>
      <c:valAx>
        <c:axId val="2087375704"/>
        <c:scaling>
          <c:orientation val="minMax"/>
        </c:scaling>
        <c:delete val="0"/>
        <c:axPos val="l"/>
        <c:majorGridlines/>
        <c:minorGridlines/>
        <c:title>
          <c:layout/>
          <c:overlay val="0"/>
        </c:title>
        <c:numFmt formatCode="General" sourceLinked="1"/>
        <c:majorTickMark val="out"/>
        <c:minorTickMark val="none"/>
        <c:tickLblPos val="nextTo"/>
        <c:crossAx val="20873708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Number</a:t>
            </a:r>
            <a:r>
              <a:rPr lang="en-US" baseline="0"/>
              <a:t> of Nodes vs Tasks Completed </a:t>
            </a:r>
            <a:endParaRPr lang="en-US"/>
          </a:p>
        </c:rich>
      </c:tx>
      <c:layout/>
      <c:overlay val="0"/>
    </c:title>
    <c:autoTitleDeleted val="0"/>
    <c:plotArea>
      <c:layout/>
      <c:scatterChart>
        <c:scatterStyle val="lineMarker"/>
        <c:varyColors val="0"/>
        <c:ser>
          <c:idx val="0"/>
          <c:order val="0"/>
          <c:tx>
            <c:strRef>
              <c:f>'Analysis of 4G with Tasks'!$B$140</c:f>
              <c:strCache>
                <c:ptCount val="1"/>
                <c:pt idx="0">
                  <c:v>No. Unique Tasks</c:v>
                </c:pt>
              </c:strCache>
            </c:strRef>
          </c:tx>
          <c:spPr>
            <a:ln w="47625">
              <a:noFill/>
            </a:ln>
          </c:spPr>
          <c:trendline>
            <c:trendlineType val="linear"/>
            <c:dispRSqr val="1"/>
            <c:dispEq val="1"/>
            <c:trendlineLbl>
              <c:layout>
                <c:manualLayout>
                  <c:x val="0.352688436626873"/>
                  <c:y val="-0.454047752095504"/>
                </c:manualLayout>
              </c:layout>
              <c:numFmt formatCode="General" sourceLinked="0"/>
            </c:trendlineLbl>
          </c:trendline>
          <c:xVal>
            <c:numRef>
              <c:f>'Analysis of 4G with Tasks'!$C$141:$C$174</c:f>
              <c:numCache>
                <c:formatCode>General</c:formatCode>
                <c:ptCount val="34"/>
                <c:pt idx="0">
                  <c:v>6000.0</c:v>
                </c:pt>
                <c:pt idx="1">
                  <c:v>1200.0</c:v>
                </c:pt>
                <c:pt idx="2">
                  <c:v>300.0</c:v>
                </c:pt>
                <c:pt idx="3">
                  <c:v>182.0</c:v>
                </c:pt>
                <c:pt idx="4">
                  <c:v>145.0</c:v>
                </c:pt>
                <c:pt idx="5">
                  <c:v>136.0</c:v>
                </c:pt>
                <c:pt idx="6">
                  <c:v>135.0</c:v>
                </c:pt>
                <c:pt idx="7">
                  <c:v>130.0</c:v>
                </c:pt>
                <c:pt idx="8">
                  <c:v>120.0</c:v>
                </c:pt>
                <c:pt idx="9">
                  <c:v>117.0</c:v>
                </c:pt>
                <c:pt idx="10">
                  <c:v>103.0</c:v>
                </c:pt>
                <c:pt idx="11">
                  <c:v>72.0</c:v>
                </c:pt>
                <c:pt idx="12">
                  <c:v>70.0</c:v>
                </c:pt>
                <c:pt idx="13">
                  <c:v>61.0</c:v>
                </c:pt>
                <c:pt idx="14">
                  <c:v>60.0</c:v>
                </c:pt>
                <c:pt idx="15">
                  <c:v>46.0</c:v>
                </c:pt>
                <c:pt idx="16">
                  <c:v>46.0</c:v>
                </c:pt>
                <c:pt idx="17">
                  <c:v>42.0</c:v>
                </c:pt>
                <c:pt idx="18">
                  <c:v>42.0</c:v>
                </c:pt>
                <c:pt idx="19">
                  <c:v>38.0</c:v>
                </c:pt>
                <c:pt idx="20">
                  <c:v>36.0</c:v>
                </c:pt>
                <c:pt idx="21">
                  <c:v>36.0</c:v>
                </c:pt>
                <c:pt idx="22">
                  <c:v>33.0</c:v>
                </c:pt>
                <c:pt idx="23">
                  <c:v>25.0</c:v>
                </c:pt>
                <c:pt idx="24">
                  <c:v>18.0</c:v>
                </c:pt>
                <c:pt idx="25">
                  <c:v>17.0</c:v>
                </c:pt>
                <c:pt idx="26">
                  <c:v>17.0</c:v>
                </c:pt>
                <c:pt idx="27">
                  <c:v>15.0</c:v>
                </c:pt>
                <c:pt idx="28">
                  <c:v>11.0</c:v>
                </c:pt>
                <c:pt idx="29">
                  <c:v>11.0</c:v>
                </c:pt>
                <c:pt idx="30">
                  <c:v>8.0</c:v>
                </c:pt>
                <c:pt idx="31">
                  <c:v>6.0</c:v>
                </c:pt>
                <c:pt idx="32">
                  <c:v>5.0</c:v>
                </c:pt>
                <c:pt idx="33">
                  <c:v>2.0</c:v>
                </c:pt>
              </c:numCache>
            </c:numRef>
          </c:xVal>
          <c:y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yVal>
          <c:smooth val="0"/>
        </c:ser>
        <c:dLbls>
          <c:showLegendKey val="0"/>
          <c:showVal val="0"/>
          <c:showCatName val="0"/>
          <c:showSerName val="0"/>
          <c:showPercent val="0"/>
          <c:showBubbleSize val="0"/>
        </c:dLbls>
        <c:axId val="2087411896"/>
        <c:axId val="2087416792"/>
      </c:scatterChart>
      <c:valAx>
        <c:axId val="2087411896"/>
        <c:scaling>
          <c:orientation val="minMax"/>
        </c:scaling>
        <c:delete val="0"/>
        <c:axPos val="b"/>
        <c:title>
          <c:layout/>
          <c:overlay val="0"/>
        </c:title>
        <c:numFmt formatCode="General" sourceLinked="1"/>
        <c:majorTickMark val="out"/>
        <c:minorTickMark val="none"/>
        <c:tickLblPos val="nextTo"/>
        <c:crossAx val="2087416792"/>
        <c:crosses val="autoZero"/>
        <c:crossBetween val="midCat"/>
      </c:valAx>
      <c:valAx>
        <c:axId val="2087416792"/>
        <c:scaling>
          <c:orientation val="minMax"/>
        </c:scaling>
        <c:delete val="0"/>
        <c:axPos val="l"/>
        <c:majorGridlines/>
        <c:minorGridlines/>
        <c:title>
          <c:layout/>
          <c:overlay val="0"/>
        </c:title>
        <c:numFmt formatCode="General" sourceLinked="1"/>
        <c:majorTickMark val="out"/>
        <c:minorTickMark val="none"/>
        <c:tickLblPos val="nextTo"/>
        <c:crossAx val="208741189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Number of Edges vs Tasks Completed</a:t>
            </a:r>
          </a:p>
        </c:rich>
      </c:tx>
      <c:layout/>
      <c:overlay val="0"/>
    </c:title>
    <c:autoTitleDeleted val="0"/>
    <c:plotArea>
      <c:layout/>
      <c:scatterChart>
        <c:scatterStyle val="lineMarker"/>
        <c:varyColors val="0"/>
        <c:ser>
          <c:idx val="0"/>
          <c:order val="0"/>
          <c:tx>
            <c:strRef>
              <c:f>'Analysis of 4G with Tasks'!$B$140</c:f>
              <c:strCache>
                <c:ptCount val="1"/>
                <c:pt idx="0">
                  <c:v>No. Unique Tasks</c:v>
                </c:pt>
              </c:strCache>
            </c:strRef>
          </c:tx>
          <c:spPr>
            <a:ln w="47625">
              <a:noFill/>
            </a:ln>
          </c:spPr>
          <c:trendline>
            <c:trendlineType val="linear"/>
            <c:dispRSqr val="1"/>
            <c:dispEq val="1"/>
            <c:trendlineLbl>
              <c:layout>
                <c:manualLayout>
                  <c:x val="0.312089300240979"/>
                  <c:y val="-0.467823093969541"/>
                </c:manualLayout>
              </c:layout>
              <c:numFmt formatCode="General" sourceLinked="0"/>
            </c:trendlineLbl>
          </c:trendline>
          <c:xVal>
            <c:numRef>
              <c:f>'Analysis of 4G with Tasks'!$D$141:$D$174</c:f>
              <c:numCache>
                <c:formatCode>General</c:formatCode>
                <c:ptCount val="34"/>
                <c:pt idx="0">
                  <c:v>4000.0</c:v>
                </c:pt>
                <c:pt idx="1">
                  <c:v>2500.0</c:v>
                </c:pt>
                <c:pt idx="2">
                  <c:v>550.0</c:v>
                </c:pt>
                <c:pt idx="3">
                  <c:v>100.0</c:v>
                </c:pt>
                <c:pt idx="4">
                  <c:v>250.0</c:v>
                </c:pt>
                <c:pt idx="5">
                  <c:v>94.0</c:v>
                </c:pt>
                <c:pt idx="6">
                  <c:v>200.0</c:v>
                </c:pt>
                <c:pt idx="7">
                  <c:v>242.0</c:v>
                </c:pt>
                <c:pt idx="8">
                  <c:v>140.0</c:v>
                </c:pt>
                <c:pt idx="9">
                  <c:v>112.0</c:v>
                </c:pt>
                <c:pt idx="10">
                  <c:v>144.0</c:v>
                </c:pt>
                <c:pt idx="11">
                  <c:v>62.0</c:v>
                </c:pt>
                <c:pt idx="12">
                  <c:v>105.0</c:v>
                </c:pt>
                <c:pt idx="13">
                  <c:v>70.0</c:v>
                </c:pt>
                <c:pt idx="14">
                  <c:v>82.0</c:v>
                </c:pt>
                <c:pt idx="15">
                  <c:v>44.0</c:v>
                </c:pt>
                <c:pt idx="16">
                  <c:v>180.0</c:v>
                </c:pt>
                <c:pt idx="17">
                  <c:v>88.0</c:v>
                </c:pt>
                <c:pt idx="18">
                  <c:v>40.0</c:v>
                </c:pt>
                <c:pt idx="19">
                  <c:v>74.0</c:v>
                </c:pt>
                <c:pt idx="20">
                  <c:v>120.0</c:v>
                </c:pt>
                <c:pt idx="21">
                  <c:v>50.0</c:v>
                </c:pt>
                <c:pt idx="22">
                  <c:v>180.0</c:v>
                </c:pt>
                <c:pt idx="23">
                  <c:v>150.0</c:v>
                </c:pt>
                <c:pt idx="24">
                  <c:v>30.0</c:v>
                </c:pt>
                <c:pt idx="25">
                  <c:v>17.0</c:v>
                </c:pt>
                <c:pt idx="26">
                  <c:v>14.0</c:v>
                </c:pt>
                <c:pt idx="27">
                  <c:v>16.0</c:v>
                </c:pt>
                <c:pt idx="28">
                  <c:v>12.0</c:v>
                </c:pt>
                <c:pt idx="29">
                  <c:v>20.0</c:v>
                </c:pt>
                <c:pt idx="30">
                  <c:v>7.0</c:v>
                </c:pt>
                <c:pt idx="31">
                  <c:v>10.0</c:v>
                </c:pt>
                <c:pt idx="32">
                  <c:v>6.0</c:v>
                </c:pt>
                <c:pt idx="33">
                  <c:v>1.0</c:v>
                </c:pt>
              </c:numCache>
            </c:numRef>
          </c:xVal>
          <c:y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yVal>
          <c:smooth val="0"/>
        </c:ser>
        <c:dLbls>
          <c:showLegendKey val="0"/>
          <c:showVal val="0"/>
          <c:showCatName val="0"/>
          <c:showSerName val="0"/>
          <c:showPercent val="0"/>
          <c:showBubbleSize val="0"/>
        </c:dLbls>
        <c:axId val="2145823432"/>
        <c:axId val="2145828360"/>
      </c:scatterChart>
      <c:valAx>
        <c:axId val="2145823432"/>
        <c:scaling>
          <c:orientation val="minMax"/>
        </c:scaling>
        <c:delete val="0"/>
        <c:axPos val="b"/>
        <c:title>
          <c:layout/>
          <c:overlay val="0"/>
        </c:title>
        <c:numFmt formatCode="General" sourceLinked="1"/>
        <c:majorTickMark val="out"/>
        <c:minorTickMark val="none"/>
        <c:tickLblPos val="nextTo"/>
        <c:crossAx val="2145828360"/>
        <c:crosses val="autoZero"/>
        <c:crossBetween val="midCat"/>
      </c:valAx>
      <c:valAx>
        <c:axId val="2145828360"/>
        <c:scaling>
          <c:orientation val="minMax"/>
        </c:scaling>
        <c:delete val="0"/>
        <c:axPos val="l"/>
        <c:majorGridlines/>
        <c:minorGridlines/>
        <c:title>
          <c:layout/>
          <c:overlay val="0"/>
        </c:title>
        <c:numFmt formatCode="General" sourceLinked="1"/>
        <c:majorTickMark val="out"/>
        <c:minorTickMark val="none"/>
        <c:tickLblPos val="nextTo"/>
        <c:crossAx val="214582343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'Analysis of 4G with Tasks'!$T$182</c:f>
              <c:strCache>
                <c:ptCount val="1"/>
                <c:pt idx="0">
                  <c:v>Network</c:v>
                </c:pt>
              </c:strCache>
            </c:strRef>
          </c:tx>
          <c:marker>
            <c:symbol val="none"/>
          </c:marker>
          <c:val>
            <c:numRef>
              <c:f>'Analysis of 4G with Tasks'!$T$183:$T$216</c:f>
              <c:numCache>
                <c:formatCode>General</c:formatCode>
                <c:ptCount val="34"/>
                <c:pt idx="0">
                  <c:v>13.0</c:v>
                </c:pt>
                <c:pt idx="1">
                  <c:v>11.0</c:v>
                </c:pt>
                <c:pt idx="2">
                  <c:v>11.0</c:v>
                </c:pt>
                <c:pt idx="3">
                  <c:v>11.0</c:v>
                </c:pt>
                <c:pt idx="4">
                  <c:v>11.0</c:v>
                </c:pt>
                <c:pt idx="5">
                  <c:v>11.0</c:v>
                </c:pt>
                <c:pt idx="6">
                  <c:v>10.0</c:v>
                </c:pt>
                <c:pt idx="7">
                  <c:v>10.0</c:v>
                </c:pt>
                <c:pt idx="8">
                  <c:v>10.0</c:v>
                </c:pt>
                <c:pt idx="9">
                  <c:v>10.0</c:v>
                </c:pt>
                <c:pt idx="10">
                  <c:v>10.0</c:v>
                </c:pt>
                <c:pt idx="11">
                  <c:v>10.0</c:v>
                </c:pt>
                <c:pt idx="12">
                  <c:v>10.0</c:v>
                </c:pt>
                <c:pt idx="13">
                  <c:v>9.0</c:v>
                </c:pt>
                <c:pt idx="14">
                  <c:v>9.0</c:v>
                </c:pt>
                <c:pt idx="15">
                  <c:v>9.0</c:v>
                </c:pt>
                <c:pt idx="16">
                  <c:v>9.0</c:v>
                </c:pt>
                <c:pt idx="17">
                  <c:v>9.0</c:v>
                </c:pt>
                <c:pt idx="18">
                  <c:v>9.0</c:v>
                </c:pt>
                <c:pt idx="19">
                  <c:v>9.0</c:v>
                </c:pt>
                <c:pt idx="20">
                  <c:v>9.0</c:v>
                </c:pt>
                <c:pt idx="21">
                  <c:v>9.0</c:v>
                </c:pt>
                <c:pt idx="22">
                  <c:v>8.0</c:v>
                </c:pt>
                <c:pt idx="23">
                  <c:v>7.0</c:v>
                </c:pt>
                <c:pt idx="24">
                  <c:v>6.0</c:v>
                </c:pt>
                <c:pt idx="25">
                  <c:v>5.0</c:v>
                </c:pt>
                <c:pt idx="26">
                  <c:v>5.0</c:v>
                </c:pt>
                <c:pt idx="27">
                  <c:v>5.0</c:v>
                </c:pt>
                <c:pt idx="28">
                  <c:v>5.0</c:v>
                </c:pt>
                <c:pt idx="29">
                  <c:v>5.0</c:v>
                </c:pt>
                <c:pt idx="30">
                  <c:v>4.0</c:v>
                </c:pt>
                <c:pt idx="31">
                  <c:v>4.0</c:v>
                </c:pt>
                <c:pt idx="32">
                  <c:v>3.0</c:v>
                </c:pt>
                <c:pt idx="33">
                  <c:v>3.0</c:v>
                </c:pt>
              </c:numCache>
            </c:numRef>
          </c:val>
          <c:smooth val="0"/>
        </c:ser>
        <c:ser>
          <c:idx val="1"/>
          <c:order val="1"/>
          <c:tx>
            <c:strRef>
              <c:f>'Analysis of 4G with Tasks'!$U$182</c:f>
              <c:strCache>
                <c:ptCount val="1"/>
                <c:pt idx="0">
                  <c:v>Pathway</c:v>
                </c:pt>
              </c:strCache>
            </c:strRef>
          </c:tx>
          <c:marker>
            <c:symbol val="none"/>
          </c:marker>
          <c:val>
            <c:numRef>
              <c:f>'Analysis of 4G with Tasks'!$U$183:$U$216</c:f>
              <c:numCache>
                <c:formatCode>General</c:formatCode>
                <c:ptCount val="34"/>
                <c:pt idx="0">
                  <c:v>11.0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9.0</c:v>
                </c:pt>
                <c:pt idx="24">
                  <c:v>9.0</c:v>
                </c:pt>
                <c:pt idx="25">
                  <c:v>5.0</c:v>
                </c:pt>
                <c:pt idx="26">
                  <c:v>4.0</c:v>
                </c:pt>
              </c:numCache>
            </c:numRef>
          </c:val>
          <c:smooth val="0"/>
        </c:ser>
        <c:dLbls>
          <c:showLegendKey val="0"/>
          <c:showVal val="0"/>
          <c:showCatName val="0"/>
          <c:showSerName val="0"/>
          <c:showPercent val="0"/>
          <c:showBubbleSize val="0"/>
        </c:dLbls>
        <c:marker val="1"/>
        <c:smooth val="0"/>
        <c:axId val="2143387320"/>
        <c:axId val="2143384360"/>
      </c:lineChart>
      <c:catAx>
        <c:axId val="2143387320"/>
        <c:scaling>
          <c:orientation val="minMax"/>
        </c:scaling>
        <c:delete val="0"/>
        <c:axPos val="b"/>
        <c:majorTickMark val="out"/>
        <c:minorTickMark val="none"/>
        <c:tickLblPos val="nextTo"/>
        <c:crossAx val="2143384360"/>
        <c:crosses val="autoZero"/>
        <c:auto val="1"/>
        <c:lblAlgn val="ctr"/>
        <c:lblOffset val="100"/>
        <c:noMultiLvlLbl val="0"/>
      </c:catAx>
      <c:valAx>
        <c:axId val="2143384360"/>
        <c:scaling>
          <c:orientation val="minMax"/>
        </c:scaling>
        <c:delete val="0"/>
        <c:axPos val="l"/>
        <c:majorGridlines/>
        <c:numFmt formatCode="General" sourceLinked="1"/>
        <c:majorTickMark val="out"/>
        <c:minorTickMark val="none"/>
        <c:tickLblPos val="nextTo"/>
        <c:crossAx val="214338732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LogNodes vs LogEdges</a:t>
            </a:r>
          </a:p>
        </c:rich>
      </c:tx>
      <c:overlay val="0"/>
    </c:title>
    <c:autoTitleDeleted val="0"/>
    <c:plotArea>
      <c:layout/>
      <c:scatterChart>
        <c:scatterStyle val="lineMarker"/>
        <c:varyColors val="0"/>
        <c:ser>
          <c:idx val="0"/>
          <c:order val="0"/>
          <c:tx>
            <c:strRef>
              <c:f>'Analysis of 4G with Tasks'!$X$140</c:f>
              <c:strCache>
                <c:ptCount val="1"/>
                <c:pt idx="0">
                  <c:v>LogEdges</c:v>
                </c:pt>
              </c:strCache>
            </c:strRef>
          </c:tx>
          <c:spPr>
            <a:ln w="47625">
              <a:noFill/>
            </a:ln>
          </c:spPr>
          <c:trendline>
            <c:trendlineType val="linear"/>
            <c:dispRSqr val="1"/>
            <c:dispEq val="1"/>
            <c:trendlineLbl>
              <c:layout>
                <c:manualLayout>
                  <c:x val="0.258178725300847"/>
                  <c:y val="-0.00824939997473578"/>
                </c:manualLayout>
              </c:layout>
              <c:numFmt formatCode="General" sourceLinked="0"/>
            </c:trendlineLbl>
          </c:trendline>
          <c:xVal>
            <c:numRef>
              <c:f>'Analysis of 4G with Tasks'!$W$141:$W$174</c:f>
              <c:numCache>
                <c:formatCode>General</c:formatCode>
                <c:ptCount val="34"/>
                <c:pt idx="0">
                  <c:v>3.778151250383643</c:v>
                </c:pt>
                <c:pt idx="1">
                  <c:v>3.079181246047624</c:v>
                </c:pt>
                <c:pt idx="2">
                  <c:v>2.477121254719662</c:v>
                </c:pt>
                <c:pt idx="3">
                  <c:v>2.260071387985074</c:v>
                </c:pt>
                <c:pt idx="4">
                  <c:v>2.161368002234975</c:v>
                </c:pt>
                <c:pt idx="5">
                  <c:v>2.133538908370217</c:v>
                </c:pt>
                <c:pt idx="6">
                  <c:v>2.130333768495006</c:v>
                </c:pt>
                <c:pt idx="7">
                  <c:v>2.113943352306837</c:v>
                </c:pt>
                <c:pt idx="8">
                  <c:v>2.079181246047624</c:v>
                </c:pt>
                <c:pt idx="9">
                  <c:v>2.068185861746162</c:v>
                </c:pt>
                <c:pt idx="10">
                  <c:v>2.012837224705172</c:v>
                </c:pt>
                <c:pt idx="11">
                  <c:v>1.857332496431268</c:v>
                </c:pt>
                <c:pt idx="12">
                  <c:v>1.845098040014257</c:v>
                </c:pt>
                <c:pt idx="13">
                  <c:v>1.785329835010767</c:v>
                </c:pt>
                <c:pt idx="14">
                  <c:v>1.778151250383644</c:v>
                </c:pt>
                <c:pt idx="15">
                  <c:v>1.662757831681574</c:v>
                </c:pt>
                <c:pt idx="16">
                  <c:v>1.662757831681574</c:v>
                </c:pt>
                <c:pt idx="17">
                  <c:v>1.6232492903979</c:v>
                </c:pt>
                <c:pt idx="18">
                  <c:v>1.6232492903979</c:v>
                </c:pt>
                <c:pt idx="19">
                  <c:v>1.57978359661681</c:v>
                </c:pt>
                <c:pt idx="20">
                  <c:v>1.556302500767287</c:v>
                </c:pt>
                <c:pt idx="21">
                  <c:v>1.556302500767287</c:v>
                </c:pt>
                <c:pt idx="22">
                  <c:v>1.518513939877888</c:v>
                </c:pt>
                <c:pt idx="23">
                  <c:v>1.397940008672038</c:v>
                </c:pt>
                <c:pt idx="24">
                  <c:v>1.255272505103306</c:v>
                </c:pt>
                <c:pt idx="25">
                  <c:v>1.230448921378274</c:v>
                </c:pt>
                <c:pt idx="26">
                  <c:v>1.230448921378274</c:v>
                </c:pt>
                <c:pt idx="27">
                  <c:v>1.176091259055681</c:v>
                </c:pt>
                <c:pt idx="28">
                  <c:v>1.041392685158225</c:v>
                </c:pt>
                <c:pt idx="29">
                  <c:v>1.041392685158225</c:v>
                </c:pt>
                <c:pt idx="30">
                  <c:v>0.903089986991944</c:v>
                </c:pt>
                <c:pt idx="31">
                  <c:v>0.778151250383644</c:v>
                </c:pt>
                <c:pt idx="32">
                  <c:v>0.698970004336019</c:v>
                </c:pt>
                <c:pt idx="33">
                  <c:v>0.301029995663981</c:v>
                </c:pt>
              </c:numCache>
            </c:numRef>
          </c:xVal>
          <c:yVal>
            <c:numRef>
              <c:f>'Analysis of 4G with Tasks'!$X$141:$X$174</c:f>
              <c:numCache>
                <c:formatCode>General</c:formatCode>
                <c:ptCount val="34"/>
                <c:pt idx="0">
                  <c:v>3.602059991327962</c:v>
                </c:pt>
                <c:pt idx="1">
                  <c:v>3.397940008672037</c:v>
                </c:pt>
                <c:pt idx="2">
                  <c:v>2.740362689494244</c:v>
                </c:pt>
                <c:pt idx="3">
                  <c:v>2.0</c:v>
                </c:pt>
                <c:pt idx="4">
                  <c:v>2.397940008672037</c:v>
                </c:pt>
                <c:pt idx="5">
                  <c:v>1.973127853599699</c:v>
                </c:pt>
                <c:pt idx="6">
                  <c:v>2.301029995663981</c:v>
                </c:pt>
                <c:pt idx="7">
                  <c:v>2.383815365980431</c:v>
                </c:pt>
                <c:pt idx="8">
                  <c:v>2.146128035678238</c:v>
                </c:pt>
                <c:pt idx="9">
                  <c:v>2.049218022670181</c:v>
                </c:pt>
                <c:pt idx="10">
                  <c:v>2.15836249209525</c:v>
                </c:pt>
                <c:pt idx="11">
                  <c:v>1.792391689498254</c:v>
                </c:pt>
                <c:pt idx="12">
                  <c:v>2.021189299069938</c:v>
                </c:pt>
                <c:pt idx="13">
                  <c:v>1.845098040014257</c:v>
                </c:pt>
                <c:pt idx="14">
                  <c:v>1.913813852383717</c:v>
                </c:pt>
                <c:pt idx="15">
                  <c:v>1.643452676486187</c:v>
                </c:pt>
                <c:pt idx="16">
                  <c:v>2.255272505103306</c:v>
                </c:pt>
                <c:pt idx="17">
                  <c:v>1.944482672150169</c:v>
                </c:pt>
                <c:pt idx="18">
                  <c:v>1.602059991327962</c:v>
                </c:pt>
                <c:pt idx="19">
                  <c:v>1.869231719730976</c:v>
                </c:pt>
                <c:pt idx="20">
                  <c:v>2.079181246047624</c:v>
                </c:pt>
                <c:pt idx="21">
                  <c:v>1.698970004336019</c:v>
                </c:pt>
                <c:pt idx="22">
                  <c:v>2.255272505103306</c:v>
                </c:pt>
                <c:pt idx="23">
                  <c:v>2.176091259055681</c:v>
                </c:pt>
                <c:pt idx="24">
                  <c:v>1.477121254719662</c:v>
                </c:pt>
                <c:pt idx="25">
                  <c:v>1.230448921378274</c:v>
                </c:pt>
                <c:pt idx="26">
                  <c:v>1.146128035678238</c:v>
                </c:pt>
                <c:pt idx="27">
                  <c:v>1.204119982655925</c:v>
                </c:pt>
                <c:pt idx="28">
                  <c:v>1.079181246047625</c:v>
                </c:pt>
                <c:pt idx="29">
                  <c:v>1.301029995663981</c:v>
                </c:pt>
                <c:pt idx="30">
                  <c:v>0.845098040014257</c:v>
                </c:pt>
                <c:pt idx="31">
                  <c:v>1.0</c:v>
                </c:pt>
                <c:pt idx="32">
                  <c:v>0.778151250383644</c:v>
                </c:pt>
                <c:pt idx="33">
                  <c:v>0.0</c:v>
                </c:pt>
              </c:numCache>
            </c:numRef>
          </c:yVal>
          <c:smooth val="0"/>
        </c:ser>
        <c:dLbls>
          <c:showLegendKey val="0"/>
          <c:showVal val="0"/>
          <c:showCatName val="0"/>
          <c:showSerName val="0"/>
          <c:showPercent val="0"/>
          <c:showBubbleSize val="0"/>
        </c:dLbls>
        <c:axId val="2145850456"/>
        <c:axId val="2145855576"/>
      </c:scatterChart>
      <c:valAx>
        <c:axId val="2145850456"/>
        <c:scaling>
          <c:orientation val="minMax"/>
        </c:scaling>
        <c:delete val="0"/>
        <c:axPos val="b"/>
        <c:title>
          <c:overlay val="0"/>
        </c:title>
        <c:numFmt formatCode="General" sourceLinked="1"/>
        <c:majorTickMark val="out"/>
        <c:minorTickMark val="none"/>
        <c:tickLblPos val="nextTo"/>
        <c:crossAx val="2145855576"/>
        <c:crosses val="autoZero"/>
        <c:crossBetween val="midCat"/>
      </c:valAx>
      <c:valAx>
        <c:axId val="2145855576"/>
        <c:scaling>
          <c:orientation val="minMax"/>
        </c:scaling>
        <c:delete val="0"/>
        <c:axPos val="l"/>
        <c:majorGridlines/>
        <c:minorGridlines/>
        <c:title>
          <c:overlay val="0"/>
        </c:title>
        <c:numFmt formatCode="General" sourceLinked="1"/>
        <c:majorTickMark val="out"/>
        <c:minorTickMark val="none"/>
        <c:tickLblPos val="nextTo"/>
        <c:crossAx val="214585045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Pathway - LogNodes vs LogEdges</a:t>
            </a:r>
          </a:p>
        </c:rich>
      </c:tx>
      <c:overlay val="0"/>
    </c:title>
    <c:autoTitleDeleted val="0"/>
    <c:plotArea>
      <c:layout/>
      <c:scatterChart>
        <c:scatterStyle val="lineMarker"/>
        <c:varyColors val="0"/>
        <c:ser>
          <c:idx val="0"/>
          <c:order val="0"/>
          <c:tx>
            <c:strRef>
              <c:f>'Analysis of 4G with Tasks'!$X$99</c:f>
              <c:strCache>
                <c:ptCount val="1"/>
                <c:pt idx="0">
                  <c:v>LogEdges</c:v>
                </c:pt>
              </c:strCache>
            </c:strRef>
          </c:tx>
          <c:spPr>
            <a:ln w="47625">
              <a:noFill/>
            </a:ln>
          </c:spPr>
          <c:trendline>
            <c:trendlineType val="linear"/>
            <c:dispRSqr val="1"/>
            <c:dispEq val="1"/>
            <c:trendlineLbl>
              <c:layout>
                <c:manualLayout>
                  <c:x val="0.302651466479404"/>
                  <c:y val="0.00105244656917885"/>
                </c:manualLayout>
              </c:layout>
              <c:numFmt formatCode="General" sourceLinked="0"/>
            </c:trendlineLbl>
          </c:trendline>
          <c:xVal>
            <c:numRef>
              <c:f>'Analysis of 4G with Tasks'!$W$100:$W$126</c:f>
              <c:numCache>
                <c:formatCode>General</c:formatCode>
                <c:ptCount val="27"/>
                <c:pt idx="0">
                  <c:v>0.845098040014257</c:v>
                </c:pt>
                <c:pt idx="1">
                  <c:v>1.707570176097936</c:v>
                </c:pt>
                <c:pt idx="2">
                  <c:v>0.954242509439325</c:v>
                </c:pt>
                <c:pt idx="3">
                  <c:v>1.397940008672038</c:v>
                </c:pt>
                <c:pt idx="4">
                  <c:v>0.698970004336019</c:v>
                </c:pt>
                <c:pt idx="5">
                  <c:v>1.0</c:v>
                </c:pt>
                <c:pt idx="6">
                  <c:v>1.176091259055681</c:v>
                </c:pt>
                <c:pt idx="7">
                  <c:v>1.230448921378274</c:v>
                </c:pt>
                <c:pt idx="8">
                  <c:v>2.103803720955956</c:v>
                </c:pt>
                <c:pt idx="9">
                  <c:v>1.204119982655925</c:v>
                </c:pt>
                <c:pt idx="10">
                  <c:v>1.322219294733919</c:v>
                </c:pt>
                <c:pt idx="11">
                  <c:v>1.342422680822206</c:v>
                </c:pt>
                <c:pt idx="12">
                  <c:v>1.0</c:v>
                </c:pt>
                <c:pt idx="13">
                  <c:v>1.041392685158225</c:v>
                </c:pt>
                <c:pt idx="14">
                  <c:v>1.041392685158225</c:v>
                </c:pt>
                <c:pt idx="15">
                  <c:v>2.477121254719662</c:v>
                </c:pt>
                <c:pt idx="16">
                  <c:v>1.230448921378274</c:v>
                </c:pt>
                <c:pt idx="17">
                  <c:v>1.230448921378274</c:v>
                </c:pt>
                <c:pt idx="18">
                  <c:v>1.176091259055681</c:v>
                </c:pt>
                <c:pt idx="19">
                  <c:v>1.89209460269048</c:v>
                </c:pt>
                <c:pt idx="20">
                  <c:v>0.954242509439325</c:v>
                </c:pt>
                <c:pt idx="21">
                  <c:v>0.903089986991944</c:v>
                </c:pt>
                <c:pt idx="22">
                  <c:v>2.602059991327962</c:v>
                </c:pt>
                <c:pt idx="23">
                  <c:v>1.361727836017593</c:v>
                </c:pt>
                <c:pt idx="24">
                  <c:v>1.643452676486187</c:v>
                </c:pt>
                <c:pt idx="25">
                  <c:v>1.342422680822206</c:v>
                </c:pt>
                <c:pt idx="26">
                  <c:v>1.57978359661681</c:v>
                </c:pt>
              </c:numCache>
            </c:numRef>
          </c:xVal>
          <c:yVal>
            <c:numRef>
              <c:f>'Analysis of 4G with Tasks'!$X$100:$X$126</c:f>
              <c:numCache>
                <c:formatCode>General</c:formatCode>
                <c:ptCount val="27"/>
                <c:pt idx="0">
                  <c:v>0.778151250383644</c:v>
                </c:pt>
                <c:pt idx="1">
                  <c:v>1.491361693834273</c:v>
                </c:pt>
                <c:pt idx="2">
                  <c:v>0.845098040014257</c:v>
                </c:pt>
                <c:pt idx="3">
                  <c:v>1.255272505103306</c:v>
                </c:pt>
                <c:pt idx="4">
                  <c:v>0.778151250383644</c:v>
                </c:pt>
                <c:pt idx="5">
                  <c:v>1.041392685158225</c:v>
                </c:pt>
                <c:pt idx="6">
                  <c:v>1.230448921378274</c:v>
                </c:pt>
                <c:pt idx="7">
                  <c:v>1.146128035678238</c:v>
                </c:pt>
                <c:pt idx="8">
                  <c:v>2.02938377768521</c:v>
                </c:pt>
                <c:pt idx="9">
                  <c:v>1.176091259055681</c:v>
                </c:pt>
                <c:pt idx="10">
                  <c:v>1.278753600952829</c:v>
                </c:pt>
                <c:pt idx="11">
                  <c:v>1.176091259055681</c:v>
                </c:pt>
                <c:pt idx="12">
                  <c:v>1.0</c:v>
                </c:pt>
                <c:pt idx="13">
                  <c:v>1.0</c:v>
                </c:pt>
                <c:pt idx="14">
                  <c:v>1.204119982655925</c:v>
                </c:pt>
                <c:pt idx="15">
                  <c:v>2.81690383937566</c:v>
                </c:pt>
                <c:pt idx="16">
                  <c:v>1.230448921378274</c:v>
                </c:pt>
                <c:pt idx="17">
                  <c:v>1.301029995663981</c:v>
                </c:pt>
                <c:pt idx="18">
                  <c:v>1.505149978319906</c:v>
                </c:pt>
                <c:pt idx="19">
                  <c:v>1.832508912706236</c:v>
                </c:pt>
                <c:pt idx="20">
                  <c:v>0.778151250383644</c:v>
                </c:pt>
                <c:pt idx="21">
                  <c:v>0.903089986991944</c:v>
                </c:pt>
                <c:pt idx="22">
                  <c:v>2.477121254719662</c:v>
                </c:pt>
                <c:pt idx="23">
                  <c:v>1.361727836017593</c:v>
                </c:pt>
                <c:pt idx="24">
                  <c:v>1.857332496431268</c:v>
                </c:pt>
                <c:pt idx="25">
                  <c:v>1.982271233039568</c:v>
                </c:pt>
                <c:pt idx="26">
                  <c:v>1.732393759822969</c:v>
                </c:pt>
              </c:numCache>
            </c:numRef>
          </c:yVal>
          <c:smooth val="0"/>
        </c:ser>
        <c:dLbls>
          <c:showLegendKey val="0"/>
          <c:showVal val="0"/>
          <c:showCatName val="0"/>
          <c:showSerName val="0"/>
          <c:showPercent val="0"/>
          <c:showBubbleSize val="0"/>
        </c:dLbls>
        <c:axId val="2141436312"/>
        <c:axId val="2141442936"/>
      </c:scatterChart>
      <c:valAx>
        <c:axId val="2141436312"/>
        <c:scaling>
          <c:orientation val="minMax"/>
        </c:scaling>
        <c:delete val="0"/>
        <c:axPos val="b"/>
        <c:title>
          <c:overlay val="0"/>
        </c:title>
        <c:numFmt formatCode="General" sourceLinked="1"/>
        <c:majorTickMark val="out"/>
        <c:minorTickMark val="none"/>
        <c:tickLblPos val="nextTo"/>
        <c:crossAx val="2141442936"/>
        <c:crosses val="autoZero"/>
        <c:crossBetween val="midCat"/>
      </c:valAx>
      <c:valAx>
        <c:axId val="2141442936"/>
        <c:scaling>
          <c:orientation val="minMax"/>
        </c:scaling>
        <c:delete val="0"/>
        <c:axPos val="l"/>
        <c:majorGridlines/>
        <c:minorGridlines/>
        <c:title>
          <c:overlay val="0"/>
        </c:title>
        <c:numFmt formatCode="General" sourceLinked="1"/>
        <c:majorTickMark val="out"/>
        <c:minorTickMark val="none"/>
        <c:tickLblPos val="nextTo"/>
        <c:crossAx val="214143631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Network - LogEdges vs Completed Tasks</a:t>
            </a:r>
          </a:p>
        </c:rich>
      </c:tx>
      <c:overlay val="0"/>
    </c:title>
    <c:autoTitleDeleted val="0"/>
    <c:plotArea>
      <c:layout/>
      <c:scatterChart>
        <c:scatterStyle val="lineMarker"/>
        <c:varyColors val="0"/>
        <c:ser>
          <c:idx val="0"/>
          <c:order val="0"/>
          <c:tx>
            <c:v>LogEdges vs Completed Tasks</c:v>
          </c:tx>
          <c:spPr>
            <a:ln w="47625">
              <a:noFill/>
            </a:ln>
          </c:spPr>
          <c:trendline>
            <c:trendlineType val="linear"/>
            <c:dispRSqr val="1"/>
            <c:dispEq val="1"/>
            <c:trendlineLbl>
              <c:layout>
                <c:manualLayout>
                  <c:x val="0.373635389326334"/>
                  <c:y val="-0.323079250510353"/>
                </c:manualLayout>
              </c:layout>
              <c:numFmt formatCode="General" sourceLinked="0"/>
            </c:trendlineLbl>
          </c:trendline>
          <c:xVal>
            <c:numRef>
              <c:f>'Analysis of 4G with Tasks'!$X$141:$X$174</c:f>
              <c:numCache>
                <c:formatCode>General</c:formatCode>
                <c:ptCount val="34"/>
                <c:pt idx="0">
                  <c:v>3.602059991327962</c:v>
                </c:pt>
                <c:pt idx="1">
                  <c:v>3.397940008672037</c:v>
                </c:pt>
                <c:pt idx="2">
                  <c:v>2.740362689494244</c:v>
                </c:pt>
                <c:pt idx="3">
                  <c:v>2.0</c:v>
                </c:pt>
                <c:pt idx="4">
                  <c:v>2.397940008672037</c:v>
                </c:pt>
                <c:pt idx="5">
                  <c:v>1.973127853599699</c:v>
                </c:pt>
                <c:pt idx="6">
                  <c:v>2.301029995663981</c:v>
                </c:pt>
                <c:pt idx="7">
                  <c:v>2.383815365980431</c:v>
                </c:pt>
                <c:pt idx="8">
                  <c:v>2.146128035678238</c:v>
                </c:pt>
                <c:pt idx="9">
                  <c:v>2.049218022670181</c:v>
                </c:pt>
                <c:pt idx="10">
                  <c:v>2.15836249209525</c:v>
                </c:pt>
                <c:pt idx="11">
                  <c:v>1.792391689498254</c:v>
                </c:pt>
                <c:pt idx="12">
                  <c:v>2.021189299069938</c:v>
                </c:pt>
                <c:pt idx="13">
                  <c:v>1.845098040014257</c:v>
                </c:pt>
                <c:pt idx="14">
                  <c:v>1.913813852383717</c:v>
                </c:pt>
                <c:pt idx="15">
                  <c:v>1.643452676486187</c:v>
                </c:pt>
                <c:pt idx="16">
                  <c:v>2.255272505103306</c:v>
                </c:pt>
                <c:pt idx="17">
                  <c:v>1.944482672150169</c:v>
                </c:pt>
                <c:pt idx="18">
                  <c:v>1.602059991327962</c:v>
                </c:pt>
                <c:pt idx="19">
                  <c:v>1.869231719730976</c:v>
                </c:pt>
                <c:pt idx="20">
                  <c:v>2.079181246047624</c:v>
                </c:pt>
                <c:pt idx="21">
                  <c:v>1.698970004336019</c:v>
                </c:pt>
                <c:pt idx="22">
                  <c:v>2.255272505103306</c:v>
                </c:pt>
                <c:pt idx="23">
                  <c:v>2.176091259055681</c:v>
                </c:pt>
                <c:pt idx="24">
                  <c:v>1.477121254719662</c:v>
                </c:pt>
                <c:pt idx="25">
                  <c:v>1.230448921378274</c:v>
                </c:pt>
                <c:pt idx="26">
                  <c:v>1.146128035678238</c:v>
                </c:pt>
                <c:pt idx="27">
                  <c:v>1.204119982655925</c:v>
                </c:pt>
                <c:pt idx="28">
                  <c:v>1.079181246047625</c:v>
                </c:pt>
                <c:pt idx="29">
                  <c:v>1.301029995663981</c:v>
                </c:pt>
                <c:pt idx="30">
                  <c:v>0.845098040014257</c:v>
                </c:pt>
                <c:pt idx="31">
                  <c:v>1.0</c:v>
                </c:pt>
                <c:pt idx="32">
                  <c:v>0.778151250383644</c:v>
                </c:pt>
                <c:pt idx="33">
                  <c:v>0.0</c:v>
                </c:pt>
              </c:numCache>
            </c:numRef>
          </c:xVal>
          <c:y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yVal>
          <c:smooth val="0"/>
        </c:ser>
        <c:dLbls>
          <c:showLegendKey val="0"/>
          <c:showVal val="0"/>
          <c:showCatName val="0"/>
          <c:showSerName val="0"/>
          <c:showPercent val="0"/>
          <c:showBubbleSize val="0"/>
        </c:dLbls>
        <c:axId val="2143362328"/>
        <c:axId val="2143351976"/>
      </c:scatterChart>
      <c:valAx>
        <c:axId val="2143362328"/>
        <c:scaling>
          <c:orientation val="minMax"/>
        </c:scaling>
        <c:delete val="0"/>
        <c:axPos val="b"/>
        <c:title>
          <c:overlay val="0"/>
        </c:title>
        <c:numFmt formatCode="General" sourceLinked="1"/>
        <c:majorTickMark val="out"/>
        <c:minorTickMark val="none"/>
        <c:tickLblPos val="nextTo"/>
        <c:crossAx val="2143351976"/>
        <c:crosses val="autoZero"/>
        <c:crossBetween val="midCat"/>
      </c:valAx>
      <c:valAx>
        <c:axId val="2143351976"/>
        <c:scaling>
          <c:orientation val="minMax"/>
        </c:scaling>
        <c:delete val="0"/>
        <c:axPos val="l"/>
        <c:majorGridlines/>
        <c:minorGridlines/>
        <c:title>
          <c:overlay val="0"/>
        </c:title>
        <c:numFmt formatCode="General" sourceLinked="1"/>
        <c:majorTickMark val="out"/>
        <c:minorTickMark val="none"/>
        <c:tickLblPos val="nextTo"/>
        <c:crossAx val="21433623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Network - LogNodes vs Completed Tasks</c:v>
          </c:tx>
          <c:spPr>
            <a:ln w="47625">
              <a:noFill/>
            </a:ln>
          </c:spPr>
          <c:trendline>
            <c:trendlineType val="linear"/>
            <c:dispRSqr val="1"/>
            <c:dispEq val="1"/>
            <c:trendlineLbl>
              <c:layout>
                <c:manualLayout>
                  <c:x val="0.315398546335554"/>
                  <c:y val="-0.416398065730914"/>
                </c:manualLayout>
              </c:layout>
              <c:numFmt formatCode="General" sourceLinked="0"/>
            </c:trendlineLbl>
          </c:trendline>
          <c:xVal>
            <c:numRef>
              <c:f>'Analysis of 4G with Tasks'!$W$141:$W$174</c:f>
              <c:numCache>
                <c:formatCode>General</c:formatCode>
                <c:ptCount val="34"/>
                <c:pt idx="0">
                  <c:v>3.778151250383643</c:v>
                </c:pt>
                <c:pt idx="1">
                  <c:v>3.079181246047624</c:v>
                </c:pt>
                <c:pt idx="2">
                  <c:v>2.477121254719662</c:v>
                </c:pt>
                <c:pt idx="3">
                  <c:v>2.260071387985074</c:v>
                </c:pt>
                <c:pt idx="4">
                  <c:v>2.161368002234975</c:v>
                </c:pt>
                <c:pt idx="5">
                  <c:v>2.133538908370217</c:v>
                </c:pt>
                <c:pt idx="6">
                  <c:v>2.130333768495006</c:v>
                </c:pt>
                <c:pt idx="7">
                  <c:v>2.113943352306837</c:v>
                </c:pt>
                <c:pt idx="8">
                  <c:v>2.079181246047624</c:v>
                </c:pt>
                <c:pt idx="9">
                  <c:v>2.068185861746162</c:v>
                </c:pt>
                <c:pt idx="10">
                  <c:v>2.012837224705172</c:v>
                </c:pt>
                <c:pt idx="11">
                  <c:v>1.857332496431268</c:v>
                </c:pt>
                <c:pt idx="12">
                  <c:v>1.845098040014257</c:v>
                </c:pt>
                <c:pt idx="13">
                  <c:v>1.785329835010767</c:v>
                </c:pt>
                <c:pt idx="14">
                  <c:v>1.778151250383644</c:v>
                </c:pt>
                <c:pt idx="15">
                  <c:v>1.662757831681574</c:v>
                </c:pt>
                <c:pt idx="16">
                  <c:v>1.662757831681574</c:v>
                </c:pt>
                <c:pt idx="17">
                  <c:v>1.6232492903979</c:v>
                </c:pt>
                <c:pt idx="18">
                  <c:v>1.6232492903979</c:v>
                </c:pt>
                <c:pt idx="19">
                  <c:v>1.57978359661681</c:v>
                </c:pt>
                <c:pt idx="20">
                  <c:v>1.556302500767287</c:v>
                </c:pt>
                <c:pt idx="21">
                  <c:v>1.556302500767287</c:v>
                </c:pt>
                <c:pt idx="22">
                  <c:v>1.518513939877888</c:v>
                </c:pt>
                <c:pt idx="23">
                  <c:v>1.397940008672038</c:v>
                </c:pt>
                <c:pt idx="24">
                  <c:v>1.255272505103306</c:v>
                </c:pt>
                <c:pt idx="25">
                  <c:v>1.230448921378274</c:v>
                </c:pt>
                <c:pt idx="26">
                  <c:v>1.230448921378274</c:v>
                </c:pt>
                <c:pt idx="27">
                  <c:v>1.176091259055681</c:v>
                </c:pt>
                <c:pt idx="28">
                  <c:v>1.041392685158225</c:v>
                </c:pt>
                <c:pt idx="29">
                  <c:v>1.041392685158225</c:v>
                </c:pt>
                <c:pt idx="30">
                  <c:v>0.903089986991944</c:v>
                </c:pt>
                <c:pt idx="31">
                  <c:v>0.778151250383644</c:v>
                </c:pt>
                <c:pt idx="32">
                  <c:v>0.698970004336019</c:v>
                </c:pt>
                <c:pt idx="33">
                  <c:v>0.301029995663981</c:v>
                </c:pt>
              </c:numCache>
            </c:numRef>
          </c:xVal>
          <c:yVal>
            <c:numRef>
              <c:f>'Analysis of 4G with Tasks'!$B$141:$B$174</c:f>
              <c:numCache>
                <c:formatCode>General</c:formatCode>
                <c:ptCount val="34"/>
                <c:pt idx="0">
                  <c:v>3.0</c:v>
                </c:pt>
                <c:pt idx="1">
                  <c:v>5.0</c:v>
                </c:pt>
                <c:pt idx="2">
                  <c:v>5.0</c:v>
                </c:pt>
                <c:pt idx="3">
                  <c:v>5.0</c:v>
                </c:pt>
                <c:pt idx="4">
                  <c:v>3.0</c:v>
                </c:pt>
                <c:pt idx="5">
                  <c:v>11.0</c:v>
                </c:pt>
                <c:pt idx="6">
                  <c:v>7.0</c:v>
                </c:pt>
                <c:pt idx="7">
                  <c:v>6.0</c:v>
                </c:pt>
                <c:pt idx="8">
                  <c:v>9.0</c:v>
                </c:pt>
                <c:pt idx="9">
                  <c:v>10.0</c:v>
                </c:pt>
                <c:pt idx="10">
                  <c:v>11.0</c:v>
                </c:pt>
                <c:pt idx="11">
                  <c:v>13.0</c:v>
                </c:pt>
                <c:pt idx="12">
                  <c:v>9.0</c:v>
                </c:pt>
                <c:pt idx="13">
                  <c:v>10.0</c:v>
                </c:pt>
                <c:pt idx="14">
                  <c:v>9.0</c:v>
                </c:pt>
                <c:pt idx="15">
                  <c:v>10.0</c:v>
                </c:pt>
                <c:pt idx="16">
                  <c:v>4.0</c:v>
                </c:pt>
                <c:pt idx="17">
                  <c:v>9.0</c:v>
                </c:pt>
                <c:pt idx="18">
                  <c:v>11.0</c:v>
                </c:pt>
                <c:pt idx="19">
                  <c:v>9.0</c:v>
                </c:pt>
                <c:pt idx="20">
                  <c:v>5.0</c:v>
                </c:pt>
                <c:pt idx="21">
                  <c:v>11.0</c:v>
                </c:pt>
                <c:pt idx="22">
                  <c:v>4.0</c:v>
                </c:pt>
                <c:pt idx="23">
                  <c:v>5.0</c:v>
                </c:pt>
                <c:pt idx="24">
                  <c:v>10.0</c:v>
                </c:pt>
                <c:pt idx="25">
                  <c:v>11.0</c:v>
                </c:pt>
                <c:pt idx="26">
                  <c:v>8.0</c:v>
                </c:pt>
                <c:pt idx="27">
                  <c:v>10.0</c:v>
                </c:pt>
                <c:pt idx="28">
                  <c:v>10.0</c:v>
                </c:pt>
                <c:pt idx="29">
                  <c:v>9.0</c:v>
                </c:pt>
                <c:pt idx="30">
                  <c:v>9.0</c:v>
                </c:pt>
                <c:pt idx="31">
                  <c:v>10.0</c:v>
                </c:pt>
                <c:pt idx="32">
                  <c:v>9.0</c:v>
                </c:pt>
                <c:pt idx="33">
                  <c:v>9.0</c:v>
                </c:pt>
              </c:numCache>
            </c:numRef>
          </c:yVal>
          <c:smooth val="0"/>
        </c:ser>
        <c:dLbls>
          <c:showLegendKey val="0"/>
          <c:showVal val="0"/>
          <c:showCatName val="0"/>
          <c:showSerName val="0"/>
          <c:showPercent val="0"/>
          <c:showBubbleSize val="0"/>
        </c:dLbls>
        <c:axId val="2143312584"/>
        <c:axId val="2143307752"/>
      </c:scatterChart>
      <c:valAx>
        <c:axId val="2143312584"/>
        <c:scaling>
          <c:orientation val="minMax"/>
        </c:scaling>
        <c:delete val="0"/>
        <c:axPos val="b"/>
        <c:title>
          <c:overlay val="0"/>
        </c:title>
        <c:numFmt formatCode="General" sourceLinked="1"/>
        <c:majorTickMark val="out"/>
        <c:minorTickMark val="none"/>
        <c:tickLblPos val="nextTo"/>
        <c:crossAx val="2143307752"/>
        <c:crosses val="autoZero"/>
        <c:crossBetween val="midCat"/>
      </c:valAx>
      <c:valAx>
        <c:axId val="2143307752"/>
        <c:scaling>
          <c:orientation val="minMax"/>
        </c:scaling>
        <c:delete val="0"/>
        <c:axPos val="l"/>
        <c:majorGridlines/>
        <c:minorGridlines/>
        <c:title>
          <c:overlay val="0"/>
        </c:title>
        <c:numFmt formatCode="General" sourceLinked="1"/>
        <c:majorTickMark val="out"/>
        <c:minorTickMark val="none"/>
        <c:tickLblPos val="nextTo"/>
        <c:crossAx val="21433125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Analysis'!$B$77</c:f>
              <c:strCache>
                <c:ptCount val="1"/>
                <c:pt idx="0">
                  <c:v>Nodes</c:v>
                </c:pt>
              </c:strCache>
            </c:strRef>
          </c:tx>
          <c:invertIfNegative val="0"/>
          <c:cat>
            <c:strRef>
              <c:f>'Redone Analysis'!$C$76:$P$76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Analysis'!$C$77:$P$77</c:f>
              <c:numCache>
                <c:formatCode>General</c:formatCode>
                <c:ptCount val="14"/>
                <c:pt idx="0">
                  <c:v>2.0</c:v>
                </c:pt>
                <c:pt idx="1">
                  <c:v>6.0</c:v>
                </c:pt>
                <c:pt idx="2">
                  <c:v>0.0</c:v>
                </c:pt>
                <c:pt idx="3">
                  <c:v>0.0</c:v>
                </c:pt>
                <c:pt idx="4">
                  <c:v>0.0</c:v>
                </c:pt>
                <c:pt idx="5">
                  <c:v>0.0</c:v>
                </c:pt>
                <c:pt idx="6">
                  <c:v>0.0</c:v>
                </c:pt>
                <c:pt idx="7">
                  <c:v>0.0</c:v>
                </c:pt>
                <c:pt idx="8">
                  <c:v>4.0</c:v>
                </c:pt>
                <c:pt idx="9">
                  <c:v>0.0</c:v>
                </c:pt>
                <c:pt idx="10">
                  <c:v>2.0</c:v>
                </c:pt>
                <c:pt idx="11">
                  <c:v>0.0</c:v>
                </c:pt>
                <c:pt idx="12">
                  <c:v>0.0</c:v>
                </c:pt>
                <c:pt idx="13">
                  <c:v>0.0</c:v>
                </c:pt>
              </c:numCache>
            </c:numRef>
          </c:val>
        </c:ser>
        <c:ser>
          <c:idx val="1"/>
          <c:order val="1"/>
          <c:tx>
            <c:strRef>
              <c:f>'Redone Analysis'!$B$78</c:f>
              <c:strCache>
                <c:ptCount val="1"/>
                <c:pt idx="0">
                  <c:v>Edges</c:v>
                </c:pt>
              </c:strCache>
            </c:strRef>
          </c:tx>
          <c:invertIfNegative val="0"/>
          <c:cat>
            <c:strRef>
              <c:f>'Redone Analysis'!$C$76:$P$76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Analysis'!$C$78:$P$78</c:f>
              <c:numCache>
                <c:formatCode>General</c:formatCode>
                <c:ptCount val="14"/>
                <c:pt idx="0">
                  <c:v>3.0</c:v>
                </c:pt>
                <c:pt idx="1">
                  <c:v>4.0</c:v>
                </c:pt>
                <c:pt idx="2">
                  <c:v>0.0</c:v>
                </c:pt>
                <c:pt idx="3">
                  <c:v>0.0</c:v>
                </c:pt>
                <c:pt idx="4">
                  <c:v>0.0</c:v>
                </c:pt>
                <c:pt idx="5">
                  <c:v>0.0</c:v>
                </c:pt>
                <c:pt idx="6">
                  <c:v>0.0</c:v>
                </c:pt>
                <c:pt idx="7">
                  <c:v>0.0</c:v>
                </c:pt>
                <c:pt idx="8">
                  <c:v>0.0</c:v>
                </c:pt>
                <c:pt idx="9">
                  <c:v>0.0</c:v>
                </c:pt>
                <c:pt idx="10">
                  <c:v>0.0</c:v>
                </c:pt>
                <c:pt idx="11">
                  <c:v>1.0</c:v>
                </c:pt>
                <c:pt idx="12">
                  <c:v>0.0</c:v>
                </c:pt>
                <c:pt idx="13">
                  <c:v>0.0</c:v>
                </c:pt>
              </c:numCache>
            </c:numRef>
          </c:val>
        </c:ser>
        <c:dLbls>
          <c:showLegendKey val="0"/>
          <c:showVal val="0"/>
          <c:showCatName val="0"/>
          <c:showSerName val="0"/>
          <c:showPercent val="0"/>
          <c:showBubbleSize val="0"/>
        </c:dLbls>
        <c:gapWidth val="150"/>
        <c:axId val="2144287816"/>
        <c:axId val="2144290792"/>
      </c:barChart>
      <c:catAx>
        <c:axId val="2144287816"/>
        <c:scaling>
          <c:orientation val="minMax"/>
        </c:scaling>
        <c:delete val="0"/>
        <c:axPos val="b"/>
        <c:majorTickMark val="out"/>
        <c:minorTickMark val="none"/>
        <c:tickLblPos val="nextTo"/>
        <c:crossAx val="2144290792"/>
        <c:crosses val="autoZero"/>
        <c:auto val="1"/>
        <c:lblAlgn val="ctr"/>
        <c:lblOffset val="100"/>
        <c:noMultiLvlLbl val="0"/>
      </c:catAx>
      <c:valAx>
        <c:axId val="2144290792"/>
        <c:scaling>
          <c:orientation val="minMax"/>
        </c:scaling>
        <c:delete val="0"/>
        <c:axPos val="l"/>
        <c:majorGridlines/>
        <c:numFmt formatCode="General" sourceLinked="1"/>
        <c:majorTickMark val="out"/>
        <c:minorTickMark val="none"/>
        <c:tickLblPos val="nextTo"/>
        <c:crossAx val="214428781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Pathway - LogEdges vs Completed Tasks</c:v>
          </c:tx>
          <c:spPr>
            <a:ln w="47625">
              <a:noFill/>
            </a:ln>
          </c:spPr>
          <c:trendline>
            <c:trendlineType val="linear"/>
            <c:dispRSqr val="1"/>
            <c:dispEq val="1"/>
            <c:trendlineLbl>
              <c:layout>
                <c:manualLayout>
                  <c:x val="0.306986821384169"/>
                  <c:y val="-0.20325"/>
                </c:manualLayout>
              </c:layout>
              <c:numFmt formatCode="General" sourceLinked="0"/>
            </c:trendlineLbl>
          </c:trendline>
          <c:xVal>
            <c:numRef>
              <c:f>'Analysis of 4G with Tasks'!$X$100:$X$126</c:f>
              <c:numCache>
                <c:formatCode>General</c:formatCode>
                <c:ptCount val="27"/>
                <c:pt idx="0">
                  <c:v>0.778151250383644</c:v>
                </c:pt>
                <c:pt idx="1">
                  <c:v>1.491361693834273</c:v>
                </c:pt>
                <c:pt idx="2">
                  <c:v>0.845098040014257</c:v>
                </c:pt>
                <c:pt idx="3">
                  <c:v>1.255272505103306</c:v>
                </c:pt>
                <c:pt idx="4">
                  <c:v>0.778151250383644</c:v>
                </c:pt>
                <c:pt idx="5">
                  <c:v>1.041392685158225</c:v>
                </c:pt>
                <c:pt idx="6">
                  <c:v>1.230448921378274</c:v>
                </c:pt>
                <c:pt idx="7">
                  <c:v>1.146128035678238</c:v>
                </c:pt>
                <c:pt idx="8">
                  <c:v>2.02938377768521</c:v>
                </c:pt>
                <c:pt idx="9">
                  <c:v>1.176091259055681</c:v>
                </c:pt>
                <c:pt idx="10">
                  <c:v>1.278753600952829</c:v>
                </c:pt>
                <c:pt idx="11">
                  <c:v>1.176091259055681</c:v>
                </c:pt>
                <c:pt idx="12">
                  <c:v>1.0</c:v>
                </c:pt>
                <c:pt idx="13">
                  <c:v>1.0</c:v>
                </c:pt>
                <c:pt idx="14">
                  <c:v>1.204119982655925</c:v>
                </c:pt>
                <c:pt idx="15">
                  <c:v>2.81690383937566</c:v>
                </c:pt>
                <c:pt idx="16">
                  <c:v>1.230448921378274</c:v>
                </c:pt>
                <c:pt idx="17">
                  <c:v>1.301029995663981</c:v>
                </c:pt>
                <c:pt idx="18">
                  <c:v>1.505149978319906</c:v>
                </c:pt>
                <c:pt idx="19">
                  <c:v>1.832508912706236</c:v>
                </c:pt>
                <c:pt idx="20">
                  <c:v>0.778151250383644</c:v>
                </c:pt>
                <c:pt idx="21">
                  <c:v>0.903089986991944</c:v>
                </c:pt>
                <c:pt idx="22">
                  <c:v>2.477121254719662</c:v>
                </c:pt>
                <c:pt idx="23">
                  <c:v>1.361727836017593</c:v>
                </c:pt>
                <c:pt idx="24">
                  <c:v>1.857332496431268</c:v>
                </c:pt>
                <c:pt idx="25">
                  <c:v>1.982271233039568</c:v>
                </c:pt>
                <c:pt idx="26">
                  <c:v>1.732393759822969</c:v>
                </c:pt>
              </c:numCache>
            </c:numRef>
          </c:xVal>
          <c:y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yVal>
          <c:smooth val="0"/>
        </c:ser>
        <c:dLbls>
          <c:showLegendKey val="0"/>
          <c:showVal val="0"/>
          <c:showCatName val="0"/>
          <c:showSerName val="0"/>
          <c:showPercent val="0"/>
          <c:showBubbleSize val="0"/>
        </c:dLbls>
        <c:axId val="2146881592"/>
        <c:axId val="2146886424"/>
      </c:scatterChart>
      <c:valAx>
        <c:axId val="2146881592"/>
        <c:scaling>
          <c:orientation val="minMax"/>
        </c:scaling>
        <c:delete val="0"/>
        <c:axPos val="b"/>
        <c:title>
          <c:overlay val="0"/>
        </c:title>
        <c:numFmt formatCode="General" sourceLinked="1"/>
        <c:majorTickMark val="out"/>
        <c:minorTickMark val="none"/>
        <c:tickLblPos val="nextTo"/>
        <c:crossAx val="2146886424"/>
        <c:crosses val="autoZero"/>
        <c:crossBetween val="midCat"/>
      </c:valAx>
      <c:valAx>
        <c:axId val="2146886424"/>
        <c:scaling>
          <c:orientation val="minMax"/>
        </c:scaling>
        <c:delete val="0"/>
        <c:axPos val="l"/>
        <c:majorGridlines/>
        <c:minorGridlines/>
        <c:title>
          <c:overlay val="0"/>
        </c:title>
        <c:numFmt formatCode="General" sourceLinked="1"/>
        <c:majorTickMark val="out"/>
        <c:minorTickMark val="none"/>
        <c:tickLblPos val="nextTo"/>
        <c:crossAx val="214688159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Pathway - LogNodes vs Completed Tasks</c:v>
          </c:tx>
          <c:spPr>
            <a:ln w="47625">
              <a:noFill/>
            </a:ln>
          </c:spPr>
          <c:trendline>
            <c:trendlineType val="linear"/>
            <c:dispRSqr val="1"/>
            <c:dispEq val="1"/>
            <c:trendlineLbl>
              <c:layout>
                <c:manualLayout>
                  <c:x val="0.367761794198802"/>
                  <c:y val="-0.233356299212598"/>
                </c:manualLayout>
              </c:layout>
              <c:numFmt formatCode="General" sourceLinked="0"/>
            </c:trendlineLbl>
          </c:trendline>
          <c:xVal>
            <c:numRef>
              <c:f>'Analysis of 4G with Tasks'!$W$100:$W$126</c:f>
              <c:numCache>
                <c:formatCode>General</c:formatCode>
                <c:ptCount val="27"/>
                <c:pt idx="0">
                  <c:v>0.845098040014257</c:v>
                </c:pt>
                <c:pt idx="1">
                  <c:v>1.707570176097936</c:v>
                </c:pt>
                <c:pt idx="2">
                  <c:v>0.954242509439325</c:v>
                </c:pt>
                <c:pt idx="3">
                  <c:v>1.397940008672038</c:v>
                </c:pt>
                <c:pt idx="4">
                  <c:v>0.698970004336019</c:v>
                </c:pt>
                <c:pt idx="5">
                  <c:v>1.0</c:v>
                </c:pt>
                <c:pt idx="6">
                  <c:v>1.176091259055681</c:v>
                </c:pt>
                <c:pt idx="7">
                  <c:v>1.230448921378274</c:v>
                </c:pt>
                <c:pt idx="8">
                  <c:v>2.103803720955956</c:v>
                </c:pt>
                <c:pt idx="9">
                  <c:v>1.204119982655925</c:v>
                </c:pt>
                <c:pt idx="10">
                  <c:v>1.322219294733919</c:v>
                </c:pt>
                <c:pt idx="11">
                  <c:v>1.342422680822206</c:v>
                </c:pt>
                <c:pt idx="12">
                  <c:v>1.0</c:v>
                </c:pt>
                <c:pt idx="13">
                  <c:v>1.041392685158225</c:v>
                </c:pt>
                <c:pt idx="14">
                  <c:v>1.041392685158225</c:v>
                </c:pt>
                <c:pt idx="15">
                  <c:v>2.477121254719662</c:v>
                </c:pt>
                <c:pt idx="16">
                  <c:v>1.230448921378274</c:v>
                </c:pt>
                <c:pt idx="17">
                  <c:v>1.230448921378274</c:v>
                </c:pt>
                <c:pt idx="18">
                  <c:v>1.176091259055681</c:v>
                </c:pt>
                <c:pt idx="19">
                  <c:v>1.89209460269048</c:v>
                </c:pt>
                <c:pt idx="20">
                  <c:v>0.954242509439325</c:v>
                </c:pt>
                <c:pt idx="21">
                  <c:v>0.903089986991944</c:v>
                </c:pt>
                <c:pt idx="22">
                  <c:v>2.602059991327962</c:v>
                </c:pt>
                <c:pt idx="23">
                  <c:v>1.361727836017593</c:v>
                </c:pt>
                <c:pt idx="24">
                  <c:v>1.643452676486187</c:v>
                </c:pt>
                <c:pt idx="25">
                  <c:v>1.342422680822206</c:v>
                </c:pt>
                <c:pt idx="26">
                  <c:v>1.57978359661681</c:v>
                </c:pt>
              </c:numCache>
            </c:numRef>
          </c:xVal>
          <c:yVal>
            <c:numRef>
              <c:f>'Analysis of 4G with Tasks'!$B$100:$B$126</c:f>
              <c:numCache>
                <c:formatCode>General</c:formatCode>
                <c:ptCount val="27"/>
                <c:pt idx="0">
                  <c:v>10.0</c:v>
                </c:pt>
                <c:pt idx="1">
                  <c:v>11.0</c:v>
                </c:pt>
                <c:pt idx="2">
                  <c:v>10.0</c:v>
                </c:pt>
                <c:pt idx="3">
                  <c:v>10.0</c:v>
                </c:pt>
                <c:pt idx="4">
                  <c:v>10.0</c:v>
                </c:pt>
                <c:pt idx="5">
                  <c:v>10.0</c:v>
                </c:pt>
                <c:pt idx="6">
                  <c:v>10.0</c:v>
                </c:pt>
                <c:pt idx="7">
                  <c:v>10.0</c:v>
                </c:pt>
                <c:pt idx="8">
                  <c:v>9.0</c:v>
                </c:pt>
                <c:pt idx="9">
                  <c:v>10.0</c:v>
                </c:pt>
                <c:pt idx="10">
                  <c:v>10.0</c:v>
                </c:pt>
                <c:pt idx="11">
                  <c:v>10.0</c:v>
                </c:pt>
                <c:pt idx="12">
                  <c:v>10.0</c:v>
                </c:pt>
                <c:pt idx="13">
                  <c:v>9.0</c:v>
                </c:pt>
                <c:pt idx="14">
                  <c:v>10.0</c:v>
                </c:pt>
                <c:pt idx="15">
                  <c:v>5.0</c:v>
                </c:pt>
                <c:pt idx="16">
                  <c:v>10.0</c:v>
                </c:pt>
                <c:pt idx="17">
                  <c:v>10.0</c:v>
                </c:pt>
                <c:pt idx="18">
                  <c:v>10.0</c:v>
                </c:pt>
                <c:pt idx="19">
                  <c:v>10.0</c:v>
                </c:pt>
                <c:pt idx="20">
                  <c:v>10.0</c:v>
                </c:pt>
                <c:pt idx="21">
                  <c:v>10.0</c:v>
                </c:pt>
                <c:pt idx="22">
                  <c:v>4.0</c:v>
                </c:pt>
                <c:pt idx="23">
                  <c:v>10.0</c:v>
                </c:pt>
                <c:pt idx="24">
                  <c:v>10.0</c:v>
                </c:pt>
                <c:pt idx="25">
                  <c:v>10.0</c:v>
                </c:pt>
                <c:pt idx="26">
                  <c:v>10.0</c:v>
                </c:pt>
              </c:numCache>
            </c:numRef>
          </c:yVal>
          <c:smooth val="0"/>
        </c:ser>
        <c:dLbls>
          <c:showLegendKey val="0"/>
          <c:showVal val="0"/>
          <c:showCatName val="0"/>
          <c:showSerName val="0"/>
          <c:showPercent val="0"/>
          <c:showBubbleSize val="0"/>
        </c:dLbls>
        <c:axId val="2146918776"/>
        <c:axId val="2146923608"/>
      </c:scatterChart>
      <c:valAx>
        <c:axId val="2146918776"/>
        <c:scaling>
          <c:orientation val="minMax"/>
        </c:scaling>
        <c:delete val="0"/>
        <c:axPos val="b"/>
        <c:title>
          <c:overlay val="0"/>
        </c:title>
        <c:numFmt formatCode="General" sourceLinked="1"/>
        <c:majorTickMark val="out"/>
        <c:minorTickMark val="none"/>
        <c:tickLblPos val="nextTo"/>
        <c:crossAx val="2146923608"/>
        <c:crosses val="autoZero"/>
        <c:crossBetween val="midCat"/>
      </c:valAx>
      <c:valAx>
        <c:axId val="2146923608"/>
        <c:scaling>
          <c:orientation val="minMax"/>
        </c:scaling>
        <c:delete val="0"/>
        <c:axPos val="l"/>
        <c:majorGridlines/>
        <c:minorGridlines/>
        <c:title>
          <c:overlay val="0"/>
        </c:title>
        <c:numFmt formatCode="General" sourceLinked="1"/>
        <c:majorTickMark val="out"/>
        <c:minorTickMark val="none"/>
        <c:tickLblPos val="nextTo"/>
        <c:crossAx val="21469187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Network - Node Size vs Density</c:v>
          </c:tx>
          <c:spPr>
            <a:ln w="47625">
              <a:noFill/>
            </a:ln>
          </c:spPr>
          <c:xVal>
            <c:numRef>
              <c:f>'Analysis of 4G with Tasks'!$C$141:$C$174</c:f>
              <c:numCache>
                <c:formatCode>General</c:formatCode>
                <c:ptCount val="34"/>
                <c:pt idx="0">
                  <c:v>6000.0</c:v>
                </c:pt>
                <c:pt idx="1">
                  <c:v>1200.0</c:v>
                </c:pt>
                <c:pt idx="2">
                  <c:v>300.0</c:v>
                </c:pt>
                <c:pt idx="3">
                  <c:v>182.0</c:v>
                </c:pt>
                <c:pt idx="4">
                  <c:v>145.0</c:v>
                </c:pt>
                <c:pt idx="5">
                  <c:v>136.0</c:v>
                </c:pt>
                <c:pt idx="6">
                  <c:v>135.0</c:v>
                </c:pt>
                <c:pt idx="7">
                  <c:v>130.0</c:v>
                </c:pt>
                <c:pt idx="8">
                  <c:v>120.0</c:v>
                </c:pt>
                <c:pt idx="9">
                  <c:v>117.0</c:v>
                </c:pt>
                <c:pt idx="10">
                  <c:v>103.0</c:v>
                </c:pt>
                <c:pt idx="11">
                  <c:v>72.0</c:v>
                </c:pt>
                <c:pt idx="12">
                  <c:v>70.0</c:v>
                </c:pt>
                <c:pt idx="13">
                  <c:v>61.0</c:v>
                </c:pt>
                <c:pt idx="14">
                  <c:v>60.0</c:v>
                </c:pt>
                <c:pt idx="15">
                  <c:v>46.0</c:v>
                </c:pt>
                <c:pt idx="16">
                  <c:v>46.0</c:v>
                </c:pt>
                <c:pt idx="17">
                  <c:v>42.0</c:v>
                </c:pt>
                <c:pt idx="18">
                  <c:v>42.0</c:v>
                </c:pt>
                <c:pt idx="19">
                  <c:v>38.0</c:v>
                </c:pt>
                <c:pt idx="20">
                  <c:v>36.0</c:v>
                </c:pt>
                <c:pt idx="21">
                  <c:v>36.0</c:v>
                </c:pt>
                <c:pt idx="22">
                  <c:v>33.0</c:v>
                </c:pt>
                <c:pt idx="23">
                  <c:v>25.0</c:v>
                </c:pt>
                <c:pt idx="24">
                  <c:v>18.0</c:v>
                </c:pt>
                <c:pt idx="25">
                  <c:v>17.0</c:v>
                </c:pt>
                <c:pt idx="26">
                  <c:v>17.0</c:v>
                </c:pt>
                <c:pt idx="27">
                  <c:v>15.0</c:v>
                </c:pt>
                <c:pt idx="28">
                  <c:v>11.0</c:v>
                </c:pt>
                <c:pt idx="29">
                  <c:v>11.0</c:v>
                </c:pt>
                <c:pt idx="30">
                  <c:v>8.0</c:v>
                </c:pt>
                <c:pt idx="31">
                  <c:v>6.0</c:v>
                </c:pt>
                <c:pt idx="32">
                  <c:v>5.0</c:v>
                </c:pt>
                <c:pt idx="33">
                  <c:v>2.0</c:v>
                </c:pt>
              </c:numCache>
            </c:numRef>
          </c:xVal>
          <c:yVal>
            <c:numRef>
              <c:f>'Analysis of 4G with Tasks'!$Y$141:$Y$174</c:f>
              <c:numCache>
                <c:formatCode>General</c:formatCode>
                <c:ptCount val="34"/>
                <c:pt idx="0">
                  <c:v>0.000222259265433128</c:v>
                </c:pt>
                <c:pt idx="1">
                  <c:v>0.00347511815401724</c:v>
                </c:pt>
                <c:pt idx="2">
                  <c:v>0.012263099219621</c:v>
                </c:pt>
                <c:pt idx="3">
                  <c:v>0.00607127678950883</c:v>
                </c:pt>
                <c:pt idx="4">
                  <c:v>0.0239463601532567</c:v>
                </c:pt>
                <c:pt idx="5">
                  <c:v>0.010239651416122</c:v>
                </c:pt>
                <c:pt idx="6">
                  <c:v>0.0221116639027087</c:v>
                </c:pt>
                <c:pt idx="7">
                  <c:v>0.0288610614192009</c:v>
                </c:pt>
                <c:pt idx="8">
                  <c:v>0.0196078431372549</c:v>
                </c:pt>
                <c:pt idx="9">
                  <c:v>0.0165045682287062</c:v>
                </c:pt>
                <c:pt idx="10">
                  <c:v>0.0274129069103369</c:v>
                </c:pt>
                <c:pt idx="11">
                  <c:v>0.0242566510172144</c:v>
                </c:pt>
                <c:pt idx="12">
                  <c:v>0.0434782608695652</c:v>
                </c:pt>
                <c:pt idx="13">
                  <c:v>0.0382513661202186</c:v>
                </c:pt>
                <c:pt idx="14">
                  <c:v>0.0463276836158192</c:v>
                </c:pt>
                <c:pt idx="15">
                  <c:v>0.042512077294686</c:v>
                </c:pt>
                <c:pt idx="16">
                  <c:v>0.173913043478261</c:v>
                </c:pt>
                <c:pt idx="17">
                  <c:v>0.102206736353078</c:v>
                </c:pt>
                <c:pt idx="18">
                  <c:v>0.0464576074332172</c:v>
                </c:pt>
                <c:pt idx="19">
                  <c:v>0.105263157894737</c:v>
                </c:pt>
                <c:pt idx="20">
                  <c:v>0.19047619047619</c:v>
                </c:pt>
                <c:pt idx="21">
                  <c:v>0.0793650793650794</c:v>
                </c:pt>
                <c:pt idx="22">
                  <c:v>0.340909090909091</c:v>
                </c:pt>
                <c:pt idx="23">
                  <c:v>0.5</c:v>
                </c:pt>
                <c:pt idx="24">
                  <c:v>0.196078431372549</c:v>
                </c:pt>
                <c:pt idx="25">
                  <c:v>0.125</c:v>
                </c:pt>
                <c:pt idx="26">
                  <c:v>0.102941176470588</c:v>
                </c:pt>
                <c:pt idx="27">
                  <c:v>0.152380952380952</c:v>
                </c:pt>
                <c:pt idx="28">
                  <c:v>0.218181818181818</c:v>
                </c:pt>
                <c:pt idx="29">
                  <c:v>0.363636363636364</c:v>
                </c:pt>
                <c:pt idx="30">
                  <c:v>0.25</c:v>
                </c:pt>
                <c:pt idx="31">
                  <c:v>0.666666666666667</c:v>
                </c:pt>
                <c:pt idx="32">
                  <c:v>0.6</c:v>
                </c:pt>
                <c:pt idx="33">
                  <c:v>1.0</c:v>
                </c:pt>
              </c:numCache>
            </c:numRef>
          </c:yVal>
          <c:smooth val="0"/>
        </c:ser>
        <c:dLbls>
          <c:showLegendKey val="0"/>
          <c:showVal val="0"/>
          <c:showCatName val="0"/>
          <c:showSerName val="0"/>
          <c:showPercent val="0"/>
          <c:showBubbleSize val="0"/>
        </c:dLbls>
        <c:axId val="2146950728"/>
        <c:axId val="2146953688"/>
      </c:scatterChart>
      <c:valAx>
        <c:axId val="2146950728"/>
        <c:scaling>
          <c:orientation val="minMax"/>
        </c:scaling>
        <c:delete val="0"/>
        <c:axPos val="b"/>
        <c:numFmt formatCode="General" sourceLinked="1"/>
        <c:majorTickMark val="out"/>
        <c:minorTickMark val="none"/>
        <c:tickLblPos val="nextTo"/>
        <c:crossAx val="2146953688"/>
        <c:crosses val="autoZero"/>
        <c:crossBetween val="midCat"/>
      </c:valAx>
      <c:valAx>
        <c:axId val="2146953688"/>
        <c:scaling>
          <c:orientation val="minMax"/>
        </c:scaling>
        <c:delete val="0"/>
        <c:axPos val="l"/>
        <c:majorGridlines/>
        <c:numFmt formatCode="General" sourceLinked="1"/>
        <c:majorTickMark val="out"/>
        <c:minorTickMark val="none"/>
        <c:tickLblPos val="nextTo"/>
        <c:crossAx val="214695072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Network - LogNodes vs Density</c:v>
          </c:tx>
          <c:spPr>
            <a:ln w="47625">
              <a:noFill/>
            </a:ln>
          </c:spPr>
          <c:trendline>
            <c:trendlineType val="linear"/>
            <c:dispRSqr val="1"/>
            <c:dispEq val="1"/>
            <c:trendlineLbl>
              <c:layout>
                <c:manualLayout>
                  <c:x val="0.350430147345443"/>
                  <c:y val="-0.487436872115124"/>
                </c:manualLayout>
              </c:layout>
              <c:numFmt formatCode="General" sourceLinked="0"/>
            </c:trendlineLbl>
          </c:trendline>
          <c:xVal>
            <c:numRef>
              <c:f>'Analysis of 4G with Tasks'!$W$141:$W$174</c:f>
              <c:numCache>
                <c:formatCode>General</c:formatCode>
                <c:ptCount val="34"/>
                <c:pt idx="0">
                  <c:v>3.778151250383643</c:v>
                </c:pt>
                <c:pt idx="1">
                  <c:v>3.079181246047624</c:v>
                </c:pt>
                <c:pt idx="2">
                  <c:v>2.477121254719662</c:v>
                </c:pt>
                <c:pt idx="3">
                  <c:v>2.260071387985074</c:v>
                </c:pt>
                <c:pt idx="4">
                  <c:v>2.161368002234975</c:v>
                </c:pt>
                <c:pt idx="5">
                  <c:v>2.133538908370217</c:v>
                </c:pt>
                <c:pt idx="6">
                  <c:v>2.130333768495006</c:v>
                </c:pt>
                <c:pt idx="7">
                  <c:v>2.113943352306837</c:v>
                </c:pt>
                <c:pt idx="8">
                  <c:v>2.079181246047624</c:v>
                </c:pt>
                <c:pt idx="9">
                  <c:v>2.068185861746162</c:v>
                </c:pt>
                <c:pt idx="10">
                  <c:v>2.012837224705172</c:v>
                </c:pt>
                <c:pt idx="11">
                  <c:v>1.857332496431268</c:v>
                </c:pt>
                <c:pt idx="12">
                  <c:v>1.845098040014257</c:v>
                </c:pt>
                <c:pt idx="13">
                  <c:v>1.785329835010767</c:v>
                </c:pt>
                <c:pt idx="14">
                  <c:v>1.778151250383644</c:v>
                </c:pt>
                <c:pt idx="15">
                  <c:v>1.662757831681574</c:v>
                </c:pt>
                <c:pt idx="16">
                  <c:v>1.662757831681574</c:v>
                </c:pt>
                <c:pt idx="17">
                  <c:v>1.6232492903979</c:v>
                </c:pt>
                <c:pt idx="18">
                  <c:v>1.6232492903979</c:v>
                </c:pt>
                <c:pt idx="19">
                  <c:v>1.57978359661681</c:v>
                </c:pt>
                <c:pt idx="20">
                  <c:v>1.556302500767287</c:v>
                </c:pt>
                <c:pt idx="21">
                  <c:v>1.556302500767287</c:v>
                </c:pt>
                <c:pt idx="22">
                  <c:v>1.518513939877888</c:v>
                </c:pt>
                <c:pt idx="23">
                  <c:v>1.397940008672038</c:v>
                </c:pt>
                <c:pt idx="24">
                  <c:v>1.255272505103306</c:v>
                </c:pt>
                <c:pt idx="25">
                  <c:v>1.230448921378274</c:v>
                </c:pt>
                <c:pt idx="26">
                  <c:v>1.230448921378274</c:v>
                </c:pt>
                <c:pt idx="27">
                  <c:v>1.176091259055681</c:v>
                </c:pt>
                <c:pt idx="28">
                  <c:v>1.041392685158225</c:v>
                </c:pt>
                <c:pt idx="29">
                  <c:v>1.041392685158225</c:v>
                </c:pt>
                <c:pt idx="30">
                  <c:v>0.903089986991944</c:v>
                </c:pt>
                <c:pt idx="31">
                  <c:v>0.778151250383644</c:v>
                </c:pt>
                <c:pt idx="32">
                  <c:v>0.698970004336019</c:v>
                </c:pt>
                <c:pt idx="33">
                  <c:v>0.301029995663981</c:v>
                </c:pt>
              </c:numCache>
            </c:numRef>
          </c:xVal>
          <c:yVal>
            <c:numRef>
              <c:f>'Analysis of 4G with Tasks'!$Y$141:$Y$174</c:f>
              <c:numCache>
                <c:formatCode>General</c:formatCode>
                <c:ptCount val="34"/>
                <c:pt idx="0">
                  <c:v>0.000222259265433128</c:v>
                </c:pt>
                <c:pt idx="1">
                  <c:v>0.00347511815401724</c:v>
                </c:pt>
                <c:pt idx="2">
                  <c:v>0.012263099219621</c:v>
                </c:pt>
                <c:pt idx="3">
                  <c:v>0.00607127678950883</c:v>
                </c:pt>
                <c:pt idx="4">
                  <c:v>0.0239463601532567</c:v>
                </c:pt>
                <c:pt idx="5">
                  <c:v>0.010239651416122</c:v>
                </c:pt>
                <c:pt idx="6">
                  <c:v>0.0221116639027087</c:v>
                </c:pt>
                <c:pt idx="7">
                  <c:v>0.0288610614192009</c:v>
                </c:pt>
                <c:pt idx="8">
                  <c:v>0.0196078431372549</c:v>
                </c:pt>
                <c:pt idx="9">
                  <c:v>0.0165045682287062</c:v>
                </c:pt>
                <c:pt idx="10">
                  <c:v>0.0274129069103369</c:v>
                </c:pt>
                <c:pt idx="11">
                  <c:v>0.0242566510172144</c:v>
                </c:pt>
                <c:pt idx="12">
                  <c:v>0.0434782608695652</c:v>
                </c:pt>
                <c:pt idx="13">
                  <c:v>0.0382513661202186</c:v>
                </c:pt>
                <c:pt idx="14">
                  <c:v>0.0463276836158192</c:v>
                </c:pt>
                <c:pt idx="15">
                  <c:v>0.042512077294686</c:v>
                </c:pt>
                <c:pt idx="16">
                  <c:v>0.173913043478261</c:v>
                </c:pt>
                <c:pt idx="17">
                  <c:v>0.102206736353078</c:v>
                </c:pt>
                <c:pt idx="18">
                  <c:v>0.0464576074332172</c:v>
                </c:pt>
                <c:pt idx="19">
                  <c:v>0.105263157894737</c:v>
                </c:pt>
                <c:pt idx="20">
                  <c:v>0.19047619047619</c:v>
                </c:pt>
                <c:pt idx="21">
                  <c:v>0.0793650793650794</c:v>
                </c:pt>
                <c:pt idx="22">
                  <c:v>0.340909090909091</c:v>
                </c:pt>
                <c:pt idx="23">
                  <c:v>0.5</c:v>
                </c:pt>
                <c:pt idx="24">
                  <c:v>0.196078431372549</c:v>
                </c:pt>
                <c:pt idx="25">
                  <c:v>0.125</c:v>
                </c:pt>
                <c:pt idx="26">
                  <c:v>0.102941176470588</c:v>
                </c:pt>
                <c:pt idx="27">
                  <c:v>0.152380952380952</c:v>
                </c:pt>
                <c:pt idx="28">
                  <c:v>0.218181818181818</c:v>
                </c:pt>
                <c:pt idx="29">
                  <c:v>0.363636363636364</c:v>
                </c:pt>
                <c:pt idx="30">
                  <c:v>0.25</c:v>
                </c:pt>
                <c:pt idx="31">
                  <c:v>0.666666666666667</c:v>
                </c:pt>
                <c:pt idx="32">
                  <c:v>0.6</c:v>
                </c:pt>
                <c:pt idx="33">
                  <c:v>1.0</c:v>
                </c:pt>
              </c:numCache>
            </c:numRef>
          </c:yVal>
          <c:smooth val="0"/>
        </c:ser>
        <c:dLbls>
          <c:showLegendKey val="0"/>
          <c:showVal val="0"/>
          <c:showCatName val="0"/>
          <c:showSerName val="0"/>
          <c:showPercent val="0"/>
          <c:showBubbleSize val="0"/>
        </c:dLbls>
        <c:axId val="2145889896"/>
        <c:axId val="2145894760"/>
      </c:scatterChart>
      <c:valAx>
        <c:axId val="2145889896"/>
        <c:scaling>
          <c:orientation val="minMax"/>
        </c:scaling>
        <c:delete val="0"/>
        <c:axPos val="b"/>
        <c:title>
          <c:overlay val="0"/>
        </c:title>
        <c:numFmt formatCode="General" sourceLinked="1"/>
        <c:majorTickMark val="out"/>
        <c:minorTickMark val="none"/>
        <c:tickLblPos val="nextTo"/>
        <c:crossAx val="2145894760"/>
        <c:crosses val="autoZero"/>
        <c:crossBetween val="midCat"/>
      </c:valAx>
      <c:valAx>
        <c:axId val="2145894760"/>
        <c:scaling>
          <c:orientation val="minMax"/>
        </c:scaling>
        <c:delete val="0"/>
        <c:axPos val="l"/>
        <c:majorGridlines/>
        <c:minorGridlines/>
        <c:title>
          <c:overlay val="0"/>
        </c:title>
        <c:numFmt formatCode="General" sourceLinked="1"/>
        <c:majorTickMark val="out"/>
        <c:minorTickMark val="none"/>
        <c:tickLblPos val="nextTo"/>
        <c:crossAx val="214588989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lineMarker"/>
        <c:varyColors val="0"/>
        <c:ser>
          <c:idx val="0"/>
          <c:order val="0"/>
          <c:tx>
            <c:v>Network - LogEdges vs Density</c:v>
          </c:tx>
          <c:spPr>
            <a:ln w="47625">
              <a:noFill/>
            </a:ln>
          </c:spPr>
          <c:trendline>
            <c:trendlineType val="linear"/>
            <c:dispRSqr val="1"/>
            <c:dispEq val="1"/>
            <c:trendlineLbl>
              <c:layout>
                <c:manualLayout>
                  <c:x val="0.341408009482686"/>
                  <c:y val="-0.532817832824278"/>
                </c:manualLayout>
              </c:layout>
              <c:numFmt formatCode="General" sourceLinked="0"/>
            </c:trendlineLbl>
          </c:trendline>
          <c:xVal>
            <c:numRef>
              <c:f>'Analysis of 4G with Tasks'!$X$141:$X$174</c:f>
              <c:numCache>
                <c:formatCode>General</c:formatCode>
                <c:ptCount val="34"/>
                <c:pt idx="0">
                  <c:v>3.602059991327962</c:v>
                </c:pt>
                <c:pt idx="1">
                  <c:v>3.397940008672037</c:v>
                </c:pt>
                <c:pt idx="2">
                  <c:v>2.740362689494244</c:v>
                </c:pt>
                <c:pt idx="3">
                  <c:v>2.0</c:v>
                </c:pt>
                <c:pt idx="4">
                  <c:v>2.397940008672037</c:v>
                </c:pt>
                <c:pt idx="5">
                  <c:v>1.973127853599699</c:v>
                </c:pt>
                <c:pt idx="6">
                  <c:v>2.301029995663981</c:v>
                </c:pt>
                <c:pt idx="7">
                  <c:v>2.383815365980431</c:v>
                </c:pt>
                <c:pt idx="8">
                  <c:v>2.146128035678238</c:v>
                </c:pt>
                <c:pt idx="9">
                  <c:v>2.049218022670181</c:v>
                </c:pt>
                <c:pt idx="10">
                  <c:v>2.15836249209525</c:v>
                </c:pt>
                <c:pt idx="11">
                  <c:v>1.792391689498254</c:v>
                </c:pt>
                <c:pt idx="12">
                  <c:v>2.021189299069938</c:v>
                </c:pt>
                <c:pt idx="13">
                  <c:v>1.845098040014257</c:v>
                </c:pt>
                <c:pt idx="14">
                  <c:v>1.913813852383717</c:v>
                </c:pt>
                <c:pt idx="15">
                  <c:v>1.643452676486187</c:v>
                </c:pt>
                <c:pt idx="16">
                  <c:v>2.255272505103306</c:v>
                </c:pt>
                <c:pt idx="17">
                  <c:v>1.944482672150169</c:v>
                </c:pt>
                <c:pt idx="18">
                  <c:v>1.602059991327962</c:v>
                </c:pt>
                <c:pt idx="19">
                  <c:v>1.869231719730976</c:v>
                </c:pt>
                <c:pt idx="20">
                  <c:v>2.079181246047624</c:v>
                </c:pt>
                <c:pt idx="21">
                  <c:v>1.698970004336019</c:v>
                </c:pt>
                <c:pt idx="22">
                  <c:v>2.255272505103306</c:v>
                </c:pt>
                <c:pt idx="23">
                  <c:v>2.176091259055681</c:v>
                </c:pt>
                <c:pt idx="24">
                  <c:v>1.477121254719662</c:v>
                </c:pt>
                <c:pt idx="25">
                  <c:v>1.230448921378274</c:v>
                </c:pt>
                <c:pt idx="26">
                  <c:v>1.146128035678238</c:v>
                </c:pt>
                <c:pt idx="27">
                  <c:v>1.204119982655925</c:v>
                </c:pt>
                <c:pt idx="28">
                  <c:v>1.079181246047625</c:v>
                </c:pt>
                <c:pt idx="29">
                  <c:v>1.301029995663981</c:v>
                </c:pt>
                <c:pt idx="30">
                  <c:v>0.845098040014257</c:v>
                </c:pt>
                <c:pt idx="31">
                  <c:v>1.0</c:v>
                </c:pt>
                <c:pt idx="32">
                  <c:v>0.778151250383644</c:v>
                </c:pt>
                <c:pt idx="33">
                  <c:v>0.0</c:v>
                </c:pt>
              </c:numCache>
            </c:numRef>
          </c:xVal>
          <c:yVal>
            <c:numRef>
              <c:f>'Analysis of 4G with Tasks'!$Y$141:$Y$174</c:f>
              <c:numCache>
                <c:formatCode>General</c:formatCode>
                <c:ptCount val="34"/>
                <c:pt idx="0">
                  <c:v>0.000222259265433128</c:v>
                </c:pt>
                <c:pt idx="1">
                  <c:v>0.00347511815401724</c:v>
                </c:pt>
                <c:pt idx="2">
                  <c:v>0.012263099219621</c:v>
                </c:pt>
                <c:pt idx="3">
                  <c:v>0.00607127678950883</c:v>
                </c:pt>
                <c:pt idx="4">
                  <c:v>0.0239463601532567</c:v>
                </c:pt>
                <c:pt idx="5">
                  <c:v>0.010239651416122</c:v>
                </c:pt>
                <c:pt idx="6">
                  <c:v>0.0221116639027087</c:v>
                </c:pt>
                <c:pt idx="7">
                  <c:v>0.0288610614192009</c:v>
                </c:pt>
                <c:pt idx="8">
                  <c:v>0.0196078431372549</c:v>
                </c:pt>
                <c:pt idx="9">
                  <c:v>0.0165045682287062</c:v>
                </c:pt>
                <c:pt idx="10">
                  <c:v>0.0274129069103369</c:v>
                </c:pt>
                <c:pt idx="11">
                  <c:v>0.0242566510172144</c:v>
                </c:pt>
                <c:pt idx="12">
                  <c:v>0.0434782608695652</c:v>
                </c:pt>
                <c:pt idx="13">
                  <c:v>0.0382513661202186</c:v>
                </c:pt>
                <c:pt idx="14">
                  <c:v>0.0463276836158192</c:v>
                </c:pt>
                <c:pt idx="15">
                  <c:v>0.042512077294686</c:v>
                </c:pt>
                <c:pt idx="16">
                  <c:v>0.173913043478261</c:v>
                </c:pt>
                <c:pt idx="17">
                  <c:v>0.102206736353078</c:v>
                </c:pt>
                <c:pt idx="18">
                  <c:v>0.0464576074332172</c:v>
                </c:pt>
                <c:pt idx="19">
                  <c:v>0.105263157894737</c:v>
                </c:pt>
                <c:pt idx="20">
                  <c:v>0.19047619047619</c:v>
                </c:pt>
                <c:pt idx="21">
                  <c:v>0.0793650793650794</c:v>
                </c:pt>
                <c:pt idx="22">
                  <c:v>0.340909090909091</c:v>
                </c:pt>
                <c:pt idx="23">
                  <c:v>0.5</c:v>
                </c:pt>
                <c:pt idx="24">
                  <c:v>0.196078431372549</c:v>
                </c:pt>
                <c:pt idx="25">
                  <c:v>0.125</c:v>
                </c:pt>
                <c:pt idx="26">
                  <c:v>0.102941176470588</c:v>
                </c:pt>
                <c:pt idx="27">
                  <c:v>0.152380952380952</c:v>
                </c:pt>
                <c:pt idx="28">
                  <c:v>0.218181818181818</c:v>
                </c:pt>
                <c:pt idx="29">
                  <c:v>0.363636363636364</c:v>
                </c:pt>
                <c:pt idx="30">
                  <c:v>0.25</c:v>
                </c:pt>
                <c:pt idx="31">
                  <c:v>0.666666666666667</c:v>
                </c:pt>
                <c:pt idx="32">
                  <c:v>0.6</c:v>
                </c:pt>
                <c:pt idx="33">
                  <c:v>1.0</c:v>
                </c:pt>
              </c:numCache>
            </c:numRef>
          </c:yVal>
          <c:smooth val="0"/>
        </c:ser>
        <c:dLbls>
          <c:showLegendKey val="0"/>
          <c:showVal val="0"/>
          <c:showCatName val="0"/>
          <c:showSerName val="0"/>
          <c:showPercent val="0"/>
          <c:showBubbleSize val="0"/>
        </c:dLbls>
        <c:axId val="2082151176"/>
        <c:axId val="2082155992"/>
      </c:scatterChart>
      <c:valAx>
        <c:axId val="2082151176"/>
        <c:scaling>
          <c:orientation val="minMax"/>
        </c:scaling>
        <c:delete val="0"/>
        <c:axPos val="b"/>
        <c:title>
          <c:overlay val="0"/>
        </c:title>
        <c:numFmt formatCode="General" sourceLinked="1"/>
        <c:majorTickMark val="out"/>
        <c:minorTickMark val="none"/>
        <c:tickLblPos val="nextTo"/>
        <c:crossAx val="2082155992"/>
        <c:crosses val="autoZero"/>
        <c:crossBetween val="midCat"/>
      </c:valAx>
      <c:valAx>
        <c:axId val="2082155992"/>
        <c:scaling>
          <c:orientation val="minMax"/>
        </c:scaling>
        <c:delete val="0"/>
        <c:axPos val="l"/>
        <c:majorGridlines/>
        <c:minorGridlines/>
        <c:title>
          <c:overlay val="0"/>
        </c:title>
        <c:numFmt formatCode="General" sourceLinked="1"/>
        <c:majorTickMark val="out"/>
        <c:minorTickMark val="none"/>
        <c:tickLblPos val="nextTo"/>
        <c:crossAx val="20821511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Analysis'!$B$107</c:f>
              <c:strCache>
                <c:ptCount val="1"/>
                <c:pt idx="0">
                  <c:v>Nodes</c:v>
                </c:pt>
              </c:strCache>
            </c:strRef>
          </c:tx>
          <c:invertIfNegative val="0"/>
          <c:cat>
            <c:strRef>
              <c:f>'Redone Analysis'!$C$106:$P$106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Analysis'!$C$107:$P$107</c:f>
              <c:numCache>
                <c:formatCode>General</c:formatCode>
                <c:ptCount val="14"/>
                <c:pt idx="0">
                  <c:v>3.0</c:v>
                </c:pt>
                <c:pt idx="1">
                  <c:v>24.0</c:v>
                </c:pt>
                <c:pt idx="2">
                  <c:v>3.0</c:v>
                </c:pt>
                <c:pt idx="3">
                  <c:v>0.0</c:v>
                </c:pt>
                <c:pt idx="4">
                  <c:v>0.0</c:v>
                </c:pt>
                <c:pt idx="5">
                  <c:v>2.0</c:v>
                </c:pt>
                <c:pt idx="6">
                  <c:v>1.0</c:v>
                </c:pt>
                <c:pt idx="7">
                  <c:v>11.0</c:v>
                </c:pt>
                <c:pt idx="8">
                  <c:v>15.0</c:v>
                </c:pt>
                <c:pt idx="9">
                  <c:v>0.0</c:v>
                </c:pt>
                <c:pt idx="10">
                  <c:v>13.0</c:v>
                </c:pt>
                <c:pt idx="11">
                  <c:v>0.0</c:v>
                </c:pt>
                <c:pt idx="12">
                  <c:v>0.0</c:v>
                </c:pt>
                <c:pt idx="13">
                  <c:v>0.0</c:v>
                </c:pt>
              </c:numCache>
            </c:numRef>
          </c:val>
        </c:ser>
        <c:ser>
          <c:idx val="1"/>
          <c:order val="1"/>
          <c:tx>
            <c:strRef>
              <c:f>'Redone Analysis'!$B$108</c:f>
              <c:strCache>
                <c:ptCount val="1"/>
                <c:pt idx="0">
                  <c:v>Edges</c:v>
                </c:pt>
              </c:strCache>
            </c:strRef>
          </c:tx>
          <c:invertIfNegative val="0"/>
          <c:cat>
            <c:strRef>
              <c:f>'Redone Analysis'!$C$106:$P$106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Analysis'!$C$108:$P$108</c:f>
              <c:numCache>
                <c:formatCode>General</c:formatCode>
                <c:ptCount val="14"/>
                <c:pt idx="0">
                  <c:v>5.0</c:v>
                </c:pt>
                <c:pt idx="1">
                  <c:v>18.0</c:v>
                </c:pt>
                <c:pt idx="2">
                  <c:v>1.0</c:v>
                </c:pt>
                <c:pt idx="3">
                  <c:v>0.0</c:v>
                </c:pt>
                <c:pt idx="4">
                  <c:v>0.0</c:v>
                </c:pt>
                <c:pt idx="5">
                  <c:v>2.0</c:v>
                </c:pt>
                <c:pt idx="6">
                  <c:v>1.0</c:v>
                </c:pt>
                <c:pt idx="7">
                  <c:v>10.0</c:v>
                </c:pt>
                <c:pt idx="8">
                  <c:v>2.0</c:v>
                </c:pt>
                <c:pt idx="9">
                  <c:v>0.0</c:v>
                </c:pt>
                <c:pt idx="10">
                  <c:v>12.0</c:v>
                </c:pt>
                <c:pt idx="11">
                  <c:v>9.0</c:v>
                </c:pt>
                <c:pt idx="12">
                  <c:v>4.0</c:v>
                </c:pt>
                <c:pt idx="13">
                  <c:v>5.0</c:v>
                </c:pt>
              </c:numCache>
            </c:numRef>
          </c:val>
        </c:ser>
        <c:dLbls>
          <c:showLegendKey val="0"/>
          <c:showVal val="0"/>
          <c:showCatName val="0"/>
          <c:showSerName val="0"/>
          <c:showPercent val="0"/>
          <c:showBubbleSize val="0"/>
        </c:dLbls>
        <c:gapWidth val="150"/>
        <c:axId val="2144320312"/>
        <c:axId val="2143718840"/>
      </c:barChart>
      <c:catAx>
        <c:axId val="2144320312"/>
        <c:scaling>
          <c:orientation val="minMax"/>
        </c:scaling>
        <c:delete val="0"/>
        <c:axPos val="b"/>
        <c:majorTickMark val="out"/>
        <c:minorTickMark val="none"/>
        <c:tickLblPos val="nextTo"/>
        <c:crossAx val="2143718840"/>
        <c:crosses val="autoZero"/>
        <c:auto val="1"/>
        <c:lblAlgn val="ctr"/>
        <c:lblOffset val="100"/>
        <c:noMultiLvlLbl val="0"/>
      </c:catAx>
      <c:valAx>
        <c:axId val="2143718840"/>
        <c:scaling>
          <c:orientation val="minMax"/>
        </c:scaling>
        <c:delete val="0"/>
        <c:axPos val="l"/>
        <c:majorGridlines/>
        <c:numFmt formatCode="General" sourceLinked="1"/>
        <c:majorTickMark val="out"/>
        <c:minorTickMark val="none"/>
        <c:tickLblPos val="nextTo"/>
        <c:crossAx val="21443203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Analysis'!$B$137</c:f>
              <c:strCache>
                <c:ptCount val="1"/>
                <c:pt idx="0">
                  <c:v>Nodes</c:v>
                </c:pt>
              </c:strCache>
            </c:strRef>
          </c:tx>
          <c:invertIfNegative val="0"/>
          <c:cat>
            <c:strRef>
              <c:f>'Redone Analysis'!$C$136:$P$136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Analysis'!$C$137:$P$137</c:f>
              <c:numCache>
                <c:formatCode>General</c:formatCode>
                <c:ptCount val="14"/>
                <c:pt idx="0">
                  <c:v>2.0</c:v>
                </c:pt>
                <c:pt idx="1">
                  <c:v>31.0</c:v>
                </c:pt>
                <c:pt idx="2">
                  <c:v>8.0</c:v>
                </c:pt>
                <c:pt idx="3">
                  <c:v>0.0</c:v>
                </c:pt>
                <c:pt idx="4">
                  <c:v>0.0</c:v>
                </c:pt>
                <c:pt idx="5">
                  <c:v>3.0</c:v>
                </c:pt>
                <c:pt idx="6">
                  <c:v>5.0</c:v>
                </c:pt>
                <c:pt idx="7">
                  <c:v>28.0</c:v>
                </c:pt>
                <c:pt idx="8">
                  <c:v>12.0</c:v>
                </c:pt>
                <c:pt idx="9">
                  <c:v>0.0</c:v>
                </c:pt>
                <c:pt idx="10">
                  <c:v>9.0</c:v>
                </c:pt>
                <c:pt idx="11">
                  <c:v>0.0</c:v>
                </c:pt>
                <c:pt idx="12">
                  <c:v>0.0</c:v>
                </c:pt>
                <c:pt idx="13">
                  <c:v>0.0</c:v>
                </c:pt>
              </c:numCache>
            </c:numRef>
          </c:val>
        </c:ser>
        <c:ser>
          <c:idx val="1"/>
          <c:order val="1"/>
          <c:tx>
            <c:strRef>
              <c:f>'Redone Analysis'!$B$138</c:f>
              <c:strCache>
                <c:ptCount val="1"/>
                <c:pt idx="0">
                  <c:v>Edges</c:v>
                </c:pt>
              </c:strCache>
            </c:strRef>
          </c:tx>
          <c:invertIfNegative val="0"/>
          <c:cat>
            <c:strRef>
              <c:f>'Redone Analysis'!$C$136:$P$136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Analysis'!$C$138:$P$138</c:f>
              <c:numCache>
                <c:formatCode>General</c:formatCode>
                <c:ptCount val="14"/>
                <c:pt idx="0">
                  <c:v>2.0</c:v>
                </c:pt>
                <c:pt idx="1">
                  <c:v>0.0</c:v>
                </c:pt>
                <c:pt idx="2">
                  <c:v>0.0</c:v>
                </c:pt>
                <c:pt idx="3">
                  <c:v>0.0</c:v>
                </c:pt>
                <c:pt idx="4">
                  <c:v>0.0</c:v>
                </c:pt>
                <c:pt idx="5">
                  <c:v>0.0</c:v>
                </c:pt>
                <c:pt idx="6">
                  <c:v>0.0</c:v>
                </c:pt>
                <c:pt idx="7">
                  <c:v>14.0</c:v>
                </c:pt>
                <c:pt idx="8">
                  <c:v>0.0</c:v>
                </c:pt>
                <c:pt idx="9">
                  <c:v>0.0</c:v>
                </c:pt>
                <c:pt idx="10">
                  <c:v>4.0</c:v>
                </c:pt>
                <c:pt idx="11">
                  <c:v>5.0</c:v>
                </c:pt>
                <c:pt idx="12">
                  <c:v>3.0</c:v>
                </c:pt>
                <c:pt idx="13">
                  <c:v>3.0</c:v>
                </c:pt>
              </c:numCache>
            </c:numRef>
          </c:val>
        </c:ser>
        <c:dLbls>
          <c:showLegendKey val="0"/>
          <c:showVal val="0"/>
          <c:showCatName val="0"/>
          <c:showSerName val="0"/>
          <c:showPercent val="0"/>
          <c:showBubbleSize val="0"/>
        </c:dLbls>
        <c:gapWidth val="150"/>
        <c:axId val="2143689400"/>
        <c:axId val="2143686408"/>
      </c:barChart>
      <c:catAx>
        <c:axId val="2143689400"/>
        <c:scaling>
          <c:orientation val="minMax"/>
        </c:scaling>
        <c:delete val="0"/>
        <c:axPos val="b"/>
        <c:majorTickMark val="out"/>
        <c:minorTickMark val="none"/>
        <c:tickLblPos val="nextTo"/>
        <c:crossAx val="2143686408"/>
        <c:crosses val="autoZero"/>
        <c:auto val="1"/>
        <c:lblAlgn val="ctr"/>
        <c:lblOffset val="100"/>
        <c:noMultiLvlLbl val="0"/>
      </c:catAx>
      <c:valAx>
        <c:axId val="2143686408"/>
        <c:scaling>
          <c:orientation val="minMax"/>
        </c:scaling>
        <c:delete val="0"/>
        <c:axPos val="l"/>
        <c:majorGridlines/>
        <c:numFmt formatCode="General" sourceLinked="1"/>
        <c:majorTickMark val="out"/>
        <c:minorTickMark val="none"/>
        <c:tickLblPos val="nextTo"/>
        <c:crossAx val="21436894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Analysis'!$B$167</c:f>
              <c:strCache>
                <c:ptCount val="1"/>
                <c:pt idx="0">
                  <c:v>Nodes</c:v>
                </c:pt>
              </c:strCache>
            </c:strRef>
          </c:tx>
          <c:invertIfNegative val="0"/>
          <c:cat>
            <c:strRef>
              <c:f>'Redone Analysis'!$C$166:$P$166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Analysis'!$C$167:$P$167</c:f>
              <c:numCache>
                <c:formatCode>General</c:formatCode>
                <c:ptCount val="14"/>
                <c:pt idx="0">
                  <c:v>2.0</c:v>
                </c:pt>
                <c:pt idx="1">
                  <c:v>13.0</c:v>
                </c:pt>
                <c:pt idx="2">
                  <c:v>0.0</c:v>
                </c:pt>
                <c:pt idx="3">
                  <c:v>0.0</c:v>
                </c:pt>
                <c:pt idx="4">
                  <c:v>0.0</c:v>
                </c:pt>
                <c:pt idx="5">
                  <c:v>0.0</c:v>
                </c:pt>
                <c:pt idx="6">
                  <c:v>0.0</c:v>
                </c:pt>
                <c:pt idx="7">
                  <c:v>7.0</c:v>
                </c:pt>
                <c:pt idx="8">
                  <c:v>11.0</c:v>
                </c:pt>
                <c:pt idx="9">
                  <c:v>0.0</c:v>
                </c:pt>
                <c:pt idx="10">
                  <c:v>8.0</c:v>
                </c:pt>
                <c:pt idx="11">
                  <c:v>1.0</c:v>
                </c:pt>
                <c:pt idx="12">
                  <c:v>0.0</c:v>
                </c:pt>
                <c:pt idx="13">
                  <c:v>0.0</c:v>
                </c:pt>
              </c:numCache>
            </c:numRef>
          </c:val>
        </c:ser>
        <c:ser>
          <c:idx val="1"/>
          <c:order val="1"/>
          <c:tx>
            <c:strRef>
              <c:f>'Redone Analysis'!$B$168</c:f>
              <c:strCache>
                <c:ptCount val="1"/>
                <c:pt idx="0">
                  <c:v>Edges</c:v>
                </c:pt>
              </c:strCache>
            </c:strRef>
          </c:tx>
          <c:invertIfNegative val="0"/>
          <c:cat>
            <c:strRef>
              <c:f>'Redone Analysis'!$C$166:$P$166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Analysis'!$C$168:$P$168</c:f>
              <c:numCache>
                <c:formatCode>General</c:formatCode>
                <c:ptCount val="14"/>
                <c:pt idx="0">
                  <c:v>5.0</c:v>
                </c:pt>
                <c:pt idx="1">
                  <c:v>5.0</c:v>
                </c:pt>
                <c:pt idx="2">
                  <c:v>0.0</c:v>
                </c:pt>
                <c:pt idx="3">
                  <c:v>0.0</c:v>
                </c:pt>
                <c:pt idx="4">
                  <c:v>0.0</c:v>
                </c:pt>
                <c:pt idx="5">
                  <c:v>0.0</c:v>
                </c:pt>
                <c:pt idx="6">
                  <c:v>0.0</c:v>
                </c:pt>
                <c:pt idx="7">
                  <c:v>4.0</c:v>
                </c:pt>
                <c:pt idx="8">
                  <c:v>2.0</c:v>
                </c:pt>
                <c:pt idx="9">
                  <c:v>0.0</c:v>
                </c:pt>
                <c:pt idx="10">
                  <c:v>7.0</c:v>
                </c:pt>
                <c:pt idx="11">
                  <c:v>6.0</c:v>
                </c:pt>
                <c:pt idx="12">
                  <c:v>8.0</c:v>
                </c:pt>
                <c:pt idx="13">
                  <c:v>2.0</c:v>
                </c:pt>
              </c:numCache>
            </c:numRef>
          </c:val>
        </c:ser>
        <c:dLbls>
          <c:showLegendKey val="0"/>
          <c:showVal val="0"/>
          <c:showCatName val="0"/>
          <c:showSerName val="0"/>
          <c:showPercent val="0"/>
          <c:showBubbleSize val="0"/>
        </c:dLbls>
        <c:gapWidth val="150"/>
        <c:axId val="2144419000"/>
        <c:axId val="2144416008"/>
      </c:barChart>
      <c:catAx>
        <c:axId val="2144419000"/>
        <c:scaling>
          <c:orientation val="minMax"/>
        </c:scaling>
        <c:delete val="0"/>
        <c:axPos val="b"/>
        <c:majorTickMark val="out"/>
        <c:minorTickMark val="none"/>
        <c:tickLblPos val="nextTo"/>
        <c:crossAx val="2144416008"/>
        <c:crosses val="autoZero"/>
        <c:auto val="1"/>
        <c:lblAlgn val="ctr"/>
        <c:lblOffset val="100"/>
        <c:noMultiLvlLbl val="0"/>
      </c:catAx>
      <c:valAx>
        <c:axId val="2144416008"/>
        <c:scaling>
          <c:orientation val="minMax"/>
        </c:scaling>
        <c:delete val="0"/>
        <c:axPos val="l"/>
        <c:majorGridlines/>
        <c:numFmt formatCode="General" sourceLinked="1"/>
        <c:majorTickMark val="out"/>
        <c:minorTickMark val="none"/>
        <c:tickLblPos val="nextTo"/>
        <c:crossAx val="21444190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'Redone Analysis'!$B$197</c:f>
              <c:strCache>
                <c:ptCount val="1"/>
                <c:pt idx="0">
                  <c:v>Nodes</c:v>
                </c:pt>
              </c:strCache>
            </c:strRef>
          </c:tx>
          <c:invertIfNegative val="0"/>
          <c:cat>
            <c:strRef>
              <c:f>'Redone Analysis'!$C$196:$P$196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Analysis'!$C$197:$P$197</c:f>
              <c:numCache>
                <c:formatCode>General</c:formatCode>
                <c:ptCount val="14"/>
                <c:pt idx="0">
                  <c:v>9.0</c:v>
                </c:pt>
                <c:pt idx="1">
                  <c:v>17.0</c:v>
                </c:pt>
                <c:pt idx="2">
                  <c:v>0.0</c:v>
                </c:pt>
                <c:pt idx="3">
                  <c:v>0.0</c:v>
                </c:pt>
                <c:pt idx="4">
                  <c:v>0.0</c:v>
                </c:pt>
                <c:pt idx="5">
                  <c:v>3.0</c:v>
                </c:pt>
                <c:pt idx="6">
                  <c:v>0.0</c:v>
                </c:pt>
                <c:pt idx="7">
                  <c:v>14.0</c:v>
                </c:pt>
                <c:pt idx="8">
                  <c:v>16.0</c:v>
                </c:pt>
                <c:pt idx="9">
                  <c:v>0.0</c:v>
                </c:pt>
                <c:pt idx="10">
                  <c:v>10.0</c:v>
                </c:pt>
                <c:pt idx="11">
                  <c:v>0.0</c:v>
                </c:pt>
                <c:pt idx="12">
                  <c:v>0.0</c:v>
                </c:pt>
                <c:pt idx="13">
                  <c:v>0.0</c:v>
                </c:pt>
              </c:numCache>
            </c:numRef>
          </c:val>
        </c:ser>
        <c:ser>
          <c:idx val="1"/>
          <c:order val="1"/>
          <c:tx>
            <c:strRef>
              <c:f>'Redone Analysis'!$B$198</c:f>
              <c:strCache>
                <c:ptCount val="1"/>
                <c:pt idx="0">
                  <c:v>Edges</c:v>
                </c:pt>
              </c:strCache>
            </c:strRef>
          </c:tx>
          <c:invertIfNegative val="0"/>
          <c:cat>
            <c:strRef>
              <c:f>'Redone Analysis'!$C$196:$P$196</c:f>
              <c:strCache>
                <c:ptCount val="14"/>
                <c:pt idx="0">
                  <c:v>Position</c:v>
                </c:pt>
                <c:pt idx="1">
                  <c:v>Text</c:v>
                </c:pt>
                <c:pt idx="2">
                  <c:v>Size,Area</c:v>
                </c:pt>
                <c:pt idx="3">
                  <c:v>Angle</c:v>
                </c:pt>
                <c:pt idx="4">
                  <c:v>Pattern Density</c:v>
                </c:pt>
                <c:pt idx="5">
                  <c:v>Weight, Boldness</c:v>
                </c:pt>
                <c:pt idx="6">
                  <c:v>Saturation, Brightness</c:v>
                </c:pt>
                <c:pt idx="7">
                  <c:v>Color</c:v>
                </c:pt>
                <c:pt idx="8">
                  <c:v>Shape, Icon</c:v>
                </c:pt>
                <c:pt idx="9">
                  <c:v>Pattern Texture</c:v>
                </c:pt>
                <c:pt idx="10">
                  <c:v>Enclosure, Connection</c:v>
                </c:pt>
                <c:pt idx="11">
                  <c:v>Line Pattern</c:v>
                </c:pt>
                <c:pt idx="12">
                  <c:v>Line Endings</c:v>
                </c:pt>
                <c:pt idx="13">
                  <c:v>Line Weight</c:v>
                </c:pt>
              </c:strCache>
            </c:strRef>
          </c:cat>
          <c:val>
            <c:numRef>
              <c:f>'Redone Analysis'!$C$198:$P$198</c:f>
              <c:numCache>
                <c:formatCode>General</c:formatCode>
                <c:ptCount val="14"/>
                <c:pt idx="0">
                  <c:v>9.0</c:v>
                </c:pt>
                <c:pt idx="1">
                  <c:v>7.0</c:v>
                </c:pt>
                <c:pt idx="2">
                  <c:v>0.0</c:v>
                </c:pt>
                <c:pt idx="3">
                  <c:v>0.0</c:v>
                </c:pt>
                <c:pt idx="4">
                  <c:v>0.0</c:v>
                </c:pt>
                <c:pt idx="5">
                  <c:v>0.0</c:v>
                </c:pt>
                <c:pt idx="6">
                  <c:v>0.0</c:v>
                </c:pt>
                <c:pt idx="7">
                  <c:v>5.0</c:v>
                </c:pt>
                <c:pt idx="8">
                  <c:v>4.0</c:v>
                </c:pt>
                <c:pt idx="9">
                  <c:v>0.0</c:v>
                </c:pt>
                <c:pt idx="10">
                  <c:v>9.0</c:v>
                </c:pt>
                <c:pt idx="11">
                  <c:v>8.0</c:v>
                </c:pt>
                <c:pt idx="12">
                  <c:v>3.0</c:v>
                </c:pt>
                <c:pt idx="13">
                  <c:v>6.0</c:v>
                </c:pt>
              </c:numCache>
            </c:numRef>
          </c:val>
        </c:ser>
        <c:dLbls>
          <c:showLegendKey val="0"/>
          <c:showVal val="0"/>
          <c:showCatName val="0"/>
          <c:showSerName val="0"/>
          <c:showPercent val="0"/>
          <c:showBubbleSize val="0"/>
        </c:dLbls>
        <c:gapWidth val="150"/>
        <c:axId val="2144382168"/>
        <c:axId val="2144379176"/>
      </c:barChart>
      <c:catAx>
        <c:axId val="2144382168"/>
        <c:scaling>
          <c:orientation val="minMax"/>
        </c:scaling>
        <c:delete val="0"/>
        <c:axPos val="b"/>
        <c:majorTickMark val="out"/>
        <c:minorTickMark val="none"/>
        <c:tickLblPos val="nextTo"/>
        <c:crossAx val="2144379176"/>
        <c:crosses val="autoZero"/>
        <c:auto val="1"/>
        <c:lblAlgn val="ctr"/>
        <c:lblOffset val="100"/>
        <c:noMultiLvlLbl val="0"/>
      </c:catAx>
      <c:valAx>
        <c:axId val="2144379176"/>
        <c:scaling>
          <c:orientation val="minMax"/>
        </c:scaling>
        <c:delete val="0"/>
        <c:axPos val="l"/>
        <c:majorGridlines/>
        <c:numFmt formatCode="General" sourceLinked="1"/>
        <c:majorTickMark val="out"/>
        <c:minorTickMark val="none"/>
        <c:tickLblPos val="nextTo"/>
        <c:crossAx val="214438216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'Difference Analysis'!$C$13</c:f>
              <c:strCache>
                <c:ptCount val="1"/>
                <c:pt idx="0">
                  <c:v>Normalized Network</c:v>
                </c:pt>
              </c:strCache>
            </c:strRef>
          </c:tx>
          <c:invertIfNegative val="0"/>
          <c:cat>
            <c:strRef>
              <c:f>'Difference Analysis'!$D$3:$AE$3</c:f>
              <c:strCache>
                <c:ptCount val="20"/>
                <c:pt idx="0">
                  <c:v>Position</c:v>
                </c:pt>
                <c:pt idx="1">
                  <c:v>Position.1</c:v>
                </c:pt>
                <c:pt idx="2">
                  <c:v>Text</c:v>
                </c:pt>
                <c:pt idx="3">
                  <c:v>Text.1</c:v>
                </c:pt>
                <c:pt idx="4">
                  <c:v>Size.Area</c:v>
                </c:pt>
                <c:pt idx="5">
                  <c:v>Size.Area.1</c:v>
                </c:pt>
                <c:pt idx="6">
                  <c:v>Weight..Boldness</c:v>
                </c:pt>
                <c:pt idx="7">
                  <c:v>Weight..Boldness.1</c:v>
                </c:pt>
                <c:pt idx="8">
                  <c:v>Saturation..Brightness</c:v>
                </c:pt>
                <c:pt idx="9">
                  <c:v>Saturation..Brightness.1</c:v>
                </c:pt>
                <c:pt idx="10">
                  <c:v>Color</c:v>
                </c:pt>
                <c:pt idx="11">
                  <c:v>Color.1</c:v>
                </c:pt>
                <c:pt idx="12">
                  <c:v>Shape..Icon</c:v>
                </c:pt>
                <c:pt idx="13">
                  <c:v>Shape..Icon.1</c:v>
                </c:pt>
                <c:pt idx="14">
                  <c:v>Enclosure..Connection</c:v>
                </c:pt>
                <c:pt idx="15">
                  <c:v>Enclosure..Connection.1</c:v>
                </c:pt>
                <c:pt idx="16">
                  <c:v>Line.Pattern</c:v>
                </c:pt>
                <c:pt idx="17">
                  <c:v>Line.Pattern.1</c:v>
                </c:pt>
                <c:pt idx="18">
                  <c:v>Line.Endings.1</c:v>
                </c:pt>
                <c:pt idx="19">
                  <c:v>Line.Weight.1</c:v>
                </c:pt>
              </c:strCache>
            </c:strRef>
          </c:cat>
          <c:val>
            <c:numRef>
              <c:f>'Difference Analysis'!$D$13:$AE$13</c:f>
              <c:numCache>
                <c:formatCode>General</c:formatCode>
                <c:ptCount val="20"/>
                <c:pt idx="0">
                  <c:v>0.5</c:v>
                </c:pt>
                <c:pt idx="1">
                  <c:v>0.285714285714286</c:v>
                </c:pt>
                <c:pt idx="2">
                  <c:v>0.4375</c:v>
                </c:pt>
                <c:pt idx="3">
                  <c:v>0.0</c:v>
                </c:pt>
                <c:pt idx="4">
                  <c:v>0.5</c:v>
                </c:pt>
                <c:pt idx="5">
                  <c:v>0.0</c:v>
                </c:pt>
                <c:pt idx="6">
                  <c:v>0.5</c:v>
                </c:pt>
                <c:pt idx="7">
                  <c:v>0.0</c:v>
                </c:pt>
                <c:pt idx="8">
                  <c:v>0.0</c:v>
                </c:pt>
                <c:pt idx="9">
                  <c:v>0.0</c:v>
                </c:pt>
                <c:pt idx="10">
                  <c:v>0.454545454545454</c:v>
                </c:pt>
                <c:pt idx="11">
                  <c:v>0.8</c:v>
                </c:pt>
                <c:pt idx="12">
                  <c:v>0.4</c:v>
                </c:pt>
                <c:pt idx="13">
                  <c:v>0.0</c:v>
                </c:pt>
                <c:pt idx="14">
                  <c:v>0.25</c:v>
                </c:pt>
                <c:pt idx="15">
                  <c:v>0.181818181818182</c:v>
                </c:pt>
                <c:pt idx="16">
                  <c:v>0.0</c:v>
                </c:pt>
                <c:pt idx="17">
                  <c:v>0.181818181818182</c:v>
                </c:pt>
                <c:pt idx="18">
                  <c:v>0.5</c:v>
                </c:pt>
                <c:pt idx="19">
                  <c:v>0.2</c:v>
                </c:pt>
              </c:numCache>
            </c:numRef>
          </c:val>
        </c:ser>
        <c:ser>
          <c:idx val="1"/>
          <c:order val="1"/>
          <c:tx>
            <c:strRef>
              <c:f>'Difference Analysis'!$C$14</c:f>
              <c:strCache>
                <c:ptCount val="1"/>
                <c:pt idx="0">
                  <c:v>Normalized Pathway</c:v>
                </c:pt>
              </c:strCache>
            </c:strRef>
          </c:tx>
          <c:invertIfNegative val="0"/>
          <c:cat>
            <c:strRef>
              <c:f>'Difference Analysis'!$D$3:$AE$3</c:f>
              <c:strCache>
                <c:ptCount val="20"/>
                <c:pt idx="0">
                  <c:v>Position</c:v>
                </c:pt>
                <c:pt idx="1">
                  <c:v>Position.1</c:v>
                </c:pt>
                <c:pt idx="2">
                  <c:v>Text</c:v>
                </c:pt>
                <c:pt idx="3">
                  <c:v>Text.1</c:v>
                </c:pt>
                <c:pt idx="4">
                  <c:v>Size.Area</c:v>
                </c:pt>
                <c:pt idx="5">
                  <c:v>Size.Area.1</c:v>
                </c:pt>
                <c:pt idx="6">
                  <c:v>Weight..Boldness</c:v>
                </c:pt>
                <c:pt idx="7">
                  <c:v>Weight..Boldness.1</c:v>
                </c:pt>
                <c:pt idx="8">
                  <c:v>Saturation..Brightness</c:v>
                </c:pt>
                <c:pt idx="9">
                  <c:v>Saturation..Brightness.1</c:v>
                </c:pt>
                <c:pt idx="10">
                  <c:v>Color</c:v>
                </c:pt>
                <c:pt idx="11">
                  <c:v>Color.1</c:v>
                </c:pt>
                <c:pt idx="12">
                  <c:v>Shape..Icon</c:v>
                </c:pt>
                <c:pt idx="13">
                  <c:v>Shape..Icon.1</c:v>
                </c:pt>
                <c:pt idx="14">
                  <c:v>Enclosure..Connection</c:v>
                </c:pt>
                <c:pt idx="15">
                  <c:v>Enclosure..Connection.1</c:v>
                </c:pt>
                <c:pt idx="16">
                  <c:v>Line.Pattern</c:v>
                </c:pt>
                <c:pt idx="17">
                  <c:v>Line.Pattern.1</c:v>
                </c:pt>
                <c:pt idx="18">
                  <c:v>Line.Endings.1</c:v>
                </c:pt>
                <c:pt idx="19">
                  <c:v>Line.Weight.1</c:v>
                </c:pt>
              </c:strCache>
            </c:strRef>
          </c:cat>
          <c:val>
            <c:numRef>
              <c:f>'Difference Analysis'!$D$14:$AE$14</c:f>
              <c:numCache>
                <c:formatCode>General</c:formatCode>
                <c:ptCount val="20"/>
                <c:pt idx="0">
                  <c:v>0.5</c:v>
                </c:pt>
                <c:pt idx="1">
                  <c:v>0.714285714285714</c:v>
                </c:pt>
                <c:pt idx="2">
                  <c:v>0.5625</c:v>
                </c:pt>
                <c:pt idx="3">
                  <c:v>1.0</c:v>
                </c:pt>
                <c:pt idx="4">
                  <c:v>0.5</c:v>
                </c:pt>
                <c:pt idx="5">
                  <c:v>1.0</c:v>
                </c:pt>
                <c:pt idx="6">
                  <c:v>0.5</c:v>
                </c:pt>
                <c:pt idx="7">
                  <c:v>1.0</c:v>
                </c:pt>
                <c:pt idx="8">
                  <c:v>1.0</c:v>
                </c:pt>
                <c:pt idx="9">
                  <c:v>1.0</c:v>
                </c:pt>
                <c:pt idx="10">
                  <c:v>0.545454545454545</c:v>
                </c:pt>
                <c:pt idx="11">
                  <c:v>0.2</c:v>
                </c:pt>
                <c:pt idx="12">
                  <c:v>0.6</c:v>
                </c:pt>
                <c:pt idx="13">
                  <c:v>1.0</c:v>
                </c:pt>
                <c:pt idx="14">
                  <c:v>0.75</c:v>
                </c:pt>
                <c:pt idx="15">
                  <c:v>0.818181818181818</c:v>
                </c:pt>
                <c:pt idx="16">
                  <c:v>0.0</c:v>
                </c:pt>
                <c:pt idx="17">
                  <c:v>0.818181818181818</c:v>
                </c:pt>
                <c:pt idx="18">
                  <c:v>0.5</c:v>
                </c:pt>
                <c:pt idx="19">
                  <c:v>0.8</c:v>
                </c:pt>
              </c:numCache>
            </c:numRef>
          </c:val>
        </c:ser>
        <c:dLbls>
          <c:showLegendKey val="0"/>
          <c:showVal val="0"/>
          <c:showCatName val="0"/>
          <c:showSerName val="0"/>
          <c:showPercent val="0"/>
          <c:showBubbleSize val="0"/>
        </c:dLbls>
        <c:gapWidth val="150"/>
        <c:axId val="2143635512"/>
        <c:axId val="2143638536"/>
      </c:barChart>
      <c:catAx>
        <c:axId val="2143635512"/>
        <c:scaling>
          <c:orientation val="minMax"/>
        </c:scaling>
        <c:delete val="0"/>
        <c:axPos val="b"/>
        <c:majorTickMark val="out"/>
        <c:minorTickMark val="none"/>
        <c:tickLblPos val="nextTo"/>
        <c:crossAx val="2143638536"/>
        <c:crosses val="autoZero"/>
        <c:auto val="1"/>
        <c:lblAlgn val="ctr"/>
        <c:lblOffset val="100"/>
        <c:noMultiLvlLbl val="0"/>
      </c:catAx>
      <c:valAx>
        <c:axId val="2143638536"/>
        <c:scaling>
          <c:orientation val="minMax"/>
        </c:scaling>
        <c:delete val="0"/>
        <c:axPos val="l"/>
        <c:majorGridlines/>
        <c:numFmt formatCode="General" sourceLinked="1"/>
        <c:majorTickMark val="out"/>
        <c:minorTickMark val="none"/>
        <c:tickLblPos val="nextTo"/>
        <c:crossAx val="214363551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stacked"/>
        <c:varyColors val="0"/>
        <c:ser>
          <c:idx val="0"/>
          <c:order val="0"/>
          <c:tx>
            <c:strRef>
              <c:f>'Difference Analysis'!$C$18</c:f>
              <c:strCache>
                <c:ptCount val="1"/>
                <c:pt idx="0">
                  <c:v>Net Pct</c:v>
                </c:pt>
              </c:strCache>
            </c:strRef>
          </c:tx>
          <c:invertIfNegative val="0"/>
          <c:cat>
            <c:strRef>
              <c:f>'Difference Analysis'!$D$17:$AE$17</c:f>
              <c:strCache>
                <c:ptCount val="20"/>
                <c:pt idx="0">
                  <c:v>Position</c:v>
                </c:pt>
                <c:pt idx="1">
                  <c:v>Position.1</c:v>
                </c:pt>
                <c:pt idx="2">
                  <c:v>Text</c:v>
                </c:pt>
                <c:pt idx="3">
                  <c:v>Text.1</c:v>
                </c:pt>
                <c:pt idx="4">
                  <c:v>Size.Area</c:v>
                </c:pt>
                <c:pt idx="5">
                  <c:v>Size.Area.1</c:v>
                </c:pt>
                <c:pt idx="6">
                  <c:v>Weight..Boldness</c:v>
                </c:pt>
                <c:pt idx="7">
                  <c:v>Weight..Boldness.1</c:v>
                </c:pt>
                <c:pt idx="8">
                  <c:v>Saturation..Brightness</c:v>
                </c:pt>
                <c:pt idx="9">
                  <c:v>Saturation..Brightness.1</c:v>
                </c:pt>
                <c:pt idx="10">
                  <c:v>Color</c:v>
                </c:pt>
                <c:pt idx="11">
                  <c:v>Color.1</c:v>
                </c:pt>
                <c:pt idx="12">
                  <c:v>Shape..Icon</c:v>
                </c:pt>
                <c:pt idx="13">
                  <c:v>Shape..Icon.1</c:v>
                </c:pt>
                <c:pt idx="14">
                  <c:v>Enclosure..Connection</c:v>
                </c:pt>
                <c:pt idx="15">
                  <c:v>Enclosure..Connection.1</c:v>
                </c:pt>
                <c:pt idx="16">
                  <c:v>Line.Pattern</c:v>
                </c:pt>
                <c:pt idx="17">
                  <c:v>Line.Pattern.1</c:v>
                </c:pt>
                <c:pt idx="18">
                  <c:v>Line.Endings.1</c:v>
                </c:pt>
                <c:pt idx="19">
                  <c:v>Line.Weight.1</c:v>
                </c:pt>
              </c:strCache>
            </c:strRef>
          </c:cat>
          <c:val>
            <c:numRef>
              <c:f>'Difference Analysis'!$D$18:$AE$18</c:f>
              <c:numCache>
                <c:formatCode>General</c:formatCode>
                <c:ptCount val="20"/>
                <c:pt idx="0">
                  <c:v>0.125</c:v>
                </c:pt>
                <c:pt idx="1">
                  <c:v>0.0833333333333333</c:v>
                </c:pt>
                <c:pt idx="2">
                  <c:v>0.291666666666667</c:v>
                </c:pt>
                <c:pt idx="3">
                  <c:v>0.0</c:v>
                </c:pt>
                <c:pt idx="4">
                  <c:v>0.5</c:v>
                </c:pt>
                <c:pt idx="5">
                  <c:v>0.0</c:v>
                </c:pt>
                <c:pt idx="6">
                  <c:v>0.333333333333333</c:v>
                </c:pt>
                <c:pt idx="7">
                  <c:v>0.0</c:v>
                </c:pt>
                <c:pt idx="8">
                  <c:v>0.0</c:v>
                </c:pt>
                <c:pt idx="9">
                  <c:v>0.0</c:v>
                </c:pt>
                <c:pt idx="10">
                  <c:v>0.166666666666667</c:v>
                </c:pt>
                <c:pt idx="11">
                  <c:v>0.363636363636364</c:v>
                </c:pt>
                <c:pt idx="12">
                  <c:v>0.15</c:v>
                </c:pt>
                <c:pt idx="13">
                  <c:v>0.0</c:v>
                </c:pt>
                <c:pt idx="14">
                  <c:v>0.125</c:v>
                </c:pt>
                <c:pt idx="15">
                  <c:v>0.1</c:v>
                </c:pt>
                <c:pt idx="16">
                  <c:v>0.0</c:v>
                </c:pt>
                <c:pt idx="17">
                  <c:v>0.1</c:v>
                </c:pt>
                <c:pt idx="18">
                  <c:v>0.153846153846154</c:v>
                </c:pt>
                <c:pt idx="19">
                  <c:v>0.0833333333333333</c:v>
                </c:pt>
              </c:numCache>
            </c:numRef>
          </c:val>
        </c:ser>
        <c:ser>
          <c:idx val="1"/>
          <c:order val="1"/>
          <c:tx>
            <c:strRef>
              <c:f>'Difference Analysis'!$C$19</c:f>
              <c:strCache>
                <c:ptCount val="1"/>
                <c:pt idx="0">
                  <c:v>Path Pct</c:v>
                </c:pt>
              </c:strCache>
            </c:strRef>
          </c:tx>
          <c:invertIfNegative val="0"/>
          <c:cat>
            <c:strRef>
              <c:f>'Difference Analysis'!$D$17:$AE$17</c:f>
              <c:strCache>
                <c:ptCount val="20"/>
                <c:pt idx="0">
                  <c:v>Position</c:v>
                </c:pt>
                <c:pt idx="1">
                  <c:v>Position.1</c:v>
                </c:pt>
                <c:pt idx="2">
                  <c:v>Text</c:v>
                </c:pt>
                <c:pt idx="3">
                  <c:v>Text.1</c:v>
                </c:pt>
                <c:pt idx="4">
                  <c:v>Size.Area</c:v>
                </c:pt>
                <c:pt idx="5">
                  <c:v>Size.Area.1</c:v>
                </c:pt>
                <c:pt idx="6">
                  <c:v>Weight..Boldness</c:v>
                </c:pt>
                <c:pt idx="7">
                  <c:v>Weight..Boldness.1</c:v>
                </c:pt>
                <c:pt idx="8">
                  <c:v>Saturation..Brightness</c:v>
                </c:pt>
                <c:pt idx="9">
                  <c:v>Saturation..Brightness.1</c:v>
                </c:pt>
                <c:pt idx="10">
                  <c:v>Color</c:v>
                </c:pt>
                <c:pt idx="11">
                  <c:v>Color.1</c:v>
                </c:pt>
                <c:pt idx="12">
                  <c:v>Shape..Icon</c:v>
                </c:pt>
                <c:pt idx="13">
                  <c:v>Shape..Icon.1</c:v>
                </c:pt>
                <c:pt idx="14">
                  <c:v>Enclosure..Connection</c:v>
                </c:pt>
                <c:pt idx="15">
                  <c:v>Enclosure..Connection.1</c:v>
                </c:pt>
                <c:pt idx="16">
                  <c:v>Line.Pattern</c:v>
                </c:pt>
                <c:pt idx="17">
                  <c:v>Line.Pattern.1</c:v>
                </c:pt>
                <c:pt idx="18">
                  <c:v>Line.Endings.1</c:v>
                </c:pt>
                <c:pt idx="19">
                  <c:v>Line.Weight.1</c:v>
                </c:pt>
              </c:strCache>
            </c:strRef>
          </c:cat>
          <c:val>
            <c:numRef>
              <c:f>'Difference Analysis'!$D$19:$AE$19</c:f>
              <c:numCache>
                <c:formatCode>General</c:formatCode>
                <c:ptCount val="20"/>
                <c:pt idx="0">
                  <c:v>0.125</c:v>
                </c:pt>
                <c:pt idx="1">
                  <c:v>0.208333333333333</c:v>
                </c:pt>
                <c:pt idx="2">
                  <c:v>0.375</c:v>
                </c:pt>
                <c:pt idx="3">
                  <c:v>0.4</c:v>
                </c:pt>
                <c:pt idx="4">
                  <c:v>0.5</c:v>
                </c:pt>
                <c:pt idx="5">
                  <c:v>1.0</c:v>
                </c:pt>
                <c:pt idx="6">
                  <c:v>0.333333333333333</c:v>
                </c:pt>
                <c:pt idx="7">
                  <c:v>1.0</c:v>
                </c:pt>
                <c:pt idx="8">
                  <c:v>1.0</c:v>
                </c:pt>
                <c:pt idx="9">
                  <c:v>1.0</c:v>
                </c:pt>
                <c:pt idx="10">
                  <c:v>0.2</c:v>
                </c:pt>
                <c:pt idx="11">
                  <c:v>0.0909090909090909</c:v>
                </c:pt>
                <c:pt idx="12">
                  <c:v>0.225</c:v>
                </c:pt>
                <c:pt idx="13">
                  <c:v>0.2</c:v>
                </c:pt>
                <c:pt idx="14">
                  <c:v>0.375</c:v>
                </c:pt>
                <c:pt idx="15">
                  <c:v>0.45</c:v>
                </c:pt>
                <c:pt idx="16">
                  <c:v>0.0</c:v>
                </c:pt>
                <c:pt idx="17">
                  <c:v>0.45</c:v>
                </c:pt>
                <c:pt idx="18">
                  <c:v>0.153846153846154</c:v>
                </c:pt>
                <c:pt idx="19">
                  <c:v>0.333333333333333</c:v>
                </c:pt>
              </c:numCache>
            </c:numRef>
          </c:val>
        </c:ser>
        <c:ser>
          <c:idx val="2"/>
          <c:order val="2"/>
          <c:tx>
            <c:strRef>
              <c:f>'Difference Analysis'!$C$20</c:f>
              <c:strCache>
                <c:ptCount val="1"/>
                <c:pt idx="0">
                  <c:v>Conc Pct</c:v>
                </c:pt>
              </c:strCache>
            </c:strRef>
          </c:tx>
          <c:invertIfNegative val="0"/>
          <c:cat>
            <c:strRef>
              <c:f>'Difference Analysis'!$D$17:$AE$17</c:f>
              <c:strCache>
                <c:ptCount val="20"/>
                <c:pt idx="0">
                  <c:v>Position</c:v>
                </c:pt>
                <c:pt idx="1">
                  <c:v>Position.1</c:v>
                </c:pt>
                <c:pt idx="2">
                  <c:v>Text</c:v>
                </c:pt>
                <c:pt idx="3">
                  <c:v>Text.1</c:v>
                </c:pt>
                <c:pt idx="4">
                  <c:v>Size.Area</c:v>
                </c:pt>
                <c:pt idx="5">
                  <c:v>Size.Area.1</c:v>
                </c:pt>
                <c:pt idx="6">
                  <c:v>Weight..Boldness</c:v>
                </c:pt>
                <c:pt idx="7">
                  <c:v>Weight..Boldness.1</c:v>
                </c:pt>
                <c:pt idx="8">
                  <c:v>Saturation..Brightness</c:v>
                </c:pt>
                <c:pt idx="9">
                  <c:v>Saturation..Brightness.1</c:v>
                </c:pt>
                <c:pt idx="10">
                  <c:v>Color</c:v>
                </c:pt>
                <c:pt idx="11">
                  <c:v>Color.1</c:v>
                </c:pt>
                <c:pt idx="12">
                  <c:v>Shape..Icon</c:v>
                </c:pt>
                <c:pt idx="13">
                  <c:v>Shape..Icon.1</c:v>
                </c:pt>
                <c:pt idx="14">
                  <c:v>Enclosure..Connection</c:v>
                </c:pt>
                <c:pt idx="15">
                  <c:v>Enclosure..Connection.1</c:v>
                </c:pt>
                <c:pt idx="16">
                  <c:v>Line.Pattern</c:v>
                </c:pt>
                <c:pt idx="17">
                  <c:v>Line.Pattern.1</c:v>
                </c:pt>
                <c:pt idx="18">
                  <c:v>Line.Endings.1</c:v>
                </c:pt>
                <c:pt idx="19">
                  <c:v>Line.Weight.1</c:v>
                </c:pt>
              </c:strCache>
            </c:strRef>
          </c:cat>
          <c:val>
            <c:numRef>
              <c:f>'Difference Analysis'!$D$20:$AE$20</c:f>
              <c:numCache>
                <c:formatCode>General</c:formatCode>
                <c:ptCount val="20"/>
                <c:pt idx="0">
                  <c:v>0.75</c:v>
                </c:pt>
                <c:pt idx="1">
                  <c:v>0.708333333333333</c:v>
                </c:pt>
                <c:pt idx="2">
                  <c:v>0.333333333333333</c:v>
                </c:pt>
                <c:pt idx="3">
                  <c:v>0.6</c:v>
                </c:pt>
                <c:pt idx="4">
                  <c:v>0.0</c:v>
                </c:pt>
                <c:pt idx="5">
                  <c:v>0.0</c:v>
                </c:pt>
                <c:pt idx="6">
                  <c:v>0.333333333333333</c:v>
                </c:pt>
                <c:pt idx="7">
                  <c:v>0.0</c:v>
                </c:pt>
                <c:pt idx="8">
                  <c:v>0.0</c:v>
                </c:pt>
                <c:pt idx="9">
                  <c:v>0.0</c:v>
                </c:pt>
                <c:pt idx="10">
                  <c:v>0.633333333333333</c:v>
                </c:pt>
                <c:pt idx="11">
                  <c:v>0.545454545454545</c:v>
                </c:pt>
                <c:pt idx="12">
                  <c:v>0.625</c:v>
                </c:pt>
                <c:pt idx="13">
                  <c:v>0.8</c:v>
                </c:pt>
                <c:pt idx="14">
                  <c:v>0.5</c:v>
                </c:pt>
                <c:pt idx="15">
                  <c:v>0.45</c:v>
                </c:pt>
                <c:pt idx="16">
                  <c:v>1.0</c:v>
                </c:pt>
                <c:pt idx="17">
                  <c:v>0.45</c:v>
                </c:pt>
                <c:pt idx="18">
                  <c:v>0.692307692307692</c:v>
                </c:pt>
                <c:pt idx="19">
                  <c:v>0.583333333333333</c:v>
                </c:pt>
              </c:numCache>
            </c:numRef>
          </c:val>
        </c:ser>
        <c:dLbls>
          <c:showLegendKey val="0"/>
          <c:showVal val="0"/>
          <c:showCatName val="0"/>
          <c:showSerName val="0"/>
          <c:showPercent val="0"/>
          <c:showBubbleSize val="0"/>
        </c:dLbls>
        <c:gapWidth val="150"/>
        <c:overlap val="100"/>
        <c:axId val="2143591048"/>
        <c:axId val="2143588056"/>
      </c:barChart>
      <c:catAx>
        <c:axId val="2143591048"/>
        <c:scaling>
          <c:orientation val="minMax"/>
        </c:scaling>
        <c:delete val="0"/>
        <c:axPos val="b"/>
        <c:majorTickMark val="out"/>
        <c:minorTickMark val="none"/>
        <c:tickLblPos val="nextTo"/>
        <c:crossAx val="2143588056"/>
        <c:crosses val="autoZero"/>
        <c:auto val="1"/>
        <c:lblAlgn val="ctr"/>
        <c:lblOffset val="100"/>
        <c:noMultiLvlLbl val="0"/>
      </c:catAx>
      <c:valAx>
        <c:axId val="2143588056"/>
        <c:scaling>
          <c:orientation val="minMax"/>
        </c:scaling>
        <c:delete val="0"/>
        <c:axPos val="l"/>
        <c:majorGridlines/>
        <c:numFmt formatCode="General" sourceLinked="1"/>
        <c:majorTickMark val="out"/>
        <c:minorTickMark val="none"/>
        <c:tickLblPos val="nextTo"/>
        <c:crossAx val="21435910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8.xml"/><Relationship Id="rId20" Type="http://schemas.openxmlformats.org/officeDocument/2006/relationships/chart" Target="../charts/chart29.xml"/><Relationship Id="rId21" Type="http://schemas.openxmlformats.org/officeDocument/2006/relationships/chart" Target="../charts/chart30.xml"/><Relationship Id="rId22" Type="http://schemas.openxmlformats.org/officeDocument/2006/relationships/chart" Target="../charts/chart31.xml"/><Relationship Id="rId23" Type="http://schemas.openxmlformats.org/officeDocument/2006/relationships/chart" Target="../charts/chart32.xml"/><Relationship Id="rId24" Type="http://schemas.openxmlformats.org/officeDocument/2006/relationships/chart" Target="../charts/chart33.xml"/><Relationship Id="rId25" Type="http://schemas.openxmlformats.org/officeDocument/2006/relationships/chart" Target="../charts/chart34.xml"/><Relationship Id="rId10" Type="http://schemas.openxmlformats.org/officeDocument/2006/relationships/chart" Target="../charts/chart19.xml"/><Relationship Id="rId11" Type="http://schemas.openxmlformats.org/officeDocument/2006/relationships/chart" Target="../charts/chart20.xml"/><Relationship Id="rId12" Type="http://schemas.openxmlformats.org/officeDocument/2006/relationships/chart" Target="../charts/chart21.xml"/><Relationship Id="rId13" Type="http://schemas.openxmlformats.org/officeDocument/2006/relationships/chart" Target="../charts/chart22.xml"/><Relationship Id="rId14" Type="http://schemas.openxmlformats.org/officeDocument/2006/relationships/chart" Target="../charts/chart23.xml"/><Relationship Id="rId15" Type="http://schemas.openxmlformats.org/officeDocument/2006/relationships/chart" Target="../charts/chart24.xml"/><Relationship Id="rId16" Type="http://schemas.openxmlformats.org/officeDocument/2006/relationships/chart" Target="../charts/chart25.xml"/><Relationship Id="rId17" Type="http://schemas.openxmlformats.org/officeDocument/2006/relationships/chart" Target="../charts/chart26.xml"/><Relationship Id="rId18" Type="http://schemas.openxmlformats.org/officeDocument/2006/relationships/chart" Target="../charts/chart27.xml"/><Relationship Id="rId19" Type="http://schemas.openxmlformats.org/officeDocument/2006/relationships/chart" Target="../charts/chart28.xml"/><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114300</xdr:rowOff>
    </xdr:from>
    <xdr:to>
      <xdr:col>15</xdr:col>
      <xdr:colOff>0</xdr:colOff>
      <xdr:row>26</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317500</xdr:colOff>
      <xdr:row>45</xdr:row>
      <xdr:rowOff>139700</xdr:rowOff>
    </xdr:from>
    <xdr:to>
      <xdr:col>17</xdr:col>
      <xdr:colOff>25400</xdr:colOff>
      <xdr:row>69</xdr:row>
      <xdr:rowOff>38100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406400</xdr:colOff>
      <xdr:row>79</xdr:row>
      <xdr:rowOff>0</xdr:rowOff>
    </xdr:from>
    <xdr:to>
      <xdr:col>17</xdr:col>
      <xdr:colOff>114300</xdr:colOff>
      <xdr:row>102</xdr:row>
      <xdr:rowOff>88900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241300</xdr:colOff>
      <xdr:row>108</xdr:row>
      <xdr:rowOff>101600</xdr:rowOff>
    </xdr:from>
    <xdr:to>
      <xdr:col>16</xdr:col>
      <xdr:colOff>774700</xdr:colOff>
      <xdr:row>132</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342900</xdr:colOff>
      <xdr:row>138</xdr:row>
      <xdr:rowOff>114300</xdr:rowOff>
    </xdr:from>
    <xdr:to>
      <xdr:col>17</xdr:col>
      <xdr:colOff>50800</xdr:colOff>
      <xdr:row>162</xdr:row>
      <xdr:rowOff>12700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368300</xdr:colOff>
      <xdr:row>168</xdr:row>
      <xdr:rowOff>76200</xdr:rowOff>
    </xdr:from>
    <xdr:to>
      <xdr:col>17</xdr:col>
      <xdr:colOff>76200</xdr:colOff>
      <xdr:row>191</xdr:row>
      <xdr:rowOff>165100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330200</xdr:colOff>
      <xdr:row>198</xdr:row>
      <xdr:rowOff>50800</xdr:rowOff>
    </xdr:from>
    <xdr:to>
      <xdr:col>17</xdr:col>
      <xdr:colOff>38100</xdr:colOff>
      <xdr:row>221</xdr:row>
      <xdr:rowOff>139700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127000</xdr:colOff>
      <xdr:row>26</xdr:row>
      <xdr:rowOff>127000</xdr:rowOff>
    </xdr:from>
    <xdr:to>
      <xdr:col>30</xdr:col>
      <xdr:colOff>419100</xdr:colOff>
      <xdr:row>57</xdr:row>
      <xdr:rowOff>88900</xdr:rowOff>
    </xdr:to>
    <xdr:graphicFrame macro="">
      <xdr:nvGraphicFramePr>
        <xdr:cNvPr id="3" name="Chart 2" title="Quantifying Chartjunk"/>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673100</xdr:colOff>
      <xdr:row>61</xdr:row>
      <xdr:rowOff>0</xdr:rowOff>
    </xdr:from>
    <xdr:to>
      <xdr:col>24</xdr:col>
      <xdr:colOff>419100</xdr:colOff>
      <xdr:row>88</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114300</xdr:rowOff>
    </xdr:from>
    <xdr:to>
      <xdr:col>10</xdr:col>
      <xdr:colOff>203200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596900</xdr:colOff>
      <xdr:row>5</xdr:row>
      <xdr:rowOff>165100</xdr:rowOff>
    </xdr:from>
    <xdr:to>
      <xdr:col>18</xdr:col>
      <xdr:colOff>342900</xdr:colOff>
      <xdr:row>26</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180</xdr:row>
      <xdr:rowOff>127000</xdr:rowOff>
    </xdr:from>
    <xdr:to>
      <xdr:col>11</xdr:col>
      <xdr:colOff>63500</xdr:colOff>
      <xdr:row>207</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165100</xdr:colOff>
      <xdr:row>207</xdr:row>
      <xdr:rowOff>127000</xdr:rowOff>
    </xdr:from>
    <xdr:to>
      <xdr:col>17</xdr:col>
      <xdr:colOff>393700</xdr:colOff>
      <xdr:row>231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406400</xdr:colOff>
      <xdr:row>207</xdr:row>
      <xdr:rowOff>114300</xdr:rowOff>
    </xdr:from>
    <xdr:to>
      <xdr:col>9</xdr:col>
      <xdr:colOff>114300</xdr:colOff>
      <xdr:row>230</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266700</xdr:colOff>
      <xdr:row>231</xdr:row>
      <xdr:rowOff>63500</xdr:rowOff>
    </xdr:from>
    <xdr:to>
      <xdr:col>17</xdr:col>
      <xdr:colOff>38100</xdr:colOff>
      <xdr:row>250</xdr:row>
      <xdr:rowOff>63500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508000</xdr:colOff>
      <xdr:row>231</xdr:row>
      <xdr:rowOff>76200</xdr:rowOff>
    </xdr:from>
    <xdr:to>
      <xdr:col>8</xdr:col>
      <xdr:colOff>584200</xdr:colOff>
      <xdr:row>250</xdr:row>
      <xdr:rowOff>127000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495300</xdr:colOff>
      <xdr:row>267</xdr:row>
      <xdr:rowOff>63500</xdr:rowOff>
    </xdr:from>
    <xdr:to>
      <xdr:col>8</xdr:col>
      <xdr:colOff>508000</xdr:colOff>
      <xdr:row>285</xdr:row>
      <xdr:rowOff>114300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508000</xdr:colOff>
      <xdr:row>250</xdr:row>
      <xdr:rowOff>177800</xdr:rowOff>
    </xdr:from>
    <xdr:to>
      <xdr:col>8</xdr:col>
      <xdr:colOff>533400</xdr:colOff>
      <xdr:row>267</xdr:row>
      <xdr:rowOff>25400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12700</xdr:colOff>
      <xdr:row>268</xdr:row>
      <xdr:rowOff>12700</xdr:rowOff>
    </xdr:from>
    <xdr:to>
      <xdr:col>16</xdr:col>
      <xdr:colOff>749300</xdr:colOff>
      <xdr:row>285</xdr:row>
      <xdr:rowOff>127000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38100</xdr:colOff>
      <xdr:row>250</xdr:row>
      <xdr:rowOff>152400</xdr:rowOff>
    </xdr:from>
    <xdr:to>
      <xdr:col>16</xdr:col>
      <xdr:colOff>787400</xdr:colOff>
      <xdr:row>267</xdr:row>
      <xdr:rowOff>177800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304800</xdr:colOff>
      <xdr:row>285</xdr:row>
      <xdr:rowOff>152400</xdr:rowOff>
    </xdr:from>
    <xdr:to>
      <xdr:col>8</xdr:col>
      <xdr:colOff>698500</xdr:colOff>
      <xdr:row>305</xdr:row>
      <xdr:rowOff>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393700</xdr:colOff>
      <xdr:row>305</xdr:row>
      <xdr:rowOff>12700</xdr:rowOff>
    </xdr:from>
    <xdr:to>
      <xdr:col>8</xdr:col>
      <xdr:colOff>698500</xdr:colOff>
      <xdr:row>323</xdr:row>
      <xdr:rowOff>76200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101600</xdr:colOff>
      <xdr:row>285</xdr:row>
      <xdr:rowOff>177800</xdr:rowOff>
    </xdr:from>
    <xdr:to>
      <xdr:col>16</xdr:col>
      <xdr:colOff>622300</xdr:colOff>
      <xdr:row>306</xdr:row>
      <xdr:rowOff>114300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38100</xdr:colOff>
      <xdr:row>306</xdr:row>
      <xdr:rowOff>127000</xdr:rowOff>
    </xdr:from>
    <xdr:to>
      <xdr:col>16</xdr:col>
      <xdr:colOff>660400</xdr:colOff>
      <xdr:row>327</xdr:row>
      <xdr:rowOff>25400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457200</xdr:colOff>
      <xdr:row>187</xdr:row>
      <xdr:rowOff>0</xdr:rowOff>
    </xdr:from>
    <xdr:to>
      <xdr:col>18</xdr:col>
      <xdr:colOff>508000</xdr:colOff>
      <xdr:row>205</xdr:row>
      <xdr:rowOff>152400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29</xdr:col>
      <xdr:colOff>495300</xdr:colOff>
      <xdr:row>206</xdr:row>
      <xdr:rowOff>88900</xdr:rowOff>
    </xdr:from>
    <xdr:to>
      <xdr:col>37</xdr:col>
      <xdr:colOff>622300</xdr:colOff>
      <xdr:row>231</xdr:row>
      <xdr:rowOff>76200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330200</xdr:colOff>
      <xdr:row>207</xdr:row>
      <xdr:rowOff>38100</xdr:rowOff>
    </xdr:from>
    <xdr:to>
      <xdr:col>29</xdr:col>
      <xdr:colOff>419100</xdr:colOff>
      <xdr:row>229</xdr:row>
      <xdr:rowOff>114300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29</xdr:col>
      <xdr:colOff>152400</xdr:colOff>
      <xdr:row>255</xdr:row>
      <xdr:rowOff>63500</xdr:rowOff>
    </xdr:from>
    <xdr:to>
      <xdr:col>37</xdr:col>
      <xdr:colOff>546100</xdr:colOff>
      <xdr:row>277</xdr:row>
      <xdr:rowOff>139700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292100</xdr:colOff>
      <xdr:row>231</xdr:row>
      <xdr:rowOff>114300</xdr:rowOff>
    </xdr:from>
    <xdr:to>
      <xdr:col>37</xdr:col>
      <xdr:colOff>596900</xdr:colOff>
      <xdr:row>255</xdr:row>
      <xdr:rowOff>63500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20</xdr:col>
      <xdr:colOff>711200</xdr:colOff>
      <xdr:row>253</xdr:row>
      <xdr:rowOff>139700</xdr:rowOff>
    </xdr:from>
    <xdr:to>
      <xdr:col>28</xdr:col>
      <xdr:colOff>736600</xdr:colOff>
      <xdr:row>275</xdr:row>
      <xdr:rowOff>88900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698500</xdr:colOff>
      <xdr:row>231</xdr:row>
      <xdr:rowOff>101600</xdr:rowOff>
    </xdr:from>
    <xdr:to>
      <xdr:col>28</xdr:col>
      <xdr:colOff>812800</xdr:colOff>
      <xdr:row>253</xdr:row>
      <xdr:rowOff>101600</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xdr:col>
      <xdr:colOff>114300</xdr:colOff>
      <xdr:row>145</xdr:row>
      <xdr:rowOff>25400</xdr:rowOff>
    </xdr:from>
    <xdr:to>
      <xdr:col>22</xdr:col>
      <xdr:colOff>50800</xdr:colOff>
      <xdr:row>162</xdr:row>
      <xdr:rowOff>0</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520700</xdr:colOff>
      <xdr:row>144</xdr:row>
      <xdr:rowOff>152400</xdr:rowOff>
    </xdr:from>
    <xdr:to>
      <xdr:col>15</xdr:col>
      <xdr:colOff>177800</xdr:colOff>
      <xdr:row>160</xdr:row>
      <xdr:rowOff>152400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495300</xdr:colOff>
      <xdr:row>160</xdr:row>
      <xdr:rowOff>139700</xdr:rowOff>
    </xdr:from>
    <xdr:to>
      <xdr:col>15</xdr:col>
      <xdr:colOff>190500</xdr:colOff>
      <xdr:row>178</xdr:row>
      <xdr:rowOff>38100</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
  <sheetViews>
    <sheetView workbookViewId="0">
      <selection activeCell="B16" sqref="B16"/>
    </sheetView>
  </sheetViews>
  <sheetFormatPr baseColWidth="10" defaultRowHeight="15" x14ac:dyDescent="0"/>
  <sheetData>
    <row r="2" spans="2:8">
      <c r="B2" t="s">
        <v>0</v>
      </c>
      <c r="C2" t="s">
        <v>4</v>
      </c>
      <c r="D2" t="s">
        <v>5</v>
      </c>
      <c r="E2" t="s">
        <v>3</v>
      </c>
      <c r="F2" t="s">
        <v>6</v>
      </c>
      <c r="G2" t="s">
        <v>7</v>
      </c>
      <c r="H2" t="s">
        <v>8</v>
      </c>
    </row>
    <row r="3" spans="2:8">
      <c r="B3" t="s">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E23"/>
  <sheetViews>
    <sheetView workbookViewId="0">
      <selection activeCell="AE23" sqref="AE23"/>
    </sheetView>
  </sheetViews>
  <sheetFormatPr baseColWidth="10" defaultRowHeight="15" x14ac:dyDescent="0"/>
  <sheetData>
    <row r="3" spans="1:29">
      <c r="B3" s="3" t="s">
        <v>219</v>
      </c>
      <c r="C3" s="3" t="s">
        <v>220</v>
      </c>
    </row>
    <row r="4" spans="1:29">
      <c r="B4" s="3"/>
      <c r="C4" s="3"/>
    </row>
    <row r="5" spans="1:29">
      <c r="B5" s="3">
        <v>0</v>
      </c>
      <c r="C5" s="3">
        <v>0</v>
      </c>
    </row>
    <row r="6" spans="1:29">
      <c r="B6" s="3"/>
      <c r="C6" s="3"/>
    </row>
    <row r="7" spans="1:29">
      <c r="B7" s="3">
        <v>0</v>
      </c>
      <c r="C7" s="3">
        <v>0</v>
      </c>
    </row>
    <row r="13" spans="1:29">
      <c r="B13" s="1" t="s">
        <v>69</v>
      </c>
      <c r="C13" s="1" t="s">
        <v>69</v>
      </c>
      <c r="D13" s="1" t="s">
        <v>70</v>
      </c>
      <c r="E13" s="1" t="s">
        <v>70</v>
      </c>
      <c r="F13" s="1" t="s">
        <v>71</v>
      </c>
      <c r="G13" s="1" t="s">
        <v>71</v>
      </c>
      <c r="H13" s="1" t="s">
        <v>72</v>
      </c>
      <c r="I13" s="1" t="s">
        <v>72</v>
      </c>
      <c r="J13" s="1" t="s">
        <v>73</v>
      </c>
      <c r="K13" s="1" t="s">
        <v>73</v>
      </c>
      <c r="L13" s="1" t="s">
        <v>74</v>
      </c>
      <c r="M13" s="1" t="s">
        <v>74</v>
      </c>
      <c r="N13" s="1" t="s">
        <v>75</v>
      </c>
      <c r="O13" s="1" t="s">
        <v>75</v>
      </c>
      <c r="P13" s="1" t="s">
        <v>76</v>
      </c>
      <c r="Q13" s="1" t="s">
        <v>76</v>
      </c>
      <c r="R13" s="1" t="s">
        <v>77</v>
      </c>
      <c r="S13" s="1" t="s">
        <v>77</v>
      </c>
      <c r="T13" s="1" t="s">
        <v>78</v>
      </c>
      <c r="U13" s="1" t="s">
        <v>78</v>
      </c>
      <c r="V13" s="1" t="s">
        <v>79</v>
      </c>
      <c r="W13" s="1" t="s">
        <v>79</v>
      </c>
      <c r="X13" s="1" t="s">
        <v>80</v>
      </c>
      <c r="Y13" s="1" t="s">
        <v>80</v>
      </c>
      <c r="Z13" s="1" t="s">
        <v>81</v>
      </c>
      <c r="AA13" s="1" t="s">
        <v>81</v>
      </c>
      <c r="AB13" s="1" t="s">
        <v>82</v>
      </c>
      <c r="AC13" s="1" t="s">
        <v>82</v>
      </c>
    </row>
    <row r="14" spans="1:29">
      <c r="B14" s="3" t="s">
        <v>212</v>
      </c>
      <c r="C14" s="3" t="s">
        <v>213</v>
      </c>
      <c r="D14" s="3" t="s">
        <v>212</v>
      </c>
      <c r="E14" s="3" t="s">
        <v>213</v>
      </c>
      <c r="F14" s="3" t="s">
        <v>212</v>
      </c>
      <c r="G14" s="3" t="s">
        <v>213</v>
      </c>
      <c r="H14" s="3" t="s">
        <v>212</v>
      </c>
      <c r="I14" s="3" t="s">
        <v>213</v>
      </c>
      <c r="J14" s="3" t="s">
        <v>212</v>
      </c>
      <c r="K14" s="3" t="s">
        <v>213</v>
      </c>
      <c r="L14" s="3" t="s">
        <v>212</v>
      </c>
      <c r="M14" s="3" t="s">
        <v>213</v>
      </c>
      <c r="N14" s="3" t="s">
        <v>212</v>
      </c>
      <c r="O14" s="3" t="s">
        <v>213</v>
      </c>
      <c r="P14" s="3" t="s">
        <v>212</v>
      </c>
      <c r="Q14" s="3" t="s">
        <v>213</v>
      </c>
      <c r="R14" s="3" t="s">
        <v>212</v>
      </c>
      <c r="S14" s="3" t="s">
        <v>213</v>
      </c>
      <c r="T14" s="3" t="s">
        <v>212</v>
      </c>
      <c r="U14" s="3" t="s">
        <v>213</v>
      </c>
      <c r="V14" s="3" t="s">
        <v>212</v>
      </c>
      <c r="W14" s="3" t="s">
        <v>213</v>
      </c>
      <c r="X14" s="3" t="s">
        <v>212</v>
      </c>
      <c r="Y14" s="3" t="s">
        <v>213</v>
      </c>
      <c r="Z14" s="3" t="s">
        <v>212</v>
      </c>
      <c r="AA14" s="3" t="s">
        <v>213</v>
      </c>
      <c r="AB14" s="3" t="s">
        <v>212</v>
      </c>
      <c r="AC14" s="3" t="s">
        <v>213</v>
      </c>
    </row>
    <row r="15" spans="1:29">
      <c r="A15" t="s">
        <v>223</v>
      </c>
      <c r="B15">
        <v>0</v>
      </c>
      <c r="C15">
        <v>0</v>
      </c>
      <c r="D15">
        <v>1</v>
      </c>
      <c r="E15">
        <v>1</v>
      </c>
      <c r="F15">
        <v>0</v>
      </c>
      <c r="G15">
        <v>0</v>
      </c>
      <c r="H15">
        <v>0</v>
      </c>
      <c r="I15">
        <v>0</v>
      </c>
      <c r="J15">
        <v>0</v>
      </c>
      <c r="K15">
        <v>0</v>
      </c>
      <c r="L15">
        <v>0</v>
      </c>
      <c r="M15">
        <v>0</v>
      </c>
      <c r="N15">
        <v>0</v>
      </c>
      <c r="O15">
        <v>0</v>
      </c>
      <c r="P15">
        <v>1</v>
      </c>
      <c r="Q15">
        <v>1</v>
      </c>
      <c r="R15">
        <v>1</v>
      </c>
      <c r="S15">
        <v>0</v>
      </c>
      <c r="T15">
        <v>1</v>
      </c>
      <c r="U15">
        <v>0</v>
      </c>
      <c r="V15">
        <v>1</v>
      </c>
      <c r="W15">
        <v>0</v>
      </c>
      <c r="X15">
        <v>0</v>
      </c>
      <c r="Y15">
        <v>0</v>
      </c>
      <c r="Z15">
        <v>0</v>
      </c>
      <c r="AA15">
        <v>1</v>
      </c>
      <c r="AB15">
        <v>0</v>
      </c>
      <c r="AC15">
        <v>0</v>
      </c>
    </row>
    <row r="16" spans="1:29">
      <c r="A16" t="s">
        <v>224</v>
      </c>
      <c r="B16">
        <v>0</v>
      </c>
      <c r="C16">
        <v>0</v>
      </c>
      <c r="D16">
        <v>1</v>
      </c>
      <c r="E16">
        <v>0</v>
      </c>
      <c r="F16">
        <v>0</v>
      </c>
      <c r="G16">
        <v>0</v>
      </c>
      <c r="H16">
        <v>0</v>
      </c>
      <c r="I16">
        <v>0</v>
      </c>
      <c r="J16">
        <v>0</v>
      </c>
      <c r="K16">
        <v>0</v>
      </c>
      <c r="L16">
        <v>0</v>
      </c>
      <c r="M16">
        <v>0</v>
      </c>
      <c r="N16">
        <v>1</v>
      </c>
      <c r="O16">
        <v>0</v>
      </c>
      <c r="P16">
        <v>1</v>
      </c>
      <c r="Q16">
        <v>0</v>
      </c>
      <c r="R16">
        <v>1</v>
      </c>
      <c r="S16">
        <v>0</v>
      </c>
      <c r="T16">
        <v>0</v>
      </c>
      <c r="U16">
        <v>0</v>
      </c>
      <c r="V16">
        <v>0</v>
      </c>
      <c r="W16">
        <v>1</v>
      </c>
      <c r="X16">
        <v>0</v>
      </c>
      <c r="Y16">
        <v>1</v>
      </c>
      <c r="Z16">
        <v>0</v>
      </c>
      <c r="AA16">
        <v>1</v>
      </c>
      <c r="AB16">
        <v>0</v>
      </c>
      <c r="AC16">
        <v>0</v>
      </c>
    </row>
    <row r="17" spans="1:31">
      <c r="A17" t="s">
        <v>221</v>
      </c>
      <c r="B17">
        <v>0</v>
      </c>
      <c r="C17">
        <v>0</v>
      </c>
      <c r="D17">
        <v>0</v>
      </c>
      <c r="E17">
        <v>0</v>
      </c>
      <c r="F17">
        <v>0</v>
      </c>
      <c r="G17">
        <v>0</v>
      </c>
      <c r="J17">
        <v>0</v>
      </c>
      <c r="K17">
        <v>0</v>
      </c>
      <c r="L17">
        <v>0</v>
      </c>
      <c r="M17">
        <v>0</v>
      </c>
      <c r="N17">
        <v>0</v>
      </c>
      <c r="O17">
        <v>0</v>
      </c>
      <c r="P17">
        <v>0</v>
      </c>
      <c r="Q17">
        <v>0</v>
      </c>
      <c r="R17">
        <v>0</v>
      </c>
      <c r="S17">
        <v>0</v>
      </c>
      <c r="T17">
        <v>0</v>
      </c>
      <c r="U17">
        <v>0</v>
      </c>
      <c r="V17">
        <v>0</v>
      </c>
      <c r="W17">
        <v>0</v>
      </c>
      <c r="X17">
        <v>0</v>
      </c>
      <c r="Y17">
        <v>0</v>
      </c>
      <c r="Z17">
        <v>0</v>
      </c>
      <c r="AA17">
        <v>0</v>
      </c>
      <c r="AB17">
        <v>0</v>
      </c>
      <c r="AC17">
        <v>0</v>
      </c>
    </row>
    <row r="18" spans="1:31">
      <c r="A18" t="s">
        <v>222</v>
      </c>
      <c r="B18">
        <v>0</v>
      </c>
      <c r="C18">
        <v>1</v>
      </c>
      <c r="D18">
        <v>1</v>
      </c>
      <c r="E18">
        <v>0</v>
      </c>
      <c r="F18">
        <v>0</v>
      </c>
      <c r="G18">
        <v>1</v>
      </c>
      <c r="J18">
        <v>0</v>
      </c>
      <c r="K18">
        <v>0</v>
      </c>
      <c r="L18">
        <v>0</v>
      </c>
      <c r="M18">
        <v>0</v>
      </c>
      <c r="N18">
        <v>1</v>
      </c>
      <c r="O18">
        <v>0</v>
      </c>
      <c r="P18">
        <v>1</v>
      </c>
      <c r="Q18">
        <v>0</v>
      </c>
      <c r="R18">
        <v>1</v>
      </c>
      <c r="S18">
        <v>0</v>
      </c>
      <c r="T18">
        <v>0</v>
      </c>
      <c r="U18">
        <v>0</v>
      </c>
      <c r="V18">
        <v>0</v>
      </c>
      <c r="W18">
        <v>0</v>
      </c>
      <c r="X18">
        <v>1</v>
      </c>
      <c r="Y18">
        <v>1</v>
      </c>
      <c r="Z18">
        <v>0</v>
      </c>
      <c r="AA18">
        <v>1</v>
      </c>
      <c r="AB18">
        <v>0</v>
      </c>
      <c r="AC18">
        <v>1</v>
      </c>
    </row>
    <row r="22" spans="1:31">
      <c r="A22" t="s">
        <v>225</v>
      </c>
      <c r="B22">
        <f>B15-B17</f>
        <v>0</v>
      </c>
      <c r="C22">
        <f t="shared" ref="C22:AC22" si="0">C15-C17</f>
        <v>0</v>
      </c>
      <c r="D22">
        <f t="shared" si="0"/>
        <v>1</v>
      </c>
      <c r="E22">
        <f t="shared" si="0"/>
        <v>1</v>
      </c>
      <c r="F22">
        <f t="shared" si="0"/>
        <v>0</v>
      </c>
      <c r="G22">
        <f t="shared" si="0"/>
        <v>0</v>
      </c>
      <c r="H22">
        <f t="shared" si="0"/>
        <v>0</v>
      </c>
      <c r="I22">
        <f t="shared" si="0"/>
        <v>0</v>
      </c>
      <c r="J22">
        <f t="shared" si="0"/>
        <v>0</v>
      </c>
      <c r="K22">
        <f t="shared" si="0"/>
        <v>0</v>
      </c>
      <c r="L22">
        <f t="shared" si="0"/>
        <v>0</v>
      </c>
      <c r="M22">
        <f t="shared" si="0"/>
        <v>0</v>
      </c>
      <c r="N22">
        <f t="shared" si="0"/>
        <v>0</v>
      </c>
      <c r="O22">
        <f t="shared" si="0"/>
        <v>0</v>
      </c>
      <c r="P22">
        <f t="shared" si="0"/>
        <v>1</v>
      </c>
      <c r="Q22">
        <f t="shared" si="0"/>
        <v>1</v>
      </c>
      <c r="R22">
        <f t="shared" si="0"/>
        <v>1</v>
      </c>
      <c r="S22">
        <f t="shared" si="0"/>
        <v>0</v>
      </c>
      <c r="T22">
        <f t="shared" si="0"/>
        <v>1</v>
      </c>
      <c r="U22">
        <f t="shared" si="0"/>
        <v>0</v>
      </c>
      <c r="V22">
        <f t="shared" si="0"/>
        <v>1</v>
      </c>
      <c r="W22">
        <f t="shared" si="0"/>
        <v>0</v>
      </c>
      <c r="X22">
        <f t="shared" si="0"/>
        <v>0</v>
      </c>
      <c r="Y22">
        <f t="shared" si="0"/>
        <v>0</v>
      </c>
      <c r="Z22">
        <f t="shared" si="0"/>
        <v>0</v>
      </c>
      <c r="AA22">
        <f t="shared" si="0"/>
        <v>1</v>
      </c>
      <c r="AB22">
        <f t="shared" si="0"/>
        <v>0</v>
      </c>
      <c r="AC22">
        <f t="shared" si="0"/>
        <v>0</v>
      </c>
      <c r="AE22">
        <f>1-SUM(B22:AC22)/28</f>
        <v>0.7142857142857143</v>
      </c>
    </row>
    <row r="23" spans="1:31">
      <c r="A23" t="s">
        <v>226</v>
      </c>
      <c r="B23">
        <f>B16-B18</f>
        <v>0</v>
      </c>
      <c r="C23">
        <f t="shared" ref="C23:AC23" si="1">C16-C18</f>
        <v>-1</v>
      </c>
      <c r="D23">
        <f t="shared" si="1"/>
        <v>0</v>
      </c>
      <c r="E23">
        <f t="shared" si="1"/>
        <v>0</v>
      </c>
      <c r="F23">
        <f t="shared" si="1"/>
        <v>0</v>
      </c>
      <c r="G23">
        <f t="shared" si="1"/>
        <v>-1</v>
      </c>
      <c r="H23">
        <f t="shared" si="1"/>
        <v>0</v>
      </c>
      <c r="I23">
        <f t="shared" si="1"/>
        <v>0</v>
      </c>
      <c r="J23">
        <f t="shared" si="1"/>
        <v>0</v>
      </c>
      <c r="K23">
        <f t="shared" si="1"/>
        <v>0</v>
      </c>
      <c r="L23">
        <f t="shared" si="1"/>
        <v>0</v>
      </c>
      <c r="M23">
        <f t="shared" si="1"/>
        <v>0</v>
      </c>
      <c r="N23">
        <f t="shared" si="1"/>
        <v>0</v>
      </c>
      <c r="O23">
        <f t="shared" si="1"/>
        <v>0</v>
      </c>
      <c r="P23">
        <f t="shared" si="1"/>
        <v>0</v>
      </c>
      <c r="Q23">
        <f t="shared" si="1"/>
        <v>0</v>
      </c>
      <c r="R23">
        <f t="shared" si="1"/>
        <v>0</v>
      </c>
      <c r="S23">
        <f t="shared" si="1"/>
        <v>0</v>
      </c>
      <c r="T23">
        <f t="shared" si="1"/>
        <v>0</v>
      </c>
      <c r="U23">
        <f t="shared" si="1"/>
        <v>0</v>
      </c>
      <c r="V23">
        <f t="shared" si="1"/>
        <v>0</v>
      </c>
      <c r="W23">
        <f t="shared" si="1"/>
        <v>1</v>
      </c>
      <c r="X23">
        <f t="shared" si="1"/>
        <v>-1</v>
      </c>
      <c r="Y23">
        <f t="shared" si="1"/>
        <v>0</v>
      </c>
      <c r="Z23">
        <f t="shared" si="1"/>
        <v>0</v>
      </c>
      <c r="AA23">
        <f t="shared" si="1"/>
        <v>0</v>
      </c>
      <c r="AB23">
        <f t="shared" si="1"/>
        <v>0</v>
      </c>
      <c r="AC23">
        <f t="shared" si="1"/>
        <v>-1</v>
      </c>
      <c r="AE23">
        <f>1-(5/28)</f>
        <v>0.8214285714285714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3"/>
  <sheetViews>
    <sheetView workbookViewId="0">
      <pane ySplit="2" topLeftCell="A3" activePane="bottomLeft" state="frozen"/>
      <selection pane="bottomLeft" activeCell="A6" sqref="A6"/>
    </sheetView>
  </sheetViews>
  <sheetFormatPr baseColWidth="10" defaultRowHeight="15" x14ac:dyDescent="0"/>
  <cols>
    <col min="34" max="34" width="46.1640625" customWidth="1"/>
    <col min="35" max="35" width="15.6640625" hidden="1" customWidth="1"/>
    <col min="36" max="36" width="31" customWidth="1"/>
  </cols>
  <sheetData>
    <row r="1" spans="1:39">
      <c r="A1" s="1" t="s">
        <v>11</v>
      </c>
      <c r="B1" s="1" t="s">
        <v>210</v>
      </c>
      <c r="C1" s="1" t="s">
        <v>211</v>
      </c>
      <c r="D1" s="1" t="s">
        <v>239</v>
      </c>
      <c r="E1" s="1" t="s">
        <v>69</v>
      </c>
      <c r="F1" s="1" t="s">
        <v>69</v>
      </c>
      <c r="G1" s="1" t="s">
        <v>70</v>
      </c>
      <c r="H1" s="1" t="s">
        <v>70</v>
      </c>
      <c r="I1" s="1" t="s">
        <v>71</v>
      </c>
      <c r="J1" s="1" t="s">
        <v>71</v>
      </c>
      <c r="K1" s="1" t="s">
        <v>72</v>
      </c>
      <c r="L1" s="1" t="s">
        <v>72</v>
      </c>
      <c r="M1" s="1" t="s">
        <v>73</v>
      </c>
      <c r="N1" s="1" t="s">
        <v>73</v>
      </c>
      <c r="O1" s="1" t="s">
        <v>74</v>
      </c>
      <c r="P1" s="1" t="s">
        <v>74</v>
      </c>
      <c r="Q1" s="1" t="s">
        <v>75</v>
      </c>
      <c r="R1" s="1" t="s">
        <v>75</v>
      </c>
      <c r="S1" s="1" t="s">
        <v>76</v>
      </c>
      <c r="T1" s="1" t="s">
        <v>76</v>
      </c>
      <c r="U1" s="1" t="s">
        <v>77</v>
      </c>
      <c r="V1" s="1" t="s">
        <v>77</v>
      </c>
      <c r="W1" s="1" t="s">
        <v>78</v>
      </c>
      <c r="X1" s="1" t="s">
        <v>78</v>
      </c>
      <c r="Y1" s="1" t="s">
        <v>79</v>
      </c>
      <c r="Z1" s="1" t="s">
        <v>79</v>
      </c>
      <c r="AA1" s="1" t="s">
        <v>80</v>
      </c>
      <c r="AB1" s="1" t="s">
        <v>80</v>
      </c>
      <c r="AC1" s="1" t="s">
        <v>81</v>
      </c>
      <c r="AD1" s="1" t="s">
        <v>81</v>
      </c>
      <c r="AE1" s="1" t="s">
        <v>82</v>
      </c>
      <c r="AF1" s="1" t="s">
        <v>82</v>
      </c>
      <c r="AH1" s="1" t="s">
        <v>229</v>
      </c>
      <c r="AJ1" s="1" t="s">
        <v>279</v>
      </c>
      <c r="AK1" s="1" t="s">
        <v>263</v>
      </c>
      <c r="AM1" s="1" t="s">
        <v>245</v>
      </c>
    </row>
    <row r="2" spans="1:39">
      <c r="E2" s="3" t="s">
        <v>212</v>
      </c>
      <c r="F2" s="3" t="s">
        <v>213</v>
      </c>
      <c r="G2" s="3" t="s">
        <v>212</v>
      </c>
      <c r="H2" s="3" t="s">
        <v>213</v>
      </c>
      <c r="I2" s="3" t="s">
        <v>212</v>
      </c>
      <c r="J2" s="3" t="s">
        <v>213</v>
      </c>
      <c r="K2" s="3" t="s">
        <v>212</v>
      </c>
      <c r="L2" s="3" t="s">
        <v>213</v>
      </c>
      <c r="M2" s="3" t="s">
        <v>212</v>
      </c>
      <c r="N2" s="3" t="s">
        <v>213</v>
      </c>
      <c r="O2" s="3" t="s">
        <v>212</v>
      </c>
      <c r="P2" s="3" t="s">
        <v>213</v>
      </c>
      <c r="Q2" s="3" t="s">
        <v>212</v>
      </c>
      <c r="R2" s="3" t="s">
        <v>213</v>
      </c>
      <c r="S2" s="3" t="s">
        <v>212</v>
      </c>
      <c r="T2" s="3" t="s">
        <v>213</v>
      </c>
      <c r="U2" s="3" t="s">
        <v>212</v>
      </c>
      <c r="V2" s="3" t="s">
        <v>213</v>
      </c>
      <c r="W2" s="3" t="s">
        <v>212</v>
      </c>
      <c r="X2" s="3" t="s">
        <v>213</v>
      </c>
      <c r="Y2" s="3" t="s">
        <v>212</v>
      </c>
      <c r="Z2" s="3" t="s">
        <v>213</v>
      </c>
      <c r="AA2" s="3" t="s">
        <v>212</v>
      </c>
      <c r="AB2" s="3" t="s">
        <v>213</v>
      </c>
      <c r="AC2" s="3" t="s">
        <v>212</v>
      </c>
      <c r="AD2" s="3" t="s">
        <v>213</v>
      </c>
      <c r="AE2" s="3" t="s">
        <v>212</v>
      </c>
      <c r="AF2" s="3" t="s">
        <v>213</v>
      </c>
    </row>
    <row r="3" spans="1:39">
      <c r="A3" t="s">
        <v>215</v>
      </c>
      <c r="B3" t="s">
        <v>233</v>
      </c>
      <c r="C3" t="s">
        <v>214</v>
      </c>
      <c r="E3">
        <v>0</v>
      </c>
      <c r="F3">
        <v>0</v>
      </c>
      <c r="G3">
        <v>1</v>
      </c>
      <c r="H3">
        <v>1</v>
      </c>
      <c r="I3">
        <v>0</v>
      </c>
      <c r="J3">
        <v>0</v>
      </c>
      <c r="K3">
        <v>0</v>
      </c>
      <c r="L3">
        <v>0</v>
      </c>
      <c r="M3">
        <v>0</v>
      </c>
      <c r="N3">
        <v>0</v>
      </c>
      <c r="O3">
        <v>0</v>
      </c>
      <c r="P3">
        <v>0</v>
      </c>
      <c r="Q3">
        <v>0</v>
      </c>
      <c r="R3">
        <v>0</v>
      </c>
      <c r="S3">
        <v>1</v>
      </c>
      <c r="T3">
        <v>1</v>
      </c>
      <c r="U3">
        <v>1</v>
      </c>
      <c r="V3">
        <v>0</v>
      </c>
      <c r="W3">
        <v>1</v>
      </c>
      <c r="X3">
        <v>0</v>
      </c>
      <c r="Y3">
        <v>1</v>
      </c>
      <c r="Z3">
        <v>0</v>
      </c>
      <c r="AA3">
        <v>0</v>
      </c>
      <c r="AB3">
        <v>0</v>
      </c>
      <c r="AC3">
        <v>0</v>
      </c>
      <c r="AD3">
        <v>1</v>
      </c>
      <c r="AE3">
        <v>0</v>
      </c>
      <c r="AF3">
        <v>0</v>
      </c>
      <c r="AH3" t="s">
        <v>230</v>
      </c>
      <c r="AK3" t="s">
        <v>216</v>
      </c>
    </row>
    <row r="4" spans="1:39">
      <c r="A4" t="s">
        <v>217</v>
      </c>
      <c r="B4" t="s">
        <v>216</v>
      </c>
      <c r="C4" t="s">
        <v>218</v>
      </c>
      <c r="E4">
        <v>0</v>
      </c>
      <c r="F4">
        <v>0</v>
      </c>
      <c r="G4">
        <v>1</v>
      </c>
      <c r="H4">
        <v>0</v>
      </c>
      <c r="I4">
        <v>0</v>
      </c>
      <c r="J4">
        <v>0</v>
      </c>
      <c r="K4">
        <v>0</v>
      </c>
      <c r="L4">
        <v>0</v>
      </c>
      <c r="M4">
        <v>0</v>
      </c>
      <c r="N4">
        <v>0</v>
      </c>
      <c r="O4">
        <v>0</v>
      </c>
      <c r="P4">
        <v>0</v>
      </c>
      <c r="Q4">
        <v>1</v>
      </c>
      <c r="R4">
        <v>0</v>
      </c>
      <c r="S4">
        <v>1</v>
      </c>
      <c r="T4">
        <v>0</v>
      </c>
      <c r="U4">
        <v>1</v>
      </c>
      <c r="V4">
        <v>0</v>
      </c>
      <c r="W4">
        <v>0</v>
      </c>
      <c r="X4">
        <v>0</v>
      </c>
      <c r="Y4">
        <v>0</v>
      </c>
      <c r="Z4">
        <v>1</v>
      </c>
      <c r="AA4">
        <v>0</v>
      </c>
      <c r="AB4">
        <v>1</v>
      </c>
      <c r="AC4">
        <v>0</v>
      </c>
      <c r="AD4">
        <v>1</v>
      </c>
      <c r="AE4">
        <v>0</v>
      </c>
      <c r="AF4">
        <v>0</v>
      </c>
      <c r="AH4" t="s">
        <v>34</v>
      </c>
      <c r="AI4" t="s">
        <v>234</v>
      </c>
      <c r="AJ4" t="s">
        <v>235</v>
      </c>
      <c r="AK4" t="s">
        <v>216</v>
      </c>
    </row>
    <row r="5" spans="1:39">
      <c r="A5" t="s">
        <v>227</v>
      </c>
      <c r="B5" t="s">
        <v>232</v>
      </c>
      <c r="C5" t="s">
        <v>228</v>
      </c>
      <c r="E5">
        <v>0</v>
      </c>
      <c r="F5">
        <v>0</v>
      </c>
      <c r="G5">
        <v>1</v>
      </c>
      <c r="H5">
        <v>0</v>
      </c>
      <c r="I5">
        <v>0</v>
      </c>
      <c r="J5">
        <v>1</v>
      </c>
      <c r="K5">
        <v>0</v>
      </c>
      <c r="L5">
        <v>0</v>
      </c>
      <c r="M5">
        <v>0</v>
      </c>
      <c r="N5">
        <v>0</v>
      </c>
      <c r="O5">
        <v>0</v>
      </c>
      <c r="P5">
        <v>1</v>
      </c>
      <c r="Q5">
        <v>0</v>
      </c>
      <c r="R5">
        <v>0</v>
      </c>
      <c r="S5">
        <v>1</v>
      </c>
      <c r="T5">
        <v>1</v>
      </c>
      <c r="U5">
        <v>1</v>
      </c>
      <c r="V5">
        <v>0</v>
      </c>
      <c r="W5">
        <v>0</v>
      </c>
      <c r="X5">
        <v>0</v>
      </c>
      <c r="Y5">
        <v>1</v>
      </c>
      <c r="Z5">
        <v>1</v>
      </c>
      <c r="AA5">
        <v>0</v>
      </c>
      <c r="AB5">
        <v>1</v>
      </c>
      <c r="AC5">
        <v>0</v>
      </c>
      <c r="AD5">
        <v>0</v>
      </c>
      <c r="AE5">
        <v>0</v>
      </c>
      <c r="AF5">
        <v>1</v>
      </c>
      <c r="AH5" t="s">
        <v>230</v>
      </c>
      <c r="AK5" t="s">
        <v>216</v>
      </c>
    </row>
    <row r="6" spans="1:39">
      <c r="A6" t="s">
        <v>236</v>
      </c>
      <c r="B6" t="s">
        <v>237</v>
      </c>
      <c r="C6" t="s">
        <v>238</v>
      </c>
      <c r="D6" t="s">
        <v>114</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H6" s="3" t="s">
        <v>240</v>
      </c>
      <c r="AI6" t="s">
        <v>241</v>
      </c>
      <c r="AJ6" t="s">
        <v>235</v>
      </c>
      <c r="AK6" t="s">
        <v>216</v>
      </c>
    </row>
    <row r="7" spans="1:39">
      <c r="A7" t="s">
        <v>236</v>
      </c>
      <c r="B7" t="s">
        <v>237</v>
      </c>
      <c r="C7" t="s">
        <v>238</v>
      </c>
      <c r="D7" t="s">
        <v>242</v>
      </c>
      <c r="E7">
        <v>0</v>
      </c>
      <c r="F7">
        <v>0</v>
      </c>
      <c r="G7">
        <v>1</v>
      </c>
      <c r="H7">
        <v>0</v>
      </c>
      <c r="I7">
        <v>0</v>
      </c>
      <c r="J7">
        <v>0</v>
      </c>
      <c r="K7">
        <v>0</v>
      </c>
      <c r="L7">
        <v>0</v>
      </c>
      <c r="M7">
        <v>0</v>
      </c>
      <c r="N7">
        <v>0</v>
      </c>
      <c r="O7">
        <v>0</v>
      </c>
      <c r="P7">
        <v>0</v>
      </c>
      <c r="Q7">
        <v>1</v>
      </c>
      <c r="R7">
        <v>0</v>
      </c>
      <c r="S7">
        <v>1</v>
      </c>
      <c r="T7">
        <v>0</v>
      </c>
      <c r="U7">
        <v>1</v>
      </c>
      <c r="V7">
        <v>0</v>
      </c>
      <c r="W7">
        <v>0</v>
      </c>
      <c r="X7">
        <v>0</v>
      </c>
      <c r="Y7">
        <v>0</v>
      </c>
      <c r="Z7">
        <v>0</v>
      </c>
      <c r="AA7">
        <v>0</v>
      </c>
      <c r="AB7">
        <v>1</v>
      </c>
      <c r="AC7">
        <v>0</v>
      </c>
      <c r="AD7">
        <v>1</v>
      </c>
      <c r="AE7">
        <v>0</v>
      </c>
      <c r="AF7">
        <v>0</v>
      </c>
      <c r="AH7" t="s">
        <v>34</v>
      </c>
      <c r="AJ7" t="s">
        <v>235</v>
      </c>
      <c r="AK7" t="s">
        <v>216</v>
      </c>
    </row>
    <row r="8" spans="1:39">
      <c r="A8" t="s">
        <v>243</v>
      </c>
      <c r="B8" t="s">
        <v>244</v>
      </c>
      <c r="C8" t="s">
        <v>238</v>
      </c>
      <c r="E8">
        <v>0</v>
      </c>
      <c r="F8">
        <v>0</v>
      </c>
      <c r="G8">
        <v>1</v>
      </c>
      <c r="H8">
        <v>0</v>
      </c>
      <c r="I8">
        <v>0</v>
      </c>
      <c r="J8">
        <v>0</v>
      </c>
      <c r="K8">
        <v>0</v>
      </c>
      <c r="L8">
        <v>0</v>
      </c>
      <c r="M8">
        <v>0</v>
      </c>
      <c r="N8">
        <v>0</v>
      </c>
      <c r="O8">
        <v>0</v>
      </c>
      <c r="P8">
        <v>0</v>
      </c>
      <c r="Q8">
        <v>0</v>
      </c>
      <c r="R8">
        <v>0</v>
      </c>
      <c r="S8">
        <v>1</v>
      </c>
      <c r="T8">
        <v>0</v>
      </c>
      <c r="U8">
        <v>0</v>
      </c>
      <c r="V8">
        <v>0</v>
      </c>
      <c r="W8">
        <v>0</v>
      </c>
      <c r="X8">
        <v>0</v>
      </c>
      <c r="Y8">
        <v>0</v>
      </c>
      <c r="Z8">
        <v>0</v>
      </c>
      <c r="AA8">
        <v>0</v>
      </c>
      <c r="AB8">
        <v>0</v>
      </c>
      <c r="AC8">
        <v>0</v>
      </c>
      <c r="AD8">
        <v>0</v>
      </c>
      <c r="AE8">
        <v>0</v>
      </c>
      <c r="AF8">
        <v>0</v>
      </c>
      <c r="AH8" t="s">
        <v>34</v>
      </c>
      <c r="AK8" t="s">
        <v>216</v>
      </c>
      <c r="AM8" t="s">
        <v>246</v>
      </c>
    </row>
    <row r="9" spans="1:39">
      <c r="A9" t="s">
        <v>247</v>
      </c>
      <c r="B9" t="s">
        <v>248</v>
      </c>
      <c r="C9" s="3" t="s">
        <v>228</v>
      </c>
      <c r="E9">
        <v>0</v>
      </c>
      <c r="F9">
        <v>0</v>
      </c>
      <c r="G9">
        <v>1</v>
      </c>
      <c r="H9">
        <v>0</v>
      </c>
      <c r="I9">
        <v>0</v>
      </c>
      <c r="J9">
        <v>0</v>
      </c>
      <c r="K9">
        <v>0</v>
      </c>
      <c r="L9">
        <v>0</v>
      </c>
      <c r="M9">
        <v>0</v>
      </c>
      <c r="N9">
        <v>0</v>
      </c>
      <c r="O9">
        <v>0</v>
      </c>
      <c r="P9">
        <v>0</v>
      </c>
      <c r="Q9">
        <v>0</v>
      </c>
      <c r="R9">
        <v>0</v>
      </c>
      <c r="S9">
        <v>1</v>
      </c>
      <c r="T9">
        <v>0</v>
      </c>
      <c r="U9">
        <v>0</v>
      </c>
      <c r="V9">
        <v>0</v>
      </c>
      <c r="W9">
        <v>0</v>
      </c>
      <c r="X9">
        <v>0</v>
      </c>
      <c r="Y9">
        <v>1</v>
      </c>
      <c r="Z9">
        <v>1</v>
      </c>
      <c r="AA9">
        <v>0</v>
      </c>
      <c r="AB9">
        <v>1</v>
      </c>
      <c r="AC9">
        <v>0</v>
      </c>
      <c r="AD9">
        <v>0</v>
      </c>
      <c r="AE9">
        <v>0</v>
      </c>
      <c r="AF9">
        <v>0</v>
      </c>
      <c r="AH9" t="s">
        <v>230</v>
      </c>
      <c r="AK9" t="s">
        <v>216</v>
      </c>
    </row>
    <row r="10" spans="1:39">
      <c r="A10" t="s">
        <v>247</v>
      </c>
      <c r="B10" t="s">
        <v>248</v>
      </c>
      <c r="C10" s="3" t="s">
        <v>252</v>
      </c>
      <c r="D10" t="s">
        <v>115</v>
      </c>
      <c r="E10">
        <v>0</v>
      </c>
      <c r="F10">
        <v>0</v>
      </c>
      <c r="G10">
        <v>1</v>
      </c>
      <c r="H10">
        <v>0</v>
      </c>
      <c r="I10">
        <v>0</v>
      </c>
      <c r="J10">
        <v>0</v>
      </c>
      <c r="K10">
        <v>0</v>
      </c>
      <c r="L10">
        <v>0</v>
      </c>
      <c r="M10">
        <v>0</v>
      </c>
      <c r="N10">
        <v>0</v>
      </c>
      <c r="O10">
        <v>0</v>
      </c>
      <c r="P10">
        <v>0</v>
      </c>
      <c r="Q10">
        <v>0</v>
      </c>
      <c r="R10">
        <v>0</v>
      </c>
      <c r="S10">
        <v>0</v>
      </c>
      <c r="T10">
        <v>0</v>
      </c>
      <c r="U10">
        <v>0</v>
      </c>
      <c r="V10">
        <v>0</v>
      </c>
      <c r="W10">
        <v>0</v>
      </c>
      <c r="X10">
        <v>0</v>
      </c>
      <c r="Y10">
        <v>1</v>
      </c>
      <c r="Z10">
        <v>1</v>
      </c>
      <c r="AA10">
        <v>0</v>
      </c>
      <c r="AB10">
        <v>0</v>
      </c>
      <c r="AC10">
        <v>0</v>
      </c>
      <c r="AD10">
        <v>0</v>
      </c>
      <c r="AE10">
        <v>0</v>
      </c>
      <c r="AF10">
        <v>0</v>
      </c>
      <c r="AH10" s="3" t="s">
        <v>253</v>
      </c>
      <c r="AK10" t="s">
        <v>216</v>
      </c>
    </row>
    <row r="11" spans="1:39">
      <c r="A11" t="s">
        <v>249</v>
      </c>
      <c r="B11" t="s">
        <v>250</v>
      </c>
      <c r="C11" t="s">
        <v>238</v>
      </c>
      <c r="E11">
        <v>0</v>
      </c>
      <c r="F11">
        <v>0</v>
      </c>
      <c r="G11">
        <v>1</v>
      </c>
      <c r="H11">
        <v>0</v>
      </c>
      <c r="I11">
        <v>0</v>
      </c>
      <c r="J11">
        <v>0</v>
      </c>
      <c r="K11">
        <v>0</v>
      </c>
      <c r="L11">
        <v>0</v>
      </c>
      <c r="M11">
        <v>0</v>
      </c>
      <c r="N11">
        <v>0</v>
      </c>
      <c r="O11">
        <v>0</v>
      </c>
      <c r="P11">
        <v>0</v>
      </c>
      <c r="Q11">
        <v>0</v>
      </c>
      <c r="R11">
        <v>0</v>
      </c>
      <c r="S11">
        <v>1</v>
      </c>
      <c r="T11">
        <v>0</v>
      </c>
      <c r="U11">
        <v>0</v>
      </c>
      <c r="V11">
        <v>0</v>
      </c>
      <c r="W11">
        <v>0</v>
      </c>
      <c r="X11">
        <v>0</v>
      </c>
      <c r="Y11">
        <v>1</v>
      </c>
      <c r="Z11">
        <v>0</v>
      </c>
      <c r="AA11">
        <v>0</v>
      </c>
      <c r="AB11">
        <v>0</v>
      </c>
      <c r="AC11">
        <v>0</v>
      </c>
      <c r="AD11">
        <v>0</v>
      </c>
      <c r="AE11">
        <v>0</v>
      </c>
      <c r="AF11">
        <v>0</v>
      </c>
      <c r="AH11" t="s">
        <v>240</v>
      </c>
      <c r="AI11" t="s">
        <v>251</v>
      </c>
      <c r="AK11" t="s">
        <v>216</v>
      </c>
    </row>
    <row r="12" spans="1:39">
      <c r="A12" t="s">
        <v>254</v>
      </c>
      <c r="B12" t="s">
        <v>255</v>
      </c>
      <c r="C12" t="s">
        <v>228</v>
      </c>
      <c r="E12">
        <v>1</v>
      </c>
      <c r="F12">
        <v>0</v>
      </c>
      <c r="G12">
        <v>1</v>
      </c>
      <c r="H12">
        <v>0</v>
      </c>
      <c r="I12">
        <v>0</v>
      </c>
      <c r="J12">
        <v>0</v>
      </c>
      <c r="K12">
        <v>0</v>
      </c>
      <c r="L12">
        <v>0</v>
      </c>
      <c r="M12">
        <v>0</v>
      </c>
      <c r="N12">
        <v>0</v>
      </c>
      <c r="O12">
        <v>0</v>
      </c>
      <c r="P12">
        <v>0</v>
      </c>
      <c r="Q12">
        <v>0</v>
      </c>
      <c r="R12">
        <v>0</v>
      </c>
      <c r="S12">
        <v>0</v>
      </c>
      <c r="T12">
        <v>0</v>
      </c>
      <c r="U12">
        <v>0</v>
      </c>
      <c r="V12">
        <v>0</v>
      </c>
      <c r="W12">
        <v>0</v>
      </c>
      <c r="X12">
        <v>0</v>
      </c>
      <c r="Y12">
        <v>1</v>
      </c>
      <c r="Z12">
        <v>1</v>
      </c>
      <c r="AA12">
        <v>0</v>
      </c>
      <c r="AB12">
        <v>1</v>
      </c>
      <c r="AC12">
        <v>0</v>
      </c>
      <c r="AD12">
        <v>0</v>
      </c>
      <c r="AE12">
        <v>0</v>
      </c>
      <c r="AF12">
        <v>0</v>
      </c>
      <c r="AH12" t="s">
        <v>231</v>
      </c>
      <c r="AI12" t="s">
        <v>256</v>
      </c>
      <c r="AK12" t="s">
        <v>216</v>
      </c>
    </row>
    <row r="13" spans="1:39">
      <c r="A13" t="s">
        <v>254</v>
      </c>
      <c r="B13" t="s">
        <v>255</v>
      </c>
      <c r="C13" t="s">
        <v>238</v>
      </c>
      <c r="E13">
        <v>0</v>
      </c>
      <c r="F13">
        <v>0</v>
      </c>
      <c r="G13">
        <v>1</v>
      </c>
      <c r="H13">
        <v>0</v>
      </c>
      <c r="I13">
        <v>0</v>
      </c>
      <c r="J13">
        <v>0</v>
      </c>
      <c r="K13">
        <v>0</v>
      </c>
      <c r="L13">
        <v>0</v>
      </c>
      <c r="M13">
        <v>0</v>
      </c>
      <c r="N13">
        <v>0</v>
      </c>
      <c r="O13">
        <v>0</v>
      </c>
      <c r="P13">
        <v>0</v>
      </c>
      <c r="Q13">
        <v>0</v>
      </c>
      <c r="R13">
        <v>0</v>
      </c>
      <c r="S13">
        <v>0</v>
      </c>
      <c r="T13">
        <v>1</v>
      </c>
      <c r="U13">
        <v>0</v>
      </c>
      <c r="V13">
        <v>0</v>
      </c>
      <c r="W13">
        <v>0</v>
      </c>
      <c r="X13">
        <v>0</v>
      </c>
      <c r="Y13">
        <v>1</v>
      </c>
      <c r="Z13">
        <v>1</v>
      </c>
      <c r="AA13">
        <v>0</v>
      </c>
      <c r="AB13">
        <v>0</v>
      </c>
      <c r="AC13">
        <v>0</v>
      </c>
      <c r="AD13">
        <v>0</v>
      </c>
      <c r="AE13">
        <v>0</v>
      </c>
      <c r="AF13">
        <v>1</v>
      </c>
      <c r="AH13" s="3" t="s">
        <v>257</v>
      </c>
      <c r="AI13" t="s">
        <v>259</v>
      </c>
      <c r="AJ13" t="s">
        <v>258</v>
      </c>
      <c r="AK13" t="s">
        <v>262</v>
      </c>
    </row>
    <row r="14" spans="1:39">
      <c r="A14" t="s">
        <v>260</v>
      </c>
      <c r="B14" t="s">
        <v>261</v>
      </c>
      <c r="C14" t="s">
        <v>218</v>
      </c>
      <c r="E14">
        <v>0</v>
      </c>
      <c r="F14">
        <v>0</v>
      </c>
      <c r="G14">
        <v>1</v>
      </c>
      <c r="H14">
        <v>1</v>
      </c>
      <c r="I14">
        <v>1</v>
      </c>
      <c r="J14">
        <v>0</v>
      </c>
      <c r="K14">
        <v>0</v>
      </c>
      <c r="L14">
        <v>0</v>
      </c>
      <c r="M14">
        <v>0</v>
      </c>
      <c r="N14">
        <v>0</v>
      </c>
      <c r="O14">
        <v>0</v>
      </c>
      <c r="P14">
        <v>0</v>
      </c>
      <c r="Q14">
        <v>0</v>
      </c>
      <c r="R14">
        <v>0</v>
      </c>
      <c r="S14">
        <v>0</v>
      </c>
      <c r="T14">
        <v>1</v>
      </c>
      <c r="U14">
        <v>0</v>
      </c>
      <c r="V14">
        <v>0</v>
      </c>
      <c r="W14">
        <v>0</v>
      </c>
      <c r="X14">
        <v>0</v>
      </c>
      <c r="Y14">
        <v>1</v>
      </c>
      <c r="Z14">
        <v>0</v>
      </c>
      <c r="AA14">
        <v>0</v>
      </c>
      <c r="AB14">
        <v>0</v>
      </c>
      <c r="AC14">
        <v>0</v>
      </c>
      <c r="AD14">
        <v>0</v>
      </c>
      <c r="AE14">
        <v>0</v>
      </c>
      <c r="AF14">
        <v>0</v>
      </c>
      <c r="AH14" t="s">
        <v>257</v>
      </c>
      <c r="AK14" t="s">
        <v>262</v>
      </c>
    </row>
    <row r="15" spans="1:39">
      <c r="A15" t="s">
        <v>264</v>
      </c>
      <c r="B15" t="s">
        <v>265</v>
      </c>
      <c r="C15" t="s">
        <v>214</v>
      </c>
      <c r="E15">
        <v>0</v>
      </c>
      <c r="F15">
        <v>0</v>
      </c>
      <c r="G15">
        <v>1</v>
      </c>
      <c r="H15">
        <v>0</v>
      </c>
      <c r="I15">
        <v>0</v>
      </c>
      <c r="J15">
        <v>0</v>
      </c>
      <c r="K15">
        <v>0</v>
      </c>
      <c r="L15">
        <v>0</v>
      </c>
      <c r="M15">
        <v>0</v>
      </c>
      <c r="N15">
        <v>0</v>
      </c>
      <c r="O15">
        <v>0</v>
      </c>
      <c r="P15">
        <v>0</v>
      </c>
      <c r="Q15">
        <v>0</v>
      </c>
      <c r="R15">
        <v>0</v>
      </c>
      <c r="S15">
        <v>1</v>
      </c>
      <c r="T15">
        <v>0</v>
      </c>
      <c r="U15">
        <v>1</v>
      </c>
      <c r="V15">
        <v>0</v>
      </c>
      <c r="W15">
        <v>0</v>
      </c>
      <c r="X15">
        <v>0</v>
      </c>
      <c r="Y15">
        <v>1</v>
      </c>
      <c r="Z15">
        <v>1</v>
      </c>
      <c r="AA15">
        <v>0</v>
      </c>
      <c r="AB15">
        <v>1</v>
      </c>
      <c r="AC15">
        <v>0</v>
      </c>
      <c r="AD15">
        <v>0</v>
      </c>
      <c r="AE15">
        <v>0</v>
      </c>
      <c r="AF15">
        <v>0</v>
      </c>
      <c r="AH15" t="s">
        <v>257</v>
      </c>
    </row>
    <row r="16" spans="1:39">
      <c r="A16" t="s">
        <v>266</v>
      </c>
      <c r="B16" t="s">
        <v>232</v>
      </c>
      <c r="C16" t="s">
        <v>218</v>
      </c>
      <c r="E16">
        <v>0</v>
      </c>
      <c r="F16">
        <v>0</v>
      </c>
      <c r="G16">
        <v>1</v>
      </c>
      <c r="H16">
        <v>0</v>
      </c>
      <c r="I16">
        <v>0</v>
      </c>
      <c r="J16">
        <v>0</v>
      </c>
      <c r="K16">
        <v>0</v>
      </c>
      <c r="L16">
        <v>0</v>
      </c>
      <c r="M16">
        <v>0</v>
      </c>
      <c r="N16">
        <v>0</v>
      </c>
      <c r="O16">
        <v>0</v>
      </c>
      <c r="P16">
        <v>0</v>
      </c>
      <c r="Q16">
        <v>0</v>
      </c>
      <c r="R16">
        <v>0</v>
      </c>
      <c r="S16">
        <v>1</v>
      </c>
      <c r="T16">
        <v>0</v>
      </c>
      <c r="U16">
        <v>0</v>
      </c>
      <c r="V16">
        <v>0</v>
      </c>
      <c r="W16">
        <v>0</v>
      </c>
      <c r="X16">
        <v>0</v>
      </c>
      <c r="Y16">
        <v>0</v>
      </c>
      <c r="Z16">
        <v>0</v>
      </c>
      <c r="AA16">
        <v>0</v>
      </c>
      <c r="AB16">
        <v>0</v>
      </c>
      <c r="AC16">
        <v>0</v>
      </c>
      <c r="AD16">
        <v>0</v>
      </c>
      <c r="AE16">
        <v>0</v>
      </c>
      <c r="AF16">
        <v>0</v>
      </c>
      <c r="AH16" t="s">
        <v>268</v>
      </c>
      <c r="AI16" t="s">
        <v>269</v>
      </c>
      <c r="AM16" t="s">
        <v>267</v>
      </c>
    </row>
    <row r="17" spans="1:40">
      <c r="A17" t="s">
        <v>270</v>
      </c>
      <c r="B17" t="s">
        <v>271</v>
      </c>
      <c r="C17" t="s">
        <v>273</v>
      </c>
      <c r="E17">
        <v>0</v>
      </c>
      <c r="F17">
        <v>0</v>
      </c>
      <c r="G17">
        <v>1</v>
      </c>
      <c r="H17">
        <v>1</v>
      </c>
      <c r="I17">
        <v>0</v>
      </c>
      <c r="J17">
        <v>0</v>
      </c>
      <c r="K17">
        <v>0</v>
      </c>
      <c r="L17">
        <v>0</v>
      </c>
      <c r="M17">
        <v>0</v>
      </c>
      <c r="N17">
        <v>0</v>
      </c>
      <c r="O17">
        <v>0</v>
      </c>
      <c r="P17">
        <v>0</v>
      </c>
      <c r="Q17">
        <v>0</v>
      </c>
      <c r="R17">
        <v>0</v>
      </c>
      <c r="S17">
        <v>0</v>
      </c>
      <c r="T17">
        <v>0</v>
      </c>
      <c r="U17">
        <v>0</v>
      </c>
      <c r="V17">
        <v>0</v>
      </c>
      <c r="W17">
        <v>0</v>
      </c>
      <c r="X17">
        <v>0</v>
      </c>
      <c r="Y17">
        <v>0</v>
      </c>
      <c r="Z17">
        <v>0</v>
      </c>
      <c r="AA17">
        <v>0</v>
      </c>
      <c r="AB17">
        <v>1</v>
      </c>
      <c r="AC17">
        <v>0</v>
      </c>
      <c r="AD17">
        <v>1</v>
      </c>
      <c r="AE17">
        <v>0</v>
      </c>
      <c r="AF17">
        <v>1</v>
      </c>
      <c r="AH17" t="s">
        <v>240</v>
      </c>
      <c r="AI17" t="s">
        <v>274</v>
      </c>
      <c r="AN17" t="s">
        <v>272</v>
      </c>
    </row>
    <row r="18" spans="1:40">
      <c r="A18" t="s">
        <v>275</v>
      </c>
      <c r="B18" t="s">
        <v>237</v>
      </c>
      <c r="C18" t="s">
        <v>228</v>
      </c>
      <c r="E18">
        <v>0</v>
      </c>
      <c r="F18">
        <v>1</v>
      </c>
      <c r="G18">
        <v>1</v>
      </c>
      <c r="H18">
        <v>0</v>
      </c>
      <c r="I18">
        <v>0</v>
      </c>
      <c r="J18">
        <v>0</v>
      </c>
      <c r="K18">
        <v>0</v>
      </c>
      <c r="L18">
        <v>0</v>
      </c>
      <c r="M18">
        <v>0</v>
      </c>
      <c r="N18">
        <v>0</v>
      </c>
      <c r="O18">
        <v>0</v>
      </c>
      <c r="P18">
        <v>0</v>
      </c>
      <c r="Q18">
        <v>0</v>
      </c>
      <c r="R18">
        <v>0</v>
      </c>
      <c r="S18">
        <v>1</v>
      </c>
      <c r="T18">
        <v>0</v>
      </c>
      <c r="U18">
        <v>1</v>
      </c>
      <c r="V18">
        <v>0</v>
      </c>
      <c r="W18">
        <v>0</v>
      </c>
      <c r="X18">
        <v>0</v>
      </c>
      <c r="Y18">
        <v>1</v>
      </c>
      <c r="Z18">
        <v>1</v>
      </c>
      <c r="AA18">
        <v>0</v>
      </c>
      <c r="AB18">
        <v>1</v>
      </c>
      <c r="AC18">
        <v>0</v>
      </c>
      <c r="AD18">
        <v>0</v>
      </c>
      <c r="AE18">
        <v>0</v>
      </c>
      <c r="AF18">
        <v>0</v>
      </c>
      <c r="AH18" t="s">
        <v>230</v>
      </c>
    </row>
    <row r="19" spans="1:40">
      <c r="A19" t="s">
        <v>276</v>
      </c>
      <c r="B19" t="s">
        <v>277</v>
      </c>
      <c r="C19" t="s">
        <v>273</v>
      </c>
      <c r="E19">
        <v>0</v>
      </c>
      <c r="F19">
        <v>0</v>
      </c>
      <c r="G19">
        <v>1</v>
      </c>
      <c r="H19">
        <v>1</v>
      </c>
      <c r="I19">
        <v>0</v>
      </c>
      <c r="J19">
        <v>0</v>
      </c>
      <c r="K19">
        <v>0</v>
      </c>
      <c r="L19">
        <v>0</v>
      </c>
      <c r="M19">
        <v>0</v>
      </c>
      <c r="N19">
        <v>0</v>
      </c>
      <c r="O19">
        <v>0</v>
      </c>
      <c r="P19">
        <v>0</v>
      </c>
      <c r="Q19">
        <v>0</v>
      </c>
      <c r="R19">
        <v>0</v>
      </c>
      <c r="S19">
        <v>1</v>
      </c>
      <c r="T19">
        <v>0</v>
      </c>
      <c r="U19">
        <v>1</v>
      </c>
      <c r="V19">
        <v>0</v>
      </c>
      <c r="W19">
        <v>0</v>
      </c>
      <c r="X19">
        <v>0</v>
      </c>
      <c r="Y19">
        <v>0</v>
      </c>
      <c r="Z19">
        <v>0</v>
      </c>
      <c r="AA19">
        <v>0</v>
      </c>
      <c r="AB19">
        <v>1</v>
      </c>
      <c r="AC19">
        <v>0</v>
      </c>
      <c r="AD19">
        <v>0</v>
      </c>
      <c r="AE19">
        <v>0</v>
      </c>
      <c r="AF19">
        <v>0</v>
      </c>
      <c r="AH19" t="s">
        <v>278</v>
      </c>
      <c r="AJ19" t="s">
        <v>235</v>
      </c>
    </row>
    <row r="20" spans="1:40">
      <c r="A20" t="s">
        <v>276</v>
      </c>
      <c r="B20" t="s">
        <v>277</v>
      </c>
      <c r="C20" t="s">
        <v>246</v>
      </c>
      <c r="E20">
        <v>1</v>
      </c>
      <c r="F20">
        <v>0</v>
      </c>
      <c r="G20">
        <v>1</v>
      </c>
      <c r="H20">
        <v>0</v>
      </c>
      <c r="I20">
        <v>1</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H20" s="3" t="s">
        <v>231</v>
      </c>
    </row>
    <row r="21" spans="1:40">
      <c r="A21" t="s">
        <v>280</v>
      </c>
      <c r="B21" t="s">
        <v>281</v>
      </c>
      <c r="C21" t="s">
        <v>246</v>
      </c>
      <c r="E21">
        <v>0</v>
      </c>
      <c r="F21">
        <v>0</v>
      </c>
      <c r="G21">
        <v>1</v>
      </c>
      <c r="H21">
        <v>0</v>
      </c>
      <c r="I21">
        <v>0</v>
      </c>
      <c r="J21">
        <v>0</v>
      </c>
      <c r="K21">
        <v>0</v>
      </c>
      <c r="L21">
        <v>0</v>
      </c>
      <c r="M21">
        <v>0</v>
      </c>
      <c r="N21">
        <v>0</v>
      </c>
      <c r="O21">
        <v>0</v>
      </c>
      <c r="P21">
        <v>0</v>
      </c>
      <c r="Q21">
        <v>0</v>
      </c>
      <c r="R21">
        <v>0</v>
      </c>
      <c r="S21">
        <v>0</v>
      </c>
      <c r="T21">
        <v>1</v>
      </c>
      <c r="U21">
        <v>0</v>
      </c>
      <c r="V21">
        <v>0</v>
      </c>
      <c r="W21">
        <v>0</v>
      </c>
      <c r="X21">
        <v>0</v>
      </c>
      <c r="Y21">
        <v>1</v>
      </c>
      <c r="Z21">
        <v>0</v>
      </c>
      <c r="AA21">
        <v>0</v>
      </c>
      <c r="AB21">
        <v>1</v>
      </c>
      <c r="AC21">
        <v>0</v>
      </c>
      <c r="AD21">
        <v>1</v>
      </c>
      <c r="AE21">
        <v>0</v>
      </c>
      <c r="AF21">
        <v>1</v>
      </c>
      <c r="AH21" t="s">
        <v>278</v>
      </c>
      <c r="AI21" t="s">
        <v>282</v>
      </c>
    </row>
    <row r="22" spans="1:40">
      <c r="A22" t="s">
        <v>283</v>
      </c>
      <c r="B22" t="s">
        <v>284</v>
      </c>
      <c r="C22" t="s">
        <v>228</v>
      </c>
      <c r="E22">
        <v>0</v>
      </c>
      <c r="F22">
        <v>0</v>
      </c>
      <c r="G22">
        <v>1</v>
      </c>
      <c r="H22">
        <v>1</v>
      </c>
      <c r="I22">
        <v>0</v>
      </c>
      <c r="J22">
        <v>0</v>
      </c>
      <c r="K22">
        <v>0</v>
      </c>
      <c r="L22">
        <v>0</v>
      </c>
      <c r="M22">
        <v>0</v>
      </c>
      <c r="N22">
        <v>0</v>
      </c>
      <c r="O22">
        <v>0</v>
      </c>
      <c r="P22">
        <v>0</v>
      </c>
      <c r="Q22">
        <v>0</v>
      </c>
      <c r="R22">
        <v>0</v>
      </c>
      <c r="S22">
        <v>0</v>
      </c>
      <c r="T22">
        <v>1</v>
      </c>
      <c r="U22">
        <v>0</v>
      </c>
      <c r="V22">
        <v>0</v>
      </c>
      <c r="W22">
        <v>0</v>
      </c>
      <c r="X22">
        <v>0</v>
      </c>
      <c r="Y22">
        <v>0</v>
      </c>
      <c r="Z22">
        <v>0</v>
      </c>
      <c r="AA22">
        <v>0</v>
      </c>
      <c r="AB22">
        <v>0</v>
      </c>
      <c r="AC22">
        <v>0</v>
      </c>
      <c r="AD22">
        <v>1</v>
      </c>
      <c r="AE22">
        <v>0</v>
      </c>
      <c r="AF22">
        <v>0</v>
      </c>
      <c r="AH22" t="s">
        <v>257</v>
      </c>
    </row>
    <row r="23" spans="1:40">
      <c r="A23" t="s">
        <v>285</v>
      </c>
      <c r="B23" t="s">
        <v>237</v>
      </c>
      <c r="C23" t="s">
        <v>252</v>
      </c>
      <c r="E23">
        <v>0</v>
      </c>
      <c r="F23">
        <v>0</v>
      </c>
      <c r="G23">
        <v>1</v>
      </c>
      <c r="H23">
        <v>0</v>
      </c>
      <c r="I23">
        <v>0</v>
      </c>
      <c r="J23">
        <v>0</v>
      </c>
      <c r="K23">
        <v>0</v>
      </c>
      <c r="L23">
        <v>0</v>
      </c>
      <c r="M23">
        <v>0</v>
      </c>
      <c r="N23">
        <v>0</v>
      </c>
      <c r="O23">
        <v>0</v>
      </c>
      <c r="P23">
        <v>0</v>
      </c>
      <c r="Q23">
        <v>0</v>
      </c>
      <c r="R23">
        <v>0</v>
      </c>
      <c r="S23">
        <v>1</v>
      </c>
      <c r="T23">
        <v>1</v>
      </c>
      <c r="U23">
        <v>0</v>
      </c>
      <c r="V23">
        <v>0</v>
      </c>
      <c r="W23">
        <v>0</v>
      </c>
      <c r="X23">
        <v>0</v>
      </c>
      <c r="Y23">
        <v>0</v>
      </c>
      <c r="Z23">
        <v>0</v>
      </c>
      <c r="AA23">
        <v>0</v>
      </c>
      <c r="AB23">
        <v>0</v>
      </c>
      <c r="AC23">
        <v>0</v>
      </c>
      <c r="AD23">
        <v>0</v>
      </c>
      <c r="AE23">
        <v>0</v>
      </c>
      <c r="AF23">
        <v>0</v>
      </c>
      <c r="AH23" t="s">
        <v>286</v>
      </c>
      <c r="AI23" t="s">
        <v>287</v>
      </c>
    </row>
    <row r="24" spans="1:40">
      <c r="A24" t="s">
        <v>288</v>
      </c>
      <c r="B24" t="s">
        <v>289</v>
      </c>
      <c r="C24" t="s">
        <v>228</v>
      </c>
      <c r="E24">
        <v>0</v>
      </c>
      <c r="F24">
        <v>0</v>
      </c>
      <c r="G24">
        <v>1</v>
      </c>
      <c r="H24">
        <v>1</v>
      </c>
      <c r="I24">
        <v>0</v>
      </c>
      <c r="J24">
        <v>0</v>
      </c>
      <c r="K24">
        <v>0</v>
      </c>
      <c r="L24">
        <v>0</v>
      </c>
      <c r="M24">
        <v>0</v>
      </c>
      <c r="N24">
        <v>0</v>
      </c>
      <c r="O24">
        <v>0</v>
      </c>
      <c r="P24">
        <v>0</v>
      </c>
      <c r="Q24">
        <v>0</v>
      </c>
      <c r="R24">
        <v>0</v>
      </c>
      <c r="S24">
        <v>1</v>
      </c>
      <c r="T24">
        <v>1</v>
      </c>
      <c r="U24">
        <v>0</v>
      </c>
      <c r="V24">
        <v>0</v>
      </c>
      <c r="W24">
        <v>0</v>
      </c>
      <c r="X24">
        <v>0</v>
      </c>
      <c r="Y24">
        <v>0</v>
      </c>
      <c r="Z24">
        <v>0</v>
      </c>
      <c r="AA24">
        <v>0</v>
      </c>
      <c r="AB24">
        <v>0</v>
      </c>
      <c r="AC24">
        <v>0</v>
      </c>
      <c r="AD24">
        <v>0</v>
      </c>
      <c r="AE24">
        <v>0</v>
      </c>
      <c r="AF24">
        <v>1</v>
      </c>
      <c r="AH24" t="s">
        <v>257</v>
      </c>
    </row>
    <row r="25" spans="1:40">
      <c r="A25" t="s">
        <v>292</v>
      </c>
      <c r="B25" t="s">
        <v>293</v>
      </c>
      <c r="C25" t="s">
        <v>228</v>
      </c>
      <c r="D25" t="s">
        <v>114</v>
      </c>
      <c r="E25">
        <v>0</v>
      </c>
      <c r="F25">
        <v>0</v>
      </c>
      <c r="G25">
        <v>0</v>
      </c>
      <c r="H25">
        <v>0</v>
      </c>
      <c r="I25">
        <v>0</v>
      </c>
      <c r="J25">
        <v>0</v>
      </c>
      <c r="K25">
        <v>0</v>
      </c>
      <c r="L25">
        <v>0</v>
      </c>
      <c r="M25">
        <v>0</v>
      </c>
      <c r="N25">
        <v>0</v>
      </c>
      <c r="O25">
        <v>0</v>
      </c>
      <c r="P25">
        <v>0</v>
      </c>
      <c r="Q25">
        <v>0</v>
      </c>
      <c r="R25">
        <v>0</v>
      </c>
      <c r="S25">
        <v>1</v>
      </c>
      <c r="T25">
        <v>1</v>
      </c>
      <c r="U25">
        <v>1</v>
      </c>
      <c r="V25">
        <v>0</v>
      </c>
      <c r="W25">
        <v>0</v>
      </c>
      <c r="X25">
        <v>0</v>
      </c>
      <c r="Y25">
        <v>0</v>
      </c>
      <c r="Z25">
        <v>0</v>
      </c>
      <c r="AA25">
        <v>0</v>
      </c>
      <c r="AB25">
        <v>0</v>
      </c>
      <c r="AC25">
        <v>0</v>
      </c>
      <c r="AD25">
        <v>0</v>
      </c>
      <c r="AE25">
        <v>0</v>
      </c>
      <c r="AF25">
        <v>0</v>
      </c>
      <c r="AH25" t="s">
        <v>294</v>
      </c>
      <c r="AI25" t="s">
        <v>295</v>
      </c>
    </row>
    <row r="26" spans="1:40">
      <c r="A26" t="s">
        <v>292</v>
      </c>
      <c r="B26" t="s">
        <v>293</v>
      </c>
      <c r="C26" t="s">
        <v>267</v>
      </c>
      <c r="D26" t="s">
        <v>114</v>
      </c>
      <c r="E26">
        <v>0</v>
      </c>
      <c r="F26">
        <v>0</v>
      </c>
      <c r="G26">
        <v>1</v>
      </c>
      <c r="H26">
        <v>0</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0</v>
      </c>
      <c r="AH26" s="3" t="s">
        <v>314</v>
      </c>
      <c r="AI26" t="s">
        <v>300</v>
      </c>
    </row>
    <row r="27" spans="1:40">
      <c r="A27" t="s">
        <v>292</v>
      </c>
      <c r="B27" t="s">
        <v>293</v>
      </c>
      <c r="C27" t="s">
        <v>246</v>
      </c>
      <c r="D27" t="s">
        <v>115</v>
      </c>
      <c r="E27">
        <v>0</v>
      </c>
      <c r="F27">
        <v>0</v>
      </c>
      <c r="G27">
        <v>0</v>
      </c>
      <c r="H27">
        <v>0</v>
      </c>
      <c r="I27">
        <v>0</v>
      </c>
      <c r="J27">
        <v>0</v>
      </c>
      <c r="K27">
        <v>0</v>
      </c>
      <c r="L27">
        <v>0</v>
      </c>
      <c r="M27">
        <v>0</v>
      </c>
      <c r="N27">
        <v>0</v>
      </c>
      <c r="O27">
        <v>0</v>
      </c>
      <c r="P27">
        <v>0</v>
      </c>
      <c r="Q27">
        <v>0</v>
      </c>
      <c r="R27">
        <v>0</v>
      </c>
      <c r="S27">
        <v>1</v>
      </c>
      <c r="T27">
        <v>1</v>
      </c>
      <c r="U27">
        <v>0</v>
      </c>
      <c r="V27">
        <v>0</v>
      </c>
      <c r="W27">
        <v>0</v>
      </c>
      <c r="X27">
        <v>0</v>
      </c>
      <c r="Y27">
        <v>0</v>
      </c>
      <c r="Z27">
        <v>0</v>
      </c>
      <c r="AA27">
        <v>0</v>
      </c>
      <c r="AB27">
        <v>0</v>
      </c>
      <c r="AC27">
        <v>0</v>
      </c>
      <c r="AD27">
        <v>0</v>
      </c>
      <c r="AE27">
        <v>0</v>
      </c>
      <c r="AF27">
        <v>0</v>
      </c>
      <c r="AH27" t="s">
        <v>297</v>
      </c>
    </row>
    <row r="28" spans="1:40">
      <c r="A28" t="s">
        <v>298</v>
      </c>
      <c r="B28" t="s">
        <v>299</v>
      </c>
      <c r="C28" t="s">
        <v>228</v>
      </c>
      <c r="D28" t="s">
        <v>130</v>
      </c>
      <c r="E28">
        <v>0</v>
      </c>
      <c r="F28">
        <v>0</v>
      </c>
      <c r="G28">
        <v>1</v>
      </c>
      <c r="H28">
        <v>0</v>
      </c>
      <c r="I28">
        <v>0</v>
      </c>
      <c r="J28">
        <v>0</v>
      </c>
      <c r="K28">
        <v>0</v>
      </c>
      <c r="L28">
        <v>0</v>
      </c>
      <c r="M28">
        <v>0</v>
      </c>
      <c r="N28">
        <v>0</v>
      </c>
      <c r="O28">
        <v>0</v>
      </c>
      <c r="P28">
        <v>0</v>
      </c>
      <c r="Q28">
        <v>0</v>
      </c>
      <c r="R28">
        <v>0</v>
      </c>
      <c r="S28">
        <v>1</v>
      </c>
      <c r="T28">
        <v>0</v>
      </c>
      <c r="U28">
        <v>0</v>
      </c>
      <c r="V28">
        <v>0</v>
      </c>
      <c r="W28">
        <v>0</v>
      </c>
      <c r="X28">
        <v>0</v>
      </c>
      <c r="Y28">
        <v>0</v>
      </c>
      <c r="Z28">
        <v>0</v>
      </c>
      <c r="AA28">
        <v>0</v>
      </c>
      <c r="AB28">
        <v>0</v>
      </c>
      <c r="AC28">
        <v>0</v>
      </c>
      <c r="AD28">
        <v>0</v>
      </c>
      <c r="AE28">
        <v>0</v>
      </c>
      <c r="AF28">
        <v>1</v>
      </c>
      <c r="AH28" s="3" t="s">
        <v>240</v>
      </c>
    </row>
    <row r="29" spans="1:40">
      <c r="A29" t="s">
        <v>298</v>
      </c>
      <c r="B29" t="s">
        <v>299</v>
      </c>
      <c r="C29" t="s">
        <v>252</v>
      </c>
      <c r="E29">
        <v>1</v>
      </c>
      <c r="F29">
        <v>0</v>
      </c>
      <c r="G29">
        <v>1</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H29" s="3" t="s">
        <v>231</v>
      </c>
      <c r="AN29" t="s">
        <v>301</v>
      </c>
    </row>
    <row r="30" spans="1:40">
      <c r="A30" t="s">
        <v>298</v>
      </c>
      <c r="B30" t="s">
        <v>299</v>
      </c>
      <c r="C30" t="s">
        <v>218</v>
      </c>
      <c r="E30">
        <v>0</v>
      </c>
      <c r="F30">
        <v>0</v>
      </c>
      <c r="G30">
        <v>1</v>
      </c>
      <c r="H30">
        <v>0</v>
      </c>
      <c r="I30">
        <v>0</v>
      </c>
      <c r="J30">
        <v>0</v>
      </c>
      <c r="K30">
        <v>0</v>
      </c>
      <c r="L30">
        <v>0</v>
      </c>
      <c r="M30">
        <v>0</v>
      </c>
      <c r="N30">
        <v>0</v>
      </c>
      <c r="O30">
        <v>0</v>
      </c>
      <c r="P30">
        <v>0</v>
      </c>
      <c r="Q30">
        <v>0</v>
      </c>
      <c r="R30">
        <v>0</v>
      </c>
      <c r="S30">
        <v>1</v>
      </c>
      <c r="T30">
        <v>0</v>
      </c>
      <c r="U30">
        <v>1</v>
      </c>
      <c r="V30">
        <v>0</v>
      </c>
      <c r="W30">
        <v>0</v>
      </c>
      <c r="X30">
        <v>0</v>
      </c>
      <c r="Y30">
        <v>1</v>
      </c>
      <c r="Z30">
        <v>1</v>
      </c>
      <c r="AA30">
        <v>0</v>
      </c>
      <c r="AB30">
        <v>0</v>
      </c>
      <c r="AC30">
        <v>0</v>
      </c>
      <c r="AD30">
        <v>1</v>
      </c>
      <c r="AE30">
        <v>0</v>
      </c>
      <c r="AF30">
        <v>0</v>
      </c>
      <c r="AH30" t="s">
        <v>263</v>
      </c>
    </row>
    <row r="31" spans="1:40">
      <c r="A31" t="s">
        <v>302</v>
      </c>
      <c r="B31" t="s">
        <v>303</v>
      </c>
      <c r="C31" t="s">
        <v>267</v>
      </c>
      <c r="E31">
        <v>0</v>
      </c>
      <c r="F31">
        <v>0</v>
      </c>
      <c r="G31">
        <v>1</v>
      </c>
      <c r="H31">
        <v>0</v>
      </c>
      <c r="I31">
        <v>0</v>
      </c>
      <c r="J31">
        <v>0</v>
      </c>
      <c r="K31">
        <v>0</v>
      </c>
      <c r="L31">
        <v>0</v>
      </c>
      <c r="M31">
        <v>0</v>
      </c>
      <c r="N31">
        <v>0</v>
      </c>
      <c r="O31">
        <v>0</v>
      </c>
      <c r="P31">
        <v>0</v>
      </c>
      <c r="Q31">
        <v>0</v>
      </c>
      <c r="R31">
        <v>0</v>
      </c>
      <c r="S31">
        <v>0</v>
      </c>
      <c r="T31">
        <v>1</v>
      </c>
      <c r="U31">
        <v>0</v>
      </c>
      <c r="V31">
        <v>0</v>
      </c>
      <c r="W31">
        <v>0</v>
      </c>
      <c r="X31">
        <v>0</v>
      </c>
      <c r="Y31">
        <v>1</v>
      </c>
      <c r="Z31">
        <v>1</v>
      </c>
      <c r="AA31">
        <v>0</v>
      </c>
      <c r="AB31">
        <v>1</v>
      </c>
      <c r="AC31">
        <v>0</v>
      </c>
      <c r="AD31">
        <v>1</v>
      </c>
      <c r="AE31">
        <v>0</v>
      </c>
      <c r="AF31">
        <v>0</v>
      </c>
      <c r="AH31" t="s">
        <v>263</v>
      </c>
      <c r="AK31" t="s">
        <v>262</v>
      </c>
    </row>
    <row r="32" spans="1:40">
      <c r="A32" t="s">
        <v>304</v>
      </c>
      <c r="B32" t="s">
        <v>305</v>
      </c>
      <c r="C32" t="s">
        <v>252</v>
      </c>
      <c r="E32">
        <v>0</v>
      </c>
      <c r="F32">
        <v>0</v>
      </c>
      <c r="G32">
        <v>1</v>
      </c>
      <c r="H32">
        <v>0</v>
      </c>
      <c r="I32">
        <v>0</v>
      </c>
      <c r="J32">
        <v>0</v>
      </c>
      <c r="K32">
        <v>0</v>
      </c>
      <c r="L32">
        <v>0</v>
      </c>
      <c r="M32">
        <v>0</v>
      </c>
      <c r="N32">
        <v>0</v>
      </c>
      <c r="O32">
        <v>0</v>
      </c>
      <c r="P32">
        <v>0</v>
      </c>
      <c r="Q32">
        <v>0</v>
      </c>
      <c r="R32">
        <v>0</v>
      </c>
      <c r="S32">
        <v>1</v>
      </c>
      <c r="T32">
        <v>0</v>
      </c>
      <c r="U32">
        <v>1</v>
      </c>
      <c r="V32">
        <v>0</v>
      </c>
      <c r="W32">
        <v>0</v>
      </c>
      <c r="X32">
        <v>0</v>
      </c>
      <c r="Y32">
        <v>0</v>
      </c>
      <c r="Z32">
        <v>0</v>
      </c>
      <c r="AA32">
        <v>0</v>
      </c>
      <c r="AB32">
        <v>1</v>
      </c>
      <c r="AC32">
        <v>0</v>
      </c>
      <c r="AD32">
        <v>0</v>
      </c>
      <c r="AE32">
        <v>0</v>
      </c>
      <c r="AF32">
        <v>0</v>
      </c>
      <c r="AH32" t="s">
        <v>234</v>
      </c>
      <c r="AJ32" t="s">
        <v>306</v>
      </c>
    </row>
    <row r="33" spans="1:40">
      <c r="A33" t="s">
        <v>307</v>
      </c>
      <c r="B33" t="s">
        <v>308</v>
      </c>
      <c r="C33" t="s">
        <v>246</v>
      </c>
      <c r="E33">
        <v>0</v>
      </c>
      <c r="F33">
        <v>1</v>
      </c>
      <c r="G33">
        <v>1</v>
      </c>
      <c r="H33">
        <v>0</v>
      </c>
      <c r="I33">
        <v>0</v>
      </c>
      <c r="J33">
        <v>0</v>
      </c>
      <c r="K33">
        <v>0</v>
      </c>
      <c r="L33">
        <v>0</v>
      </c>
      <c r="M33">
        <v>0</v>
      </c>
      <c r="N33">
        <v>0</v>
      </c>
      <c r="O33">
        <v>0</v>
      </c>
      <c r="P33">
        <v>0</v>
      </c>
      <c r="Q33">
        <v>0</v>
      </c>
      <c r="R33">
        <v>0</v>
      </c>
      <c r="S33">
        <v>1</v>
      </c>
      <c r="T33">
        <v>1</v>
      </c>
      <c r="U33">
        <v>1</v>
      </c>
      <c r="V33">
        <v>1</v>
      </c>
      <c r="W33">
        <v>0</v>
      </c>
      <c r="X33">
        <v>0</v>
      </c>
      <c r="Y33">
        <v>1</v>
      </c>
      <c r="Z33">
        <v>1</v>
      </c>
      <c r="AA33">
        <v>0</v>
      </c>
      <c r="AB33">
        <v>0</v>
      </c>
      <c r="AC33">
        <v>0</v>
      </c>
      <c r="AD33">
        <v>0</v>
      </c>
      <c r="AE33">
        <v>1</v>
      </c>
      <c r="AF33">
        <v>0</v>
      </c>
      <c r="AH33" t="s">
        <v>310</v>
      </c>
      <c r="AN33" t="s">
        <v>309</v>
      </c>
    </row>
    <row r="34" spans="1:40">
      <c r="A34" t="s">
        <v>311</v>
      </c>
      <c r="B34" t="s">
        <v>312</v>
      </c>
      <c r="C34" t="s">
        <v>214</v>
      </c>
      <c r="D34" t="s">
        <v>313</v>
      </c>
      <c r="E34">
        <v>1</v>
      </c>
      <c r="F34">
        <v>0</v>
      </c>
      <c r="G34">
        <v>1</v>
      </c>
      <c r="H34">
        <v>0</v>
      </c>
      <c r="I34">
        <v>0</v>
      </c>
      <c r="J34">
        <v>0</v>
      </c>
      <c r="K34">
        <v>0</v>
      </c>
      <c r="L34">
        <v>0</v>
      </c>
      <c r="M34">
        <v>0</v>
      </c>
      <c r="N34">
        <v>0</v>
      </c>
      <c r="O34">
        <v>0</v>
      </c>
      <c r="P34">
        <v>0</v>
      </c>
      <c r="Q34">
        <v>0</v>
      </c>
      <c r="R34">
        <v>0</v>
      </c>
      <c r="S34">
        <v>1</v>
      </c>
      <c r="T34">
        <v>1</v>
      </c>
      <c r="U34">
        <v>1</v>
      </c>
      <c r="V34">
        <v>0</v>
      </c>
      <c r="W34">
        <v>0</v>
      </c>
      <c r="X34">
        <v>0</v>
      </c>
      <c r="Y34">
        <v>0</v>
      </c>
      <c r="Z34">
        <v>0</v>
      </c>
      <c r="AA34">
        <v>0</v>
      </c>
      <c r="AB34">
        <v>0</v>
      </c>
      <c r="AC34">
        <v>0</v>
      </c>
      <c r="AD34">
        <v>1</v>
      </c>
      <c r="AE34">
        <v>0</v>
      </c>
      <c r="AF34">
        <v>1</v>
      </c>
      <c r="AH34" t="s">
        <v>314</v>
      </c>
    </row>
    <row r="35" spans="1:40">
      <c r="A35" t="s">
        <v>315</v>
      </c>
      <c r="B35" t="s">
        <v>316</v>
      </c>
      <c r="C35" t="s">
        <v>238</v>
      </c>
      <c r="D35" t="s">
        <v>114</v>
      </c>
      <c r="E35">
        <v>0</v>
      </c>
      <c r="F35">
        <v>1</v>
      </c>
      <c r="G35">
        <v>1</v>
      </c>
      <c r="H35">
        <v>1</v>
      </c>
      <c r="I35">
        <v>0</v>
      </c>
      <c r="J35">
        <v>0</v>
      </c>
      <c r="K35">
        <v>0</v>
      </c>
      <c r="L35">
        <v>0</v>
      </c>
      <c r="M35">
        <v>0</v>
      </c>
      <c r="N35">
        <v>0</v>
      </c>
      <c r="O35">
        <v>0</v>
      </c>
      <c r="P35">
        <v>0</v>
      </c>
      <c r="Q35">
        <v>0</v>
      </c>
      <c r="R35">
        <v>0</v>
      </c>
      <c r="S35">
        <v>1</v>
      </c>
      <c r="T35">
        <v>0</v>
      </c>
      <c r="U35">
        <v>1</v>
      </c>
      <c r="V35">
        <v>1</v>
      </c>
      <c r="W35">
        <v>0</v>
      </c>
      <c r="X35">
        <v>0</v>
      </c>
      <c r="Y35">
        <v>0</v>
      </c>
      <c r="Z35">
        <v>0</v>
      </c>
      <c r="AA35">
        <v>0</v>
      </c>
      <c r="AB35">
        <v>0</v>
      </c>
      <c r="AC35">
        <v>0</v>
      </c>
      <c r="AD35">
        <v>0</v>
      </c>
      <c r="AE35">
        <v>0</v>
      </c>
      <c r="AF35">
        <v>0</v>
      </c>
      <c r="AH35" t="s">
        <v>263</v>
      </c>
    </row>
    <row r="36" spans="1:40">
      <c r="A36" t="s">
        <v>317</v>
      </c>
      <c r="B36" t="s">
        <v>318</v>
      </c>
      <c r="C36" t="s">
        <v>228</v>
      </c>
      <c r="E36">
        <v>0</v>
      </c>
      <c r="F36">
        <v>0</v>
      </c>
      <c r="G36">
        <v>1</v>
      </c>
      <c r="H36">
        <v>0</v>
      </c>
      <c r="I36">
        <v>0</v>
      </c>
      <c r="J36">
        <v>0</v>
      </c>
      <c r="K36">
        <v>0</v>
      </c>
      <c r="L36">
        <v>0</v>
      </c>
      <c r="M36">
        <v>0</v>
      </c>
      <c r="N36">
        <v>0</v>
      </c>
      <c r="O36">
        <v>0</v>
      </c>
      <c r="P36">
        <v>0</v>
      </c>
      <c r="Q36">
        <v>0</v>
      </c>
      <c r="R36">
        <v>0</v>
      </c>
      <c r="S36">
        <v>1</v>
      </c>
      <c r="T36">
        <v>0</v>
      </c>
      <c r="U36">
        <v>1</v>
      </c>
      <c r="V36">
        <v>0</v>
      </c>
      <c r="W36">
        <v>0</v>
      </c>
      <c r="X36">
        <v>0</v>
      </c>
      <c r="Y36">
        <v>1</v>
      </c>
      <c r="Z36">
        <v>1</v>
      </c>
      <c r="AA36">
        <v>0</v>
      </c>
      <c r="AB36">
        <v>1</v>
      </c>
      <c r="AC36">
        <v>0</v>
      </c>
      <c r="AD36">
        <v>0</v>
      </c>
      <c r="AE36">
        <v>0</v>
      </c>
      <c r="AF36">
        <v>0</v>
      </c>
      <c r="AH36" t="s">
        <v>230</v>
      </c>
    </row>
    <row r="37" spans="1:40">
      <c r="A37" t="s">
        <v>319</v>
      </c>
      <c r="B37" t="s">
        <v>320</v>
      </c>
      <c r="C37" t="s">
        <v>252</v>
      </c>
      <c r="D37" t="s">
        <v>114</v>
      </c>
      <c r="E37">
        <v>0</v>
      </c>
      <c r="F37">
        <v>0</v>
      </c>
      <c r="G37">
        <v>1</v>
      </c>
      <c r="H37">
        <v>0</v>
      </c>
      <c r="I37">
        <v>0</v>
      </c>
      <c r="J37">
        <v>0</v>
      </c>
      <c r="K37">
        <v>0</v>
      </c>
      <c r="L37">
        <v>0</v>
      </c>
      <c r="M37">
        <v>0</v>
      </c>
      <c r="N37">
        <v>0</v>
      </c>
      <c r="O37">
        <v>0</v>
      </c>
      <c r="P37">
        <v>0</v>
      </c>
      <c r="Q37">
        <v>0</v>
      </c>
      <c r="R37">
        <v>0</v>
      </c>
      <c r="S37">
        <v>1</v>
      </c>
      <c r="T37">
        <v>1</v>
      </c>
      <c r="U37">
        <v>1</v>
      </c>
      <c r="V37">
        <v>0</v>
      </c>
      <c r="W37">
        <v>0</v>
      </c>
      <c r="X37">
        <v>0</v>
      </c>
      <c r="Y37">
        <v>0</v>
      </c>
      <c r="Z37">
        <v>0</v>
      </c>
      <c r="AA37">
        <v>0</v>
      </c>
      <c r="AB37">
        <v>0</v>
      </c>
      <c r="AC37">
        <v>0</v>
      </c>
      <c r="AD37">
        <v>0</v>
      </c>
      <c r="AE37">
        <v>0</v>
      </c>
      <c r="AF37">
        <v>0</v>
      </c>
      <c r="AH37" t="s">
        <v>287</v>
      </c>
    </row>
    <row r="38" spans="1:40">
      <c r="A38" t="s">
        <v>321</v>
      </c>
      <c r="B38" t="s">
        <v>322</v>
      </c>
      <c r="C38" t="s">
        <v>228</v>
      </c>
      <c r="E38">
        <v>0</v>
      </c>
      <c r="F38">
        <v>0</v>
      </c>
      <c r="G38">
        <v>1</v>
      </c>
      <c r="H38">
        <v>0</v>
      </c>
      <c r="I38">
        <v>0</v>
      </c>
      <c r="J38">
        <v>0</v>
      </c>
      <c r="K38">
        <v>0</v>
      </c>
      <c r="L38">
        <v>0</v>
      </c>
      <c r="M38">
        <v>0</v>
      </c>
      <c r="N38">
        <v>0</v>
      </c>
      <c r="O38">
        <v>0</v>
      </c>
      <c r="P38">
        <v>0</v>
      </c>
      <c r="Q38">
        <v>0</v>
      </c>
      <c r="R38">
        <v>0</v>
      </c>
      <c r="S38">
        <v>1</v>
      </c>
      <c r="T38">
        <v>1</v>
      </c>
      <c r="U38">
        <v>1</v>
      </c>
      <c r="V38">
        <v>0</v>
      </c>
      <c r="W38">
        <v>0</v>
      </c>
      <c r="X38">
        <v>0</v>
      </c>
      <c r="Y38">
        <v>0</v>
      </c>
      <c r="Z38">
        <v>0</v>
      </c>
      <c r="AA38">
        <v>0</v>
      </c>
      <c r="AB38">
        <v>1</v>
      </c>
      <c r="AC38">
        <v>0</v>
      </c>
      <c r="AD38">
        <v>0</v>
      </c>
      <c r="AE38">
        <v>0</v>
      </c>
      <c r="AF38">
        <v>0</v>
      </c>
      <c r="AH38" t="s">
        <v>314</v>
      </c>
    </row>
    <row r="39" spans="1:40">
      <c r="A39" t="s">
        <v>323</v>
      </c>
      <c r="B39" t="s">
        <v>324</v>
      </c>
      <c r="C39" t="s">
        <v>273</v>
      </c>
      <c r="D39" t="s">
        <v>114</v>
      </c>
      <c r="E39">
        <v>0</v>
      </c>
      <c r="F39">
        <v>0</v>
      </c>
      <c r="G39">
        <v>1</v>
      </c>
      <c r="H39">
        <v>0</v>
      </c>
      <c r="I39">
        <v>0</v>
      </c>
      <c r="J39">
        <v>0</v>
      </c>
      <c r="K39">
        <v>0</v>
      </c>
      <c r="L39">
        <v>0</v>
      </c>
      <c r="M39">
        <v>0</v>
      </c>
      <c r="N39">
        <v>0</v>
      </c>
      <c r="O39">
        <v>0</v>
      </c>
      <c r="P39">
        <v>0</v>
      </c>
      <c r="Q39">
        <v>0</v>
      </c>
      <c r="R39">
        <v>0</v>
      </c>
      <c r="S39">
        <v>0</v>
      </c>
      <c r="T39">
        <v>1</v>
      </c>
      <c r="U39">
        <v>0</v>
      </c>
      <c r="V39">
        <v>0</v>
      </c>
      <c r="W39">
        <v>0</v>
      </c>
      <c r="X39">
        <v>0</v>
      </c>
      <c r="Y39">
        <v>0</v>
      </c>
      <c r="Z39">
        <v>0</v>
      </c>
      <c r="AA39">
        <v>0</v>
      </c>
      <c r="AB39">
        <v>1</v>
      </c>
      <c r="AC39">
        <v>0</v>
      </c>
      <c r="AD39">
        <v>0</v>
      </c>
      <c r="AE39">
        <v>0</v>
      </c>
      <c r="AF39">
        <v>0</v>
      </c>
      <c r="AH39" t="s">
        <v>287</v>
      </c>
      <c r="AJ39" t="s">
        <v>306</v>
      </c>
    </row>
    <row r="40" spans="1:40">
      <c r="A40" t="s">
        <v>325</v>
      </c>
      <c r="B40" t="s">
        <v>326</v>
      </c>
      <c r="C40" t="s">
        <v>267</v>
      </c>
      <c r="E40">
        <v>1</v>
      </c>
      <c r="F40">
        <v>0</v>
      </c>
      <c r="G40">
        <v>1</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H40" t="s">
        <v>314</v>
      </c>
    </row>
    <row r="41" spans="1:40">
      <c r="A41" t="s">
        <v>327</v>
      </c>
      <c r="B41" t="s">
        <v>328</v>
      </c>
      <c r="C41" t="s">
        <v>228</v>
      </c>
      <c r="E41">
        <v>0</v>
      </c>
      <c r="F41">
        <v>0</v>
      </c>
      <c r="G41">
        <v>1</v>
      </c>
      <c r="H41">
        <v>0</v>
      </c>
      <c r="I41">
        <v>0</v>
      </c>
      <c r="J41">
        <v>0</v>
      </c>
      <c r="K41">
        <v>0</v>
      </c>
      <c r="L41">
        <v>0</v>
      </c>
      <c r="M41">
        <v>0</v>
      </c>
      <c r="N41">
        <v>0</v>
      </c>
      <c r="O41">
        <v>0</v>
      </c>
      <c r="P41">
        <v>0</v>
      </c>
      <c r="Q41">
        <v>0</v>
      </c>
      <c r="R41">
        <v>0</v>
      </c>
      <c r="S41">
        <v>1</v>
      </c>
      <c r="T41">
        <v>1</v>
      </c>
      <c r="U41">
        <v>1</v>
      </c>
      <c r="V41">
        <v>0</v>
      </c>
      <c r="W41">
        <v>0</v>
      </c>
      <c r="X41">
        <v>0</v>
      </c>
      <c r="Y41">
        <v>0</v>
      </c>
      <c r="Z41">
        <v>0</v>
      </c>
      <c r="AA41">
        <v>0</v>
      </c>
      <c r="AB41">
        <v>0</v>
      </c>
      <c r="AC41">
        <v>0</v>
      </c>
      <c r="AD41">
        <v>0</v>
      </c>
      <c r="AE41">
        <v>0</v>
      </c>
      <c r="AF41">
        <v>0</v>
      </c>
      <c r="AH41" t="s">
        <v>314</v>
      </c>
    </row>
    <row r="42" spans="1:40">
      <c r="A42" t="s">
        <v>329</v>
      </c>
      <c r="B42" t="s">
        <v>330</v>
      </c>
      <c r="C42" t="s">
        <v>252</v>
      </c>
      <c r="D42" t="s">
        <v>134</v>
      </c>
      <c r="E42">
        <v>1</v>
      </c>
      <c r="F42">
        <v>0</v>
      </c>
      <c r="G42">
        <v>1</v>
      </c>
      <c r="H42">
        <v>0</v>
      </c>
      <c r="I42">
        <v>0</v>
      </c>
      <c r="J42">
        <v>0</v>
      </c>
      <c r="K42">
        <v>0</v>
      </c>
      <c r="L42">
        <v>0</v>
      </c>
      <c r="M42">
        <v>0</v>
      </c>
      <c r="N42">
        <v>0</v>
      </c>
      <c r="O42">
        <v>0</v>
      </c>
      <c r="P42">
        <v>0</v>
      </c>
      <c r="Q42">
        <v>0</v>
      </c>
      <c r="R42">
        <v>0</v>
      </c>
      <c r="S42">
        <v>1</v>
      </c>
      <c r="T42">
        <v>1</v>
      </c>
      <c r="U42">
        <v>1</v>
      </c>
      <c r="V42">
        <v>0</v>
      </c>
      <c r="W42">
        <v>0</v>
      </c>
      <c r="X42">
        <v>0</v>
      </c>
      <c r="Y42">
        <v>1</v>
      </c>
      <c r="Z42">
        <v>0</v>
      </c>
      <c r="AA42">
        <v>0</v>
      </c>
      <c r="AB42">
        <v>0</v>
      </c>
      <c r="AC42">
        <v>0</v>
      </c>
      <c r="AD42">
        <v>0</v>
      </c>
      <c r="AE42">
        <v>0</v>
      </c>
      <c r="AF42">
        <v>0</v>
      </c>
      <c r="AH42" t="s">
        <v>278</v>
      </c>
    </row>
    <row r="43" spans="1:40" hidden="1">
      <c r="A43" t="s">
        <v>331</v>
      </c>
      <c r="B43" t="s">
        <v>332</v>
      </c>
      <c r="AN43" t="s">
        <v>333</v>
      </c>
    </row>
    <row r="44" spans="1:40">
      <c r="A44" t="s">
        <v>334</v>
      </c>
      <c r="B44" t="s">
        <v>335</v>
      </c>
      <c r="C44" t="s">
        <v>238</v>
      </c>
      <c r="D44" t="s">
        <v>115</v>
      </c>
      <c r="E44">
        <v>0</v>
      </c>
      <c r="F44">
        <v>0</v>
      </c>
      <c r="G44">
        <v>1</v>
      </c>
      <c r="H44">
        <v>0</v>
      </c>
      <c r="I44">
        <v>1</v>
      </c>
      <c r="J44">
        <v>0</v>
      </c>
      <c r="K44">
        <v>0</v>
      </c>
      <c r="L44">
        <v>0</v>
      </c>
      <c r="M44">
        <v>0</v>
      </c>
      <c r="N44">
        <v>0</v>
      </c>
      <c r="O44">
        <v>0</v>
      </c>
      <c r="P44">
        <v>0</v>
      </c>
      <c r="Q44">
        <v>0</v>
      </c>
      <c r="R44">
        <v>0</v>
      </c>
      <c r="S44">
        <v>0</v>
      </c>
      <c r="T44">
        <v>1</v>
      </c>
      <c r="U44">
        <v>0</v>
      </c>
      <c r="V44">
        <v>0</v>
      </c>
      <c r="W44">
        <v>0</v>
      </c>
      <c r="X44">
        <v>0</v>
      </c>
      <c r="Y44">
        <v>0</v>
      </c>
      <c r="Z44">
        <v>0</v>
      </c>
      <c r="AA44">
        <v>0</v>
      </c>
      <c r="AB44">
        <v>0</v>
      </c>
      <c r="AC44">
        <v>0</v>
      </c>
      <c r="AD44">
        <v>0</v>
      </c>
      <c r="AE44">
        <v>0</v>
      </c>
      <c r="AF44">
        <v>0</v>
      </c>
      <c r="AH44" s="3" t="s">
        <v>337</v>
      </c>
    </row>
    <row r="45" spans="1:40">
      <c r="A45" t="s">
        <v>334</v>
      </c>
      <c r="B45" t="s">
        <v>335</v>
      </c>
      <c r="C45" t="s">
        <v>238</v>
      </c>
      <c r="D45" t="s">
        <v>336</v>
      </c>
      <c r="E45">
        <v>0</v>
      </c>
      <c r="F45">
        <v>1</v>
      </c>
      <c r="G45">
        <v>1</v>
      </c>
      <c r="H45">
        <v>0</v>
      </c>
      <c r="I45">
        <v>0</v>
      </c>
      <c r="J45">
        <v>0</v>
      </c>
      <c r="K45">
        <v>0</v>
      </c>
      <c r="L45">
        <v>0</v>
      </c>
      <c r="M45">
        <v>0</v>
      </c>
      <c r="N45">
        <v>0</v>
      </c>
      <c r="O45">
        <v>0</v>
      </c>
      <c r="P45">
        <v>0</v>
      </c>
      <c r="Q45">
        <v>0</v>
      </c>
      <c r="R45">
        <v>0</v>
      </c>
      <c r="S45">
        <v>1</v>
      </c>
      <c r="T45">
        <v>0</v>
      </c>
      <c r="U45">
        <v>0</v>
      </c>
      <c r="V45">
        <v>0</v>
      </c>
      <c r="W45">
        <v>0</v>
      </c>
      <c r="X45">
        <v>0</v>
      </c>
      <c r="Y45">
        <v>0</v>
      </c>
      <c r="Z45">
        <v>0</v>
      </c>
      <c r="AA45">
        <v>0</v>
      </c>
      <c r="AB45">
        <v>0</v>
      </c>
      <c r="AC45">
        <v>0</v>
      </c>
      <c r="AD45">
        <v>0</v>
      </c>
      <c r="AE45">
        <v>0</v>
      </c>
      <c r="AF45">
        <v>0</v>
      </c>
      <c r="AH45" t="s">
        <v>286</v>
      </c>
      <c r="AI45" t="s">
        <v>338</v>
      </c>
    </row>
    <row r="46" spans="1:40">
      <c r="A46" t="s">
        <v>339</v>
      </c>
      <c r="B46" t="s">
        <v>340</v>
      </c>
      <c r="C46" t="s">
        <v>252</v>
      </c>
      <c r="E46">
        <v>0</v>
      </c>
      <c r="F46">
        <v>0</v>
      </c>
      <c r="G46">
        <v>1</v>
      </c>
      <c r="H46">
        <v>0</v>
      </c>
      <c r="I46">
        <v>0</v>
      </c>
      <c r="J46">
        <v>0</v>
      </c>
      <c r="K46">
        <v>0</v>
      </c>
      <c r="L46">
        <v>0</v>
      </c>
      <c r="M46">
        <v>0</v>
      </c>
      <c r="N46">
        <v>0</v>
      </c>
      <c r="O46">
        <v>0</v>
      </c>
      <c r="P46">
        <v>0</v>
      </c>
      <c r="Q46">
        <v>1</v>
      </c>
      <c r="R46">
        <v>0</v>
      </c>
      <c r="S46">
        <v>1</v>
      </c>
      <c r="T46">
        <v>0</v>
      </c>
      <c r="U46">
        <v>1</v>
      </c>
      <c r="V46">
        <v>0</v>
      </c>
      <c r="W46">
        <v>0</v>
      </c>
      <c r="X46">
        <v>0</v>
      </c>
      <c r="Y46">
        <v>0</v>
      </c>
      <c r="Z46">
        <v>0</v>
      </c>
      <c r="AA46">
        <v>0</v>
      </c>
      <c r="AB46">
        <v>1</v>
      </c>
      <c r="AC46">
        <v>0</v>
      </c>
      <c r="AD46">
        <v>0</v>
      </c>
      <c r="AE46">
        <v>0</v>
      </c>
      <c r="AF46">
        <v>0</v>
      </c>
      <c r="AH46" t="s">
        <v>34</v>
      </c>
      <c r="AJ46" t="s">
        <v>341</v>
      </c>
    </row>
    <row r="47" spans="1:40">
      <c r="A47" t="s">
        <v>342</v>
      </c>
      <c r="B47" t="s">
        <v>343</v>
      </c>
      <c r="C47" t="s">
        <v>228</v>
      </c>
      <c r="E47">
        <v>0</v>
      </c>
      <c r="F47">
        <v>0</v>
      </c>
      <c r="G47">
        <v>1</v>
      </c>
      <c r="H47">
        <v>1</v>
      </c>
      <c r="I47">
        <v>0</v>
      </c>
      <c r="J47">
        <v>0</v>
      </c>
      <c r="K47">
        <v>0</v>
      </c>
      <c r="L47">
        <v>0</v>
      </c>
      <c r="M47">
        <v>0</v>
      </c>
      <c r="N47">
        <v>0</v>
      </c>
      <c r="O47">
        <v>0</v>
      </c>
      <c r="P47">
        <v>0</v>
      </c>
      <c r="Q47">
        <v>1</v>
      </c>
      <c r="R47">
        <v>0</v>
      </c>
      <c r="S47">
        <v>1</v>
      </c>
      <c r="T47">
        <v>0</v>
      </c>
      <c r="U47">
        <v>0</v>
      </c>
      <c r="V47">
        <v>0</v>
      </c>
      <c r="W47">
        <v>0</v>
      </c>
      <c r="X47">
        <v>0</v>
      </c>
      <c r="Y47">
        <v>1</v>
      </c>
      <c r="Z47">
        <v>1</v>
      </c>
      <c r="AA47">
        <v>0</v>
      </c>
      <c r="AB47">
        <v>0</v>
      </c>
      <c r="AC47">
        <v>0</v>
      </c>
      <c r="AD47">
        <v>1</v>
      </c>
      <c r="AE47">
        <v>0</v>
      </c>
      <c r="AF47">
        <v>0</v>
      </c>
      <c r="AH47" s="3" t="s">
        <v>314</v>
      </c>
    </row>
    <row r="48" spans="1:40">
      <c r="A48" t="s">
        <v>342</v>
      </c>
      <c r="B48" t="s">
        <v>343</v>
      </c>
      <c r="C48" t="s">
        <v>267</v>
      </c>
      <c r="E48">
        <v>0</v>
      </c>
      <c r="F48">
        <v>0</v>
      </c>
      <c r="G48">
        <v>1</v>
      </c>
      <c r="H48">
        <v>0</v>
      </c>
      <c r="I48">
        <v>0</v>
      </c>
      <c r="J48">
        <v>0</v>
      </c>
      <c r="K48">
        <v>0</v>
      </c>
      <c r="L48">
        <v>0</v>
      </c>
      <c r="M48">
        <v>0</v>
      </c>
      <c r="N48">
        <v>0</v>
      </c>
      <c r="O48">
        <v>1</v>
      </c>
      <c r="P48">
        <v>0</v>
      </c>
      <c r="Q48">
        <v>0</v>
      </c>
      <c r="R48">
        <v>0</v>
      </c>
      <c r="S48">
        <v>0</v>
      </c>
      <c r="T48">
        <v>1</v>
      </c>
      <c r="U48">
        <v>0</v>
      </c>
      <c r="V48">
        <v>0</v>
      </c>
      <c r="W48">
        <v>0</v>
      </c>
      <c r="X48">
        <v>0</v>
      </c>
      <c r="Y48">
        <v>1</v>
      </c>
      <c r="Z48">
        <v>1</v>
      </c>
      <c r="AA48">
        <v>0</v>
      </c>
      <c r="AB48">
        <v>0</v>
      </c>
      <c r="AC48">
        <v>0</v>
      </c>
      <c r="AD48">
        <v>0</v>
      </c>
      <c r="AE48">
        <v>0</v>
      </c>
      <c r="AF48">
        <v>0</v>
      </c>
      <c r="AH48" t="s">
        <v>263</v>
      </c>
    </row>
    <row r="49" spans="1:36">
      <c r="A49" t="s">
        <v>344</v>
      </c>
      <c r="B49" t="s">
        <v>345</v>
      </c>
      <c r="C49" t="s">
        <v>346</v>
      </c>
      <c r="E49">
        <v>0</v>
      </c>
      <c r="F49">
        <v>0</v>
      </c>
      <c r="G49">
        <v>1</v>
      </c>
      <c r="H49">
        <v>0</v>
      </c>
      <c r="I49">
        <v>0</v>
      </c>
      <c r="J49">
        <v>0</v>
      </c>
      <c r="K49">
        <v>0</v>
      </c>
      <c r="L49">
        <v>0</v>
      </c>
      <c r="M49">
        <v>0</v>
      </c>
      <c r="N49">
        <v>0</v>
      </c>
      <c r="O49">
        <v>0</v>
      </c>
      <c r="P49">
        <v>0</v>
      </c>
      <c r="Q49">
        <v>0</v>
      </c>
      <c r="R49">
        <v>0</v>
      </c>
      <c r="S49">
        <v>0</v>
      </c>
      <c r="T49">
        <v>1</v>
      </c>
      <c r="U49">
        <v>1</v>
      </c>
      <c r="V49">
        <v>0</v>
      </c>
      <c r="W49">
        <v>0</v>
      </c>
      <c r="X49">
        <v>0</v>
      </c>
      <c r="Y49">
        <v>1</v>
      </c>
      <c r="Z49">
        <v>0</v>
      </c>
      <c r="AA49">
        <v>0</v>
      </c>
      <c r="AB49">
        <v>1</v>
      </c>
      <c r="AC49">
        <v>0</v>
      </c>
      <c r="AD49">
        <v>1</v>
      </c>
      <c r="AE49">
        <v>0</v>
      </c>
      <c r="AF49">
        <v>0</v>
      </c>
      <c r="AH49" t="s">
        <v>314</v>
      </c>
    </row>
    <row r="50" spans="1:36">
      <c r="A50" t="s">
        <v>347</v>
      </c>
      <c r="B50" t="s">
        <v>348</v>
      </c>
      <c r="C50" t="s">
        <v>238</v>
      </c>
      <c r="D50" t="s">
        <v>114</v>
      </c>
      <c r="E50">
        <v>0</v>
      </c>
      <c r="F50">
        <v>0</v>
      </c>
      <c r="G50">
        <v>1</v>
      </c>
      <c r="H50">
        <v>0</v>
      </c>
      <c r="I50">
        <v>1</v>
      </c>
      <c r="J50">
        <v>0</v>
      </c>
      <c r="K50">
        <v>0</v>
      </c>
      <c r="L50">
        <v>0</v>
      </c>
      <c r="M50">
        <v>0</v>
      </c>
      <c r="N50">
        <v>0</v>
      </c>
      <c r="O50">
        <v>0</v>
      </c>
      <c r="P50">
        <v>0</v>
      </c>
      <c r="Q50">
        <v>0</v>
      </c>
      <c r="R50">
        <v>0</v>
      </c>
      <c r="S50">
        <v>1</v>
      </c>
      <c r="T50">
        <v>0</v>
      </c>
      <c r="U50">
        <v>0</v>
      </c>
      <c r="V50">
        <v>0</v>
      </c>
      <c r="W50">
        <v>0</v>
      </c>
      <c r="X50">
        <v>0</v>
      </c>
      <c r="Y50">
        <v>0</v>
      </c>
      <c r="Z50">
        <v>0</v>
      </c>
      <c r="AA50">
        <v>0</v>
      </c>
      <c r="AB50">
        <v>0</v>
      </c>
      <c r="AC50">
        <v>0</v>
      </c>
      <c r="AD50">
        <v>0</v>
      </c>
      <c r="AE50">
        <v>0</v>
      </c>
      <c r="AF50">
        <v>0</v>
      </c>
      <c r="AH50" t="s">
        <v>278</v>
      </c>
    </row>
    <row r="51" spans="1:36">
      <c r="A51" t="s">
        <v>347</v>
      </c>
      <c r="B51" t="s">
        <v>348</v>
      </c>
      <c r="C51" t="s">
        <v>273</v>
      </c>
      <c r="E51">
        <v>1</v>
      </c>
      <c r="F51">
        <v>1</v>
      </c>
      <c r="G51">
        <v>1</v>
      </c>
      <c r="H51">
        <v>0</v>
      </c>
      <c r="I51">
        <v>1</v>
      </c>
      <c r="J51">
        <v>0</v>
      </c>
      <c r="K51">
        <v>0</v>
      </c>
      <c r="L51">
        <v>0</v>
      </c>
      <c r="M51">
        <v>0</v>
      </c>
      <c r="N51">
        <v>0</v>
      </c>
      <c r="O51">
        <v>0</v>
      </c>
      <c r="P51">
        <v>0</v>
      </c>
      <c r="Q51">
        <v>0</v>
      </c>
      <c r="R51">
        <v>0</v>
      </c>
      <c r="S51">
        <v>0</v>
      </c>
      <c r="T51">
        <v>0</v>
      </c>
      <c r="U51">
        <v>1</v>
      </c>
      <c r="V51">
        <v>0</v>
      </c>
      <c r="W51">
        <v>0</v>
      </c>
      <c r="X51">
        <v>0</v>
      </c>
      <c r="Y51">
        <v>0</v>
      </c>
      <c r="Z51">
        <v>0</v>
      </c>
      <c r="AA51">
        <v>0</v>
      </c>
      <c r="AB51">
        <v>0</v>
      </c>
      <c r="AC51">
        <v>0</v>
      </c>
      <c r="AD51">
        <v>1</v>
      </c>
      <c r="AE51">
        <v>0</v>
      </c>
      <c r="AF51">
        <v>0</v>
      </c>
      <c r="AH51" s="3" t="s">
        <v>230</v>
      </c>
    </row>
    <row r="52" spans="1:36" hidden="1">
      <c r="A52" t="s">
        <v>349</v>
      </c>
      <c r="B52" t="s">
        <v>350</v>
      </c>
    </row>
    <row r="53" spans="1:36">
      <c r="A53" t="s">
        <v>351</v>
      </c>
      <c r="B53" t="s">
        <v>352</v>
      </c>
      <c r="C53" t="s">
        <v>267</v>
      </c>
      <c r="E53">
        <v>0</v>
      </c>
      <c r="F53">
        <v>0</v>
      </c>
      <c r="G53">
        <v>1</v>
      </c>
      <c r="H53">
        <v>0</v>
      </c>
      <c r="I53">
        <v>0</v>
      </c>
      <c r="J53">
        <v>0</v>
      </c>
      <c r="K53">
        <v>0</v>
      </c>
      <c r="L53">
        <v>0</v>
      </c>
      <c r="M53">
        <v>0</v>
      </c>
      <c r="N53">
        <v>0</v>
      </c>
      <c r="O53">
        <v>0</v>
      </c>
      <c r="P53">
        <v>0</v>
      </c>
      <c r="Q53">
        <v>0</v>
      </c>
      <c r="R53">
        <v>0</v>
      </c>
      <c r="S53">
        <v>1</v>
      </c>
      <c r="T53">
        <v>0</v>
      </c>
      <c r="U53">
        <v>0</v>
      </c>
      <c r="V53">
        <v>0</v>
      </c>
      <c r="W53">
        <v>0</v>
      </c>
      <c r="X53">
        <v>0</v>
      </c>
      <c r="Y53">
        <v>0</v>
      </c>
      <c r="Z53">
        <v>0</v>
      </c>
      <c r="AA53">
        <v>0</v>
      </c>
      <c r="AB53">
        <v>0</v>
      </c>
      <c r="AC53">
        <v>0</v>
      </c>
      <c r="AD53">
        <v>0</v>
      </c>
      <c r="AE53">
        <v>0</v>
      </c>
      <c r="AF53">
        <v>0</v>
      </c>
      <c r="AH53" t="s">
        <v>287</v>
      </c>
    </row>
    <row r="54" spans="1:36">
      <c r="A54" t="s">
        <v>353</v>
      </c>
      <c r="B54" t="s">
        <v>354</v>
      </c>
      <c r="C54" t="s">
        <v>246</v>
      </c>
      <c r="D54" t="s">
        <v>114</v>
      </c>
      <c r="E54">
        <v>0</v>
      </c>
      <c r="F54">
        <v>0</v>
      </c>
      <c r="G54">
        <v>1</v>
      </c>
      <c r="H54">
        <v>0</v>
      </c>
      <c r="I54">
        <v>0</v>
      </c>
      <c r="J54">
        <v>0</v>
      </c>
      <c r="K54">
        <v>0</v>
      </c>
      <c r="L54">
        <v>0</v>
      </c>
      <c r="M54">
        <v>0</v>
      </c>
      <c r="N54">
        <v>0</v>
      </c>
      <c r="O54">
        <v>0</v>
      </c>
      <c r="P54">
        <v>0</v>
      </c>
      <c r="Q54">
        <v>1</v>
      </c>
      <c r="R54">
        <v>0</v>
      </c>
      <c r="S54">
        <v>1</v>
      </c>
      <c r="T54">
        <v>0</v>
      </c>
      <c r="U54">
        <v>1</v>
      </c>
      <c r="V54">
        <v>0</v>
      </c>
      <c r="W54">
        <v>0</v>
      </c>
      <c r="X54">
        <v>0</v>
      </c>
      <c r="Y54">
        <v>0</v>
      </c>
      <c r="Z54">
        <v>0</v>
      </c>
      <c r="AA54">
        <v>0</v>
      </c>
      <c r="AB54">
        <v>1</v>
      </c>
      <c r="AC54">
        <v>0</v>
      </c>
      <c r="AD54">
        <v>0</v>
      </c>
      <c r="AE54">
        <v>0</v>
      </c>
      <c r="AF54">
        <v>0</v>
      </c>
      <c r="AH54" t="s">
        <v>310</v>
      </c>
      <c r="AJ54" t="s">
        <v>235</v>
      </c>
    </row>
    <row r="55" spans="1:36">
      <c r="A55" t="s">
        <v>355</v>
      </c>
      <c r="B55" t="s">
        <v>356</v>
      </c>
      <c r="C55" t="s">
        <v>228</v>
      </c>
      <c r="E55">
        <v>0</v>
      </c>
      <c r="F55">
        <v>0</v>
      </c>
      <c r="G55">
        <v>1</v>
      </c>
      <c r="H55">
        <v>1</v>
      </c>
      <c r="I55">
        <v>0</v>
      </c>
      <c r="J55">
        <v>0</v>
      </c>
      <c r="K55">
        <v>0</v>
      </c>
      <c r="L55">
        <v>0</v>
      </c>
      <c r="M55">
        <v>0</v>
      </c>
      <c r="N55">
        <v>0</v>
      </c>
      <c r="O55">
        <v>0</v>
      </c>
      <c r="P55">
        <v>0</v>
      </c>
      <c r="Q55">
        <v>0</v>
      </c>
      <c r="R55">
        <v>0</v>
      </c>
      <c r="S55">
        <v>0</v>
      </c>
      <c r="T55">
        <v>0</v>
      </c>
      <c r="U55">
        <v>0</v>
      </c>
      <c r="V55">
        <v>0</v>
      </c>
      <c r="W55">
        <v>0</v>
      </c>
      <c r="X55">
        <v>0</v>
      </c>
      <c r="Y55">
        <v>1</v>
      </c>
      <c r="Z55">
        <v>1</v>
      </c>
      <c r="AA55">
        <v>0</v>
      </c>
      <c r="AB55">
        <v>1</v>
      </c>
      <c r="AC55">
        <v>0</v>
      </c>
      <c r="AD55">
        <v>1</v>
      </c>
      <c r="AE55">
        <v>0</v>
      </c>
      <c r="AF55">
        <v>0</v>
      </c>
      <c r="AH55" t="s">
        <v>263</v>
      </c>
    </row>
    <row r="56" spans="1:36">
      <c r="A56" t="s">
        <v>357</v>
      </c>
      <c r="B56" t="s">
        <v>358</v>
      </c>
      <c r="C56" t="s">
        <v>228</v>
      </c>
      <c r="E56">
        <v>0</v>
      </c>
      <c r="F56">
        <v>0</v>
      </c>
      <c r="G56">
        <v>1</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H56" s="3" t="s">
        <v>296</v>
      </c>
    </row>
    <row r="57" spans="1:36">
      <c r="A57" t="s">
        <v>357</v>
      </c>
      <c r="B57" t="s">
        <v>358</v>
      </c>
      <c r="C57" t="s">
        <v>273</v>
      </c>
      <c r="E57">
        <v>0</v>
      </c>
      <c r="F57">
        <v>0</v>
      </c>
      <c r="G57">
        <v>1</v>
      </c>
      <c r="H57">
        <v>0</v>
      </c>
      <c r="I57">
        <v>0</v>
      </c>
      <c r="J57">
        <v>0</v>
      </c>
      <c r="K57">
        <v>0</v>
      </c>
      <c r="L57">
        <v>0</v>
      </c>
      <c r="M57">
        <v>0</v>
      </c>
      <c r="N57">
        <v>0</v>
      </c>
      <c r="O57">
        <v>0</v>
      </c>
      <c r="P57">
        <v>0</v>
      </c>
      <c r="Q57">
        <v>0</v>
      </c>
      <c r="R57">
        <v>0</v>
      </c>
      <c r="S57">
        <v>1</v>
      </c>
      <c r="T57">
        <v>0</v>
      </c>
      <c r="U57">
        <v>1</v>
      </c>
      <c r="V57">
        <v>0</v>
      </c>
      <c r="W57">
        <v>0</v>
      </c>
      <c r="X57">
        <v>0</v>
      </c>
      <c r="Y57">
        <v>0</v>
      </c>
      <c r="Z57">
        <v>0</v>
      </c>
      <c r="AA57">
        <v>0</v>
      </c>
      <c r="AB57">
        <v>0</v>
      </c>
      <c r="AC57">
        <v>0</v>
      </c>
      <c r="AD57">
        <v>0</v>
      </c>
      <c r="AE57">
        <v>0</v>
      </c>
      <c r="AF57">
        <v>0</v>
      </c>
      <c r="AH57" t="s">
        <v>257</v>
      </c>
    </row>
    <row r="58" spans="1:36">
      <c r="A58" t="s">
        <v>359</v>
      </c>
      <c r="B58" t="s">
        <v>360</v>
      </c>
      <c r="C58" t="s">
        <v>267</v>
      </c>
      <c r="D58" t="s">
        <v>114</v>
      </c>
      <c r="E58">
        <v>0</v>
      </c>
      <c r="F58">
        <v>0</v>
      </c>
      <c r="G58">
        <v>1</v>
      </c>
      <c r="H58">
        <v>0</v>
      </c>
      <c r="I58">
        <v>0</v>
      </c>
      <c r="J58">
        <v>0</v>
      </c>
      <c r="K58">
        <v>0</v>
      </c>
      <c r="L58">
        <v>0</v>
      </c>
      <c r="M58">
        <v>0</v>
      </c>
      <c r="N58">
        <v>0</v>
      </c>
      <c r="O58">
        <v>0</v>
      </c>
      <c r="P58">
        <v>0</v>
      </c>
      <c r="Q58">
        <v>0</v>
      </c>
      <c r="R58">
        <v>0</v>
      </c>
      <c r="S58">
        <v>1</v>
      </c>
      <c r="T58">
        <v>0</v>
      </c>
      <c r="U58">
        <v>0</v>
      </c>
      <c r="V58">
        <v>0</v>
      </c>
      <c r="W58">
        <v>0</v>
      </c>
      <c r="X58">
        <v>0</v>
      </c>
      <c r="Y58">
        <v>0</v>
      </c>
      <c r="Z58">
        <v>0</v>
      </c>
      <c r="AA58">
        <v>0</v>
      </c>
      <c r="AB58">
        <v>0</v>
      </c>
      <c r="AC58">
        <v>0</v>
      </c>
      <c r="AD58">
        <v>0</v>
      </c>
      <c r="AE58">
        <v>0</v>
      </c>
      <c r="AF58">
        <v>0</v>
      </c>
      <c r="AH58" t="s">
        <v>361</v>
      </c>
    </row>
    <row r="59" spans="1:36" hidden="1">
      <c r="A59" t="s">
        <v>359</v>
      </c>
      <c r="B59" t="s">
        <v>360</v>
      </c>
      <c r="C59" t="s">
        <v>267</v>
      </c>
      <c r="D59" t="s">
        <v>115</v>
      </c>
      <c r="AH59" t="s">
        <v>362</v>
      </c>
    </row>
    <row r="60" spans="1:36" hidden="1">
      <c r="A60" t="s">
        <v>359</v>
      </c>
      <c r="B60" t="s">
        <v>360</v>
      </c>
      <c r="C60" t="s">
        <v>238</v>
      </c>
      <c r="AH60" t="s">
        <v>362</v>
      </c>
    </row>
    <row r="61" spans="1:36">
      <c r="A61" t="s">
        <v>363</v>
      </c>
      <c r="B61" t="s">
        <v>364</v>
      </c>
      <c r="C61" t="s">
        <v>273</v>
      </c>
      <c r="E61">
        <v>0</v>
      </c>
      <c r="F61">
        <v>1</v>
      </c>
      <c r="G61">
        <v>1</v>
      </c>
      <c r="H61">
        <v>1</v>
      </c>
      <c r="I61">
        <v>0</v>
      </c>
      <c r="J61">
        <v>0</v>
      </c>
      <c r="K61">
        <v>0</v>
      </c>
      <c r="L61">
        <v>0</v>
      </c>
      <c r="M61">
        <v>0</v>
      </c>
      <c r="N61">
        <v>0</v>
      </c>
      <c r="O61">
        <v>0</v>
      </c>
      <c r="P61">
        <v>0</v>
      </c>
      <c r="Q61">
        <v>1</v>
      </c>
      <c r="R61">
        <v>0</v>
      </c>
      <c r="S61">
        <v>1</v>
      </c>
      <c r="T61">
        <v>0</v>
      </c>
      <c r="U61">
        <v>0</v>
      </c>
      <c r="V61">
        <v>0</v>
      </c>
      <c r="W61">
        <v>0</v>
      </c>
      <c r="X61">
        <v>0</v>
      </c>
      <c r="Y61">
        <v>1</v>
      </c>
      <c r="Z61">
        <v>1</v>
      </c>
      <c r="AA61">
        <v>0</v>
      </c>
      <c r="AB61">
        <v>0</v>
      </c>
      <c r="AC61">
        <v>0</v>
      </c>
      <c r="AD61">
        <v>0</v>
      </c>
      <c r="AE61">
        <v>0</v>
      </c>
      <c r="AF61">
        <v>0</v>
      </c>
      <c r="AH61" t="s">
        <v>263</v>
      </c>
    </row>
    <row r="62" spans="1:36" hidden="1">
      <c r="A62" t="s">
        <v>365</v>
      </c>
      <c r="B62" t="s">
        <v>366</v>
      </c>
    </row>
    <row r="63" spans="1:36">
      <c r="A63" t="s">
        <v>367</v>
      </c>
      <c r="B63" t="s">
        <v>368</v>
      </c>
      <c r="C63" t="s">
        <v>252</v>
      </c>
      <c r="E63">
        <v>0</v>
      </c>
      <c r="F63">
        <v>1</v>
      </c>
      <c r="G63">
        <v>1</v>
      </c>
      <c r="H63">
        <v>0</v>
      </c>
      <c r="I63">
        <v>1</v>
      </c>
      <c r="J63">
        <v>0</v>
      </c>
      <c r="K63">
        <v>0</v>
      </c>
      <c r="L63">
        <v>0</v>
      </c>
      <c r="M63">
        <v>0</v>
      </c>
      <c r="N63">
        <v>0</v>
      </c>
      <c r="O63">
        <v>0</v>
      </c>
      <c r="P63">
        <v>0</v>
      </c>
      <c r="Q63">
        <v>0</v>
      </c>
      <c r="R63">
        <v>0</v>
      </c>
      <c r="S63">
        <v>1</v>
      </c>
      <c r="T63">
        <v>0</v>
      </c>
      <c r="U63">
        <v>1</v>
      </c>
      <c r="V63">
        <v>0</v>
      </c>
      <c r="W63">
        <v>0</v>
      </c>
      <c r="X63">
        <v>0</v>
      </c>
      <c r="Y63">
        <v>1</v>
      </c>
      <c r="Z63">
        <v>1</v>
      </c>
      <c r="AA63">
        <v>1</v>
      </c>
      <c r="AB63">
        <v>0</v>
      </c>
      <c r="AC63">
        <v>0</v>
      </c>
      <c r="AD63">
        <v>0</v>
      </c>
      <c r="AE63">
        <v>0</v>
      </c>
      <c r="AF63">
        <v>0</v>
      </c>
      <c r="AH63" t="s">
        <v>369</v>
      </c>
    </row>
    <row r="64" spans="1:36" hidden="1">
      <c r="A64" t="s">
        <v>370</v>
      </c>
      <c r="B64" t="s">
        <v>371</v>
      </c>
    </row>
    <row r="65" spans="1:36">
      <c r="A65" t="s">
        <v>372</v>
      </c>
      <c r="B65" t="s">
        <v>373</v>
      </c>
      <c r="C65" t="s">
        <v>346</v>
      </c>
      <c r="E65">
        <v>0</v>
      </c>
      <c r="F65">
        <v>0</v>
      </c>
      <c r="G65">
        <v>1</v>
      </c>
      <c r="H65">
        <v>0</v>
      </c>
      <c r="I65">
        <v>0</v>
      </c>
      <c r="J65">
        <v>0</v>
      </c>
      <c r="K65">
        <v>0</v>
      </c>
      <c r="L65">
        <v>0</v>
      </c>
      <c r="M65">
        <v>0</v>
      </c>
      <c r="N65">
        <v>0</v>
      </c>
      <c r="O65">
        <v>1</v>
      </c>
      <c r="P65">
        <v>0</v>
      </c>
      <c r="Q65">
        <v>0</v>
      </c>
      <c r="R65">
        <v>0</v>
      </c>
      <c r="S65">
        <v>0</v>
      </c>
      <c r="T65">
        <v>1</v>
      </c>
      <c r="U65">
        <v>0</v>
      </c>
      <c r="V65">
        <v>0</v>
      </c>
      <c r="W65">
        <v>0</v>
      </c>
      <c r="X65">
        <v>0</v>
      </c>
      <c r="Y65">
        <v>1</v>
      </c>
      <c r="Z65">
        <v>1</v>
      </c>
      <c r="AA65">
        <v>0</v>
      </c>
      <c r="AB65">
        <v>1</v>
      </c>
      <c r="AC65">
        <v>0</v>
      </c>
      <c r="AD65">
        <v>1</v>
      </c>
      <c r="AE65">
        <v>0</v>
      </c>
      <c r="AF65">
        <v>0</v>
      </c>
      <c r="AH65" t="s">
        <v>374</v>
      </c>
    </row>
    <row r="66" spans="1:36">
      <c r="A66" t="s">
        <v>375</v>
      </c>
      <c r="B66" t="s">
        <v>376</v>
      </c>
      <c r="C66" t="s">
        <v>246</v>
      </c>
      <c r="E66">
        <v>0</v>
      </c>
      <c r="F66">
        <v>0</v>
      </c>
      <c r="G66">
        <v>1</v>
      </c>
      <c r="H66">
        <v>0</v>
      </c>
      <c r="I66">
        <v>0</v>
      </c>
      <c r="J66">
        <v>0</v>
      </c>
      <c r="K66">
        <v>0</v>
      </c>
      <c r="L66">
        <v>0</v>
      </c>
      <c r="M66">
        <v>0</v>
      </c>
      <c r="N66">
        <v>0</v>
      </c>
      <c r="O66">
        <v>0</v>
      </c>
      <c r="P66">
        <v>0</v>
      </c>
      <c r="Q66">
        <v>0</v>
      </c>
      <c r="R66">
        <v>0</v>
      </c>
      <c r="S66">
        <v>1</v>
      </c>
      <c r="T66">
        <v>0</v>
      </c>
      <c r="U66">
        <v>0</v>
      </c>
      <c r="V66">
        <v>0</v>
      </c>
      <c r="W66">
        <v>0</v>
      </c>
      <c r="X66">
        <v>0</v>
      </c>
      <c r="Y66">
        <v>0</v>
      </c>
      <c r="Z66">
        <v>0</v>
      </c>
      <c r="AA66">
        <v>0</v>
      </c>
      <c r="AB66">
        <v>0</v>
      </c>
      <c r="AC66">
        <v>0</v>
      </c>
      <c r="AD66">
        <v>0</v>
      </c>
      <c r="AE66">
        <v>0</v>
      </c>
      <c r="AF66">
        <v>1</v>
      </c>
      <c r="AH66" t="s">
        <v>377</v>
      </c>
    </row>
    <row r="67" spans="1:36">
      <c r="A67" t="s">
        <v>378</v>
      </c>
      <c r="B67" t="s">
        <v>379</v>
      </c>
      <c r="C67" t="s">
        <v>273</v>
      </c>
      <c r="E67">
        <v>1</v>
      </c>
      <c r="F67">
        <v>1</v>
      </c>
      <c r="G67">
        <v>1</v>
      </c>
      <c r="H67">
        <v>1</v>
      </c>
      <c r="I67">
        <v>0</v>
      </c>
      <c r="J67">
        <v>0</v>
      </c>
      <c r="K67">
        <v>0</v>
      </c>
      <c r="L67">
        <v>0</v>
      </c>
      <c r="M67">
        <v>0</v>
      </c>
      <c r="N67">
        <v>0</v>
      </c>
      <c r="O67">
        <v>0</v>
      </c>
      <c r="P67">
        <v>0</v>
      </c>
      <c r="Q67">
        <v>1</v>
      </c>
      <c r="R67">
        <v>0</v>
      </c>
      <c r="S67">
        <v>1</v>
      </c>
      <c r="T67">
        <v>0</v>
      </c>
      <c r="U67">
        <v>0</v>
      </c>
      <c r="V67">
        <v>0</v>
      </c>
      <c r="W67">
        <v>0</v>
      </c>
      <c r="X67">
        <v>0</v>
      </c>
      <c r="Y67">
        <v>1</v>
      </c>
      <c r="Z67">
        <v>1</v>
      </c>
      <c r="AA67">
        <v>0</v>
      </c>
      <c r="AB67">
        <v>0</v>
      </c>
      <c r="AC67">
        <v>0</v>
      </c>
      <c r="AD67">
        <v>0</v>
      </c>
      <c r="AE67">
        <v>0</v>
      </c>
      <c r="AF67">
        <v>0</v>
      </c>
      <c r="AH67" t="s">
        <v>257</v>
      </c>
      <c r="AI67" t="s">
        <v>240</v>
      </c>
    </row>
    <row r="68" spans="1:36">
      <c r="A68" t="s">
        <v>380</v>
      </c>
      <c r="B68" t="s">
        <v>381</v>
      </c>
      <c r="C68" t="s">
        <v>267</v>
      </c>
      <c r="E68">
        <v>0</v>
      </c>
      <c r="F68">
        <v>0</v>
      </c>
      <c r="G68">
        <v>1</v>
      </c>
      <c r="H68">
        <v>0</v>
      </c>
      <c r="I68">
        <v>0</v>
      </c>
      <c r="J68">
        <v>0</v>
      </c>
      <c r="K68">
        <v>0</v>
      </c>
      <c r="L68">
        <v>0</v>
      </c>
      <c r="M68">
        <v>0</v>
      </c>
      <c r="N68">
        <v>0</v>
      </c>
      <c r="O68">
        <v>0</v>
      </c>
      <c r="P68">
        <v>0</v>
      </c>
      <c r="Q68">
        <v>1</v>
      </c>
      <c r="R68">
        <v>0</v>
      </c>
      <c r="S68">
        <v>1</v>
      </c>
      <c r="T68">
        <v>0</v>
      </c>
      <c r="U68">
        <v>1</v>
      </c>
      <c r="V68">
        <v>0</v>
      </c>
      <c r="W68">
        <v>0</v>
      </c>
      <c r="X68">
        <v>0</v>
      </c>
      <c r="Y68">
        <v>0</v>
      </c>
      <c r="Z68">
        <v>0</v>
      </c>
      <c r="AA68">
        <v>0</v>
      </c>
      <c r="AB68">
        <v>1</v>
      </c>
      <c r="AC68">
        <v>0</v>
      </c>
      <c r="AD68">
        <v>0</v>
      </c>
      <c r="AE68">
        <v>0</v>
      </c>
      <c r="AF68">
        <v>0</v>
      </c>
      <c r="AH68" t="s">
        <v>234</v>
      </c>
    </row>
    <row r="69" spans="1:36">
      <c r="A69" t="s">
        <v>384</v>
      </c>
      <c r="B69" t="s">
        <v>382</v>
      </c>
      <c r="C69" t="s">
        <v>273</v>
      </c>
      <c r="E69">
        <v>0</v>
      </c>
      <c r="F69">
        <v>0</v>
      </c>
      <c r="G69">
        <v>1</v>
      </c>
      <c r="H69">
        <v>1</v>
      </c>
      <c r="I69">
        <v>0</v>
      </c>
      <c r="J69">
        <v>0</v>
      </c>
      <c r="K69">
        <v>0</v>
      </c>
      <c r="L69">
        <v>0</v>
      </c>
      <c r="M69">
        <v>0</v>
      </c>
      <c r="N69">
        <v>0</v>
      </c>
      <c r="O69">
        <v>0</v>
      </c>
      <c r="P69">
        <v>0</v>
      </c>
      <c r="Q69">
        <v>0</v>
      </c>
      <c r="R69">
        <v>0</v>
      </c>
      <c r="S69">
        <v>1</v>
      </c>
      <c r="T69">
        <v>1</v>
      </c>
      <c r="U69">
        <v>1</v>
      </c>
      <c r="V69">
        <v>1</v>
      </c>
      <c r="W69">
        <v>0</v>
      </c>
      <c r="X69">
        <v>0</v>
      </c>
      <c r="Y69">
        <v>1</v>
      </c>
      <c r="Z69">
        <v>1</v>
      </c>
      <c r="AA69">
        <v>0</v>
      </c>
      <c r="AB69">
        <v>0</v>
      </c>
      <c r="AC69">
        <v>0</v>
      </c>
      <c r="AD69">
        <v>1</v>
      </c>
      <c r="AE69">
        <v>0</v>
      </c>
      <c r="AF69">
        <v>0</v>
      </c>
      <c r="AH69" t="s">
        <v>257</v>
      </c>
    </row>
    <row r="70" spans="1:36">
      <c r="A70" t="s">
        <v>383</v>
      </c>
      <c r="B70" t="s">
        <v>385</v>
      </c>
      <c r="C70" t="s">
        <v>238</v>
      </c>
      <c r="E70">
        <v>1</v>
      </c>
      <c r="F70">
        <v>1</v>
      </c>
      <c r="G70">
        <v>1</v>
      </c>
      <c r="H70">
        <v>0</v>
      </c>
      <c r="I70">
        <v>0</v>
      </c>
      <c r="J70">
        <v>0</v>
      </c>
      <c r="K70">
        <v>0</v>
      </c>
      <c r="L70">
        <v>0</v>
      </c>
      <c r="M70">
        <v>0</v>
      </c>
      <c r="N70">
        <v>0</v>
      </c>
      <c r="O70">
        <v>0</v>
      </c>
      <c r="P70">
        <v>0</v>
      </c>
      <c r="Q70">
        <v>0</v>
      </c>
      <c r="R70">
        <v>0</v>
      </c>
      <c r="S70">
        <v>0</v>
      </c>
      <c r="T70">
        <v>0</v>
      </c>
      <c r="U70">
        <v>1</v>
      </c>
      <c r="V70">
        <v>0</v>
      </c>
      <c r="W70">
        <v>1</v>
      </c>
      <c r="X70">
        <v>0</v>
      </c>
      <c r="Y70">
        <v>1</v>
      </c>
      <c r="Z70">
        <v>1</v>
      </c>
      <c r="AA70">
        <v>0</v>
      </c>
      <c r="AB70">
        <v>0</v>
      </c>
      <c r="AC70">
        <v>0</v>
      </c>
      <c r="AD70">
        <v>1</v>
      </c>
      <c r="AE70">
        <v>0</v>
      </c>
      <c r="AF70">
        <v>0</v>
      </c>
      <c r="AH70" t="s">
        <v>263</v>
      </c>
    </row>
    <row r="71" spans="1:36" hidden="1">
      <c r="A71" t="s">
        <v>386</v>
      </c>
      <c r="B71" t="s">
        <v>387</v>
      </c>
    </row>
    <row r="72" spans="1:36">
      <c r="A72" t="s">
        <v>388</v>
      </c>
      <c r="B72" t="s">
        <v>389</v>
      </c>
      <c r="C72" t="s">
        <v>228</v>
      </c>
      <c r="E72">
        <v>0</v>
      </c>
      <c r="F72">
        <v>0</v>
      </c>
      <c r="G72">
        <v>1</v>
      </c>
      <c r="H72">
        <v>0</v>
      </c>
      <c r="I72">
        <v>0</v>
      </c>
      <c r="J72">
        <v>0</v>
      </c>
      <c r="K72">
        <v>0</v>
      </c>
      <c r="L72">
        <v>0</v>
      </c>
      <c r="M72">
        <v>0</v>
      </c>
      <c r="N72">
        <v>0</v>
      </c>
      <c r="O72">
        <v>0</v>
      </c>
      <c r="P72">
        <v>0</v>
      </c>
      <c r="Q72">
        <v>0</v>
      </c>
      <c r="R72">
        <v>0</v>
      </c>
      <c r="S72">
        <v>0</v>
      </c>
      <c r="T72">
        <v>0</v>
      </c>
      <c r="U72">
        <v>0</v>
      </c>
      <c r="V72">
        <v>0</v>
      </c>
      <c r="W72">
        <v>0</v>
      </c>
      <c r="X72">
        <v>0</v>
      </c>
      <c r="Y72">
        <v>0</v>
      </c>
      <c r="Z72">
        <v>0</v>
      </c>
      <c r="AA72">
        <v>0</v>
      </c>
      <c r="AB72">
        <v>1</v>
      </c>
      <c r="AC72">
        <v>0</v>
      </c>
      <c r="AD72">
        <v>1</v>
      </c>
      <c r="AE72">
        <v>0</v>
      </c>
      <c r="AF72">
        <v>0</v>
      </c>
      <c r="AH72" t="s">
        <v>390</v>
      </c>
    </row>
    <row r="73" spans="1:36">
      <c r="A73" t="s">
        <v>388</v>
      </c>
      <c r="B73" t="s">
        <v>389</v>
      </c>
      <c r="C73" t="s">
        <v>267</v>
      </c>
      <c r="E73">
        <v>0</v>
      </c>
      <c r="F73">
        <v>1</v>
      </c>
      <c r="G73">
        <v>1</v>
      </c>
      <c r="H73">
        <v>1</v>
      </c>
      <c r="I73">
        <v>0</v>
      </c>
      <c r="J73">
        <v>0</v>
      </c>
      <c r="K73">
        <v>0</v>
      </c>
      <c r="L73">
        <v>0</v>
      </c>
      <c r="M73">
        <v>0</v>
      </c>
      <c r="N73">
        <v>0</v>
      </c>
      <c r="O73">
        <v>0</v>
      </c>
      <c r="P73">
        <v>0</v>
      </c>
      <c r="Q73">
        <v>0</v>
      </c>
      <c r="R73">
        <v>0</v>
      </c>
      <c r="S73">
        <v>0</v>
      </c>
      <c r="T73">
        <v>1</v>
      </c>
      <c r="U73">
        <v>0</v>
      </c>
      <c r="V73">
        <v>0</v>
      </c>
      <c r="W73">
        <v>0</v>
      </c>
      <c r="X73">
        <v>0</v>
      </c>
      <c r="Y73">
        <v>0</v>
      </c>
      <c r="Z73">
        <v>0</v>
      </c>
      <c r="AA73">
        <v>0</v>
      </c>
      <c r="AB73">
        <v>0</v>
      </c>
      <c r="AC73">
        <v>0</v>
      </c>
      <c r="AD73">
        <v>0</v>
      </c>
      <c r="AE73">
        <v>0</v>
      </c>
      <c r="AF73">
        <v>1</v>
      </c>
      <c r="AH73" t="s">
        <v>257</v>
      </c>
    </row>
    <row r="74" spans="1:36">
      <c r="A74" t="s">
        <v>391</v>
      </c>
      <c r="B74" t="s">
        <v>392</v>
      </c>
      <c r="C74" t="s">
        <v>228</v>
      </c>
      <c r="E74">
        <v>0</v>
      </c>
      <c r="F74">
        <v>0</v>
      </c>
      <c r="G74">
        <v>1</v>
      </c>
      <c r="H74">
        <v>0</v>
      </c>
      <c r="I74">
        <v>0</v>
      </c>
      <c r="J74">
        <v>0</v>
      </c>
      <c r="K74">
        <v>0</v>
      </c>
      <c r="L74">
        <v>0</v>
      </c>
      <c r="M74">
        <v>0</v>
      </c>
      <c r="N74">
        <v>0</v>
      </c>
      <c r="O74">
        <v>0</v>
      </c>
      <c r="P74">
        <v>0</v>
      </c>
      <c r="Q74">
        <v>0</v>
      </c>
      <c r="R74">
        <v>0</v>
      </c>
      <c r="S74">
        <v>1</v>
      </c>
      <c r="T74">
        <v>0</v>
      </c>
      <c r="U74">
        <v>0</v>
      </c>
      <c r="V74">
        <v>0</v>
      </c>
      <c r="W74">
        <v>0</v>
      </c>
      <c r="X74">
        <v>0</v>
      </c>
      <c r="Y74">
        <v>0</v>
      </c>
      <c r="Z74">
        <v>0</v>
      </c>
      <c r="AA74">
        <v>0</v>
      </c>
      <c r="AB74">
        <v>0</v>
      </c>
      <c r="AC74">
        <v>0</v>
      </c>
      <c r="AD74">
        <v>0</v>
      </c>
      <c r="AE74">
        <v>0</v>
      </c>
      <c r="AF74">
        <v>0</v>
      </c>
      <c r="AH74" t="s">
        <v>263</v>
      </c>
    </row>
    <row r="75" spans="1:36">
      <c r="A75" t="s">
        <v>393</v>
      </c>
      <c r="B75" t="s">
        <v>394</v>
      </c>
      <c r="C75" t="s">
        <v>246</v>
      </c>
      <c r="E75">
        <v>0</v>
      </c>
      <c r="F75">
        <v>1</v>
      </c>
      <c r="G75">
        <v>1</v>
      </c>
      <c r="H75">
        <v>0</v>
      </c>
      <c r="I75">
        <v>0</v>
      </c>
      <c r="J75">
        <v>0</v>
      </c>
      <c r="K75">
        <v>0</v>
      </c>
      <c r="L75">
        <v>0</v>
      </c>
      <c r="M75">
        <v>0</v>
      </c>
      <c r="N75">
        <v>0</v>
      </c>
      <c r="O75">
        <v>0</v>
      </c>
      <c r="P75">
        <v>0</v>
      </c>
      <c r="Q75">
        <v>0</v>
      </c>
      <c r="R75">
        <v>0</v>
      </c>
      <c r="S75">
        <v>1</v>
      </c>
      <c r="T75">
        <v>0</v>
      </c>
      <c r="U75">
        <v>1</v>
      </c>
      <c r="V75">
        <v>0</v>
      </c>
      <c r="W75">
        <v>0</v>
      </c>
      <c r="X75">
        <v>0</v>
      </c>
      <c r="Y75">
        <v>1</v>
      </c>
      <c r="Z75">
        <v>1</v>
      </c>
      <c r="AA75">
        <v>0</v>
      </c>
      <c r="AB75">
        <v>1</v>
      </c>
      <c r="AC75">
        <v>0</v>
      </c>
      <c r="AD75">
        <v>0</v>
      </c>
      <c r="AE75">
        <v>0</v>
      </c>
      <c r="AF75">
        <v>1</v>
      </c>
      <c r="AH75" t="s">
        <v>395</v>
      </c>
    </row>
    <row r="76" spans="1:36">
      <c r="A76" t="s">
        <v>396</v>
      </c>
      <c r="B76" t="s">
        <v>397</v>
      </c>
      <c r="C76" t="s">
        <v>267</v>
      </c>
      <c r="E76">
        <v>0</v>
      </c>
      <c r="F76">
        <v>0</v>
      </c>
      <c r="G76">
        <v>1</v>
      </c>
      <c r="H76">
        <v>0</v>
      </c>
      <c r="I76">
        <v>0</v>
      </c>
      <c r="J76">
        <v>0</v>
      </c>
      <c r="K76">
        <v>0</v>
      </c>
      <c r="L76">
        <v>0</v>
      </c>
      <c r="M76">
        <v>0</v>
      </c>
      <c r="N76">
        <v>0</v>
      </c>
      <c r="O76">
        <v>0</v>
      </c>
      <c r="P76">
        <v>0</v>
      </c>
      <c r="Q76">
        <v>0</v>
      </c>
      <c r="R76">
        <v>0</v>
      </c>
      <c r="S76">
        <v>1</v>
      </c>
      <c r="T76">
        <v>0</v>
      </c>
      <c r="U76">
        <v>0</v>
      </c>
      <c r="V76">
        <v>0</v>
      </c>
      <c r="W76">
        <v>0</v>
      </c>
      <c r="X76">
        <v>0</v>
      </c>
      <c r="Y76">
        <v>0</v>
      </c>
      <c r="Z76">
        <v>0</v>
      </c>
      <c r="AA76">
        <v>0</v>
      </c>
      <c r="AB76">
        <v>1</v>
      </c>
      <c r="AC76">
        <v>0</v>
      </c>
      <c r="AD76">
        <v>1</v>
      </c>
      <c r="AE76">
        <v>0</v>
      </c>
      <c r="AF76">
        <v>0</v>
      </c>
      <c r="AH76" t="s">
        <v>398</v>
      </c>
      <c r="AJ76" t="s">
        <v>235</v>
      </c>
    </row>
    <row r="77" spans="1:36">
      <c r="A77" t="s">
        <v>399</v>
      </c>
      <c r="B77" t="s">
        <v>400</v>
      </c>
      <c r="C77" t="s">
        <v>267</v>
      </c>
      <c r="E77">
        <v>0</v>
      </c>
      <c r="F77">
        <v>0</v>
      </c>
      <c r="G77">
        <v>1</v>
      </c>
      <c r="H77">
        <v>0</v>
      </c>
      <c r="I77">
        <v>0</v>
      </c>
      <c r="J77">
        <v>0</v>
      </c>
      <c r="K77">
        <v>0</v>
      </c>
      <c r="L77">
        <v>0</v>
      </c>
      <c r="M77">
        <v>0</v>
      </c>
      <c r="N77">
        <v>0</v>
      </c>
      <c r="O77">
        <v>0</v>
      </c>
      <c r="P77">
        <v>0</v>
      </c>
      <c r="Q77">
        <v>0</v>
      </c>
      <c r="R77">
        <v>0</v>
      </c>
      <c r="S77">
        <v>1</v>
      </c>
      <c r="T77">
        <v>1</v>
      </c>
      <c r="U77">
        <v>1</v>
      </c>
      <c r="V77">
        <v>0</v>
      </c>
      <c r="W77">
        <v>0</v>
      </c>
      <c r="X77">
        <v>0</v>
      </c>
      <c r="Y77">
        <v>0</v>
      </c>
      <c r="Z77">
        <v>0</v>
      </c>
      <c r="AA77">
        <v>0</v>
      </c>
      <c r="AB77">
        <v>0</v>
      </c>
      <c r="AC77">
        <v>0</v>
      </c>
      <c r="AD77">
        <v>0</v>
      </c>
      <c r="AE77">
        <v>0</v>
      </c>
      <c r="AF77">
        <v>0</v>
      </c>
      <c r="AH77" t="s">
        <v>401</v>
      </c>
    </row>
    <row r="78" spans="1:36">
      <c r="A78" t="s">
        <v>402</v>
      </c>
      <c r="B78" t="s">
        <v>403</v>
      </c>
      <c r="C78" t="s">
        <v>228</v>
      </c>
      <c r="E78">
        <v>0</v>
      </c>
      <c r="F78">
        <v>0</v>
      </c>
      <c r="G78">
        <v>1</v>
      </c>
      <c r="H78">
        <v>0</v>
      </c>
      <c r="I78">
        <v>0</v>
      </c>
      <c r="J78">
        <v>0</v>
      </c>
      <c r="K78">
        <v>0</v>
      </c>
      <c r="L78">
        <v>0</v>
      </c>
      <c r="M78">
        <v>0</v>
      </c>
      <c r="N78">
        <v>0</v>
      </c>
      <c r="O78">
        <v>0</v>
      </c>
      <c r="P78">
        <v>0</v>
      </c>
      <c r="Q78">
        <v>0</v>
      </c>
      <c r="R78">
        <v>0</v>
      </c>
      <c r="S78">
        <v>0</v>
      </c>
      <c r="T78">
        <v>1</v>
      </c>
      <c r="U78">
        <v>0</v>
      </c>
      <c r="V78">
        <v>0</v>
      </c>
      <c r="W78">
        <v>0</v>
      </c>
      <c r="X78">
        <v>0</v>
      </c>
      <c r="Y78">
        <v>0</v>
      </c>
      <c r="Z78">
        <v>0</v>
      </c>
      <c r="AA78">
        <v>0</v>
      </c>
      <c r="AB78">
        <v>1</v>
      </c>
      <c r="AC78">
        <v>0</v>
      </c>
      <c r="AD78">
        <v>0</v>
      </c>
      <c r="AE78">
        <v>0</v>
      </c>
      <c r="AF78">
        <v>1</v>
      </c>
      <c r="AH78" t="s">
        <v>240</v>
      </c>
    </row>
    <row r="79" spans="1:36">
      <c r="A79" t="s">
        <v>404</v>
      </c>
      <c r="B79" t="s">
        <v>405</v>
      </c>
      <c r="C79" t="s">
        <v>218</v>
      </c>
      <c r="E79">
        <v>0</v>
      </c>
      <c r="F79">
        <v>0</v>
      </c>
      <c r="G79">
        <v>1</v>
      </c>
      <c r="H79">
        <v>0</v>
      </c>
      <c r="I79">
        <v>0</v>
      </c>
      <c r="J79">
        <v>0</v>
      </c>
      <c r="K79">
        <v>0</v>
      </c>
      <c r="L79">
        <v>0</v>
      </c>
      <c r="M79">
        <v>0</v>
      </c>
      <c r="N79">
        <v>0</v>
      </c>
      <c r="O79">
        <v>1</v>
      </c>
      <c r="P79">
        <v>0</v>
      </c>
      <c r="Q79">
        <v>0</v>
      </c>
      <c r="R79">
        <v>0</v>
      </c>
      <c r="S79">
        <v>1</v>
      </c>
      <c r="T79">
        <v>0</v>
      </c>
      <c r="U79">
        <v>1</v>
      </c>
      <c r="V79">
        <v>0</v>
      </c>
      <c r="W79">
        <v>0</v>
      </c>
      <c r="X79">
        <v>0</v>
      </c>
      <c r="Y79">
        <v>0</v>
      </c>
      <c r="Z79">
        <v>0</v>
      </c>
      <c r="AA79">
        <v>0</v>
      </c>
      <c r="AB79">
        <v>1</v>
      </c>
      <c r="AC79">
        <v>0</v>
      </c>
      <c r="AD79">
        <v>1</v>
      </c>
      <c r="AE79">
        <v>0</v>
      </c>
      <c r="AF79">
        <v>0</v>
      </c>
      <c r="AH79" t="s">
        <v>406</v>
      </c>
    </row>
    <row r="80" spans="1:36">
      <c r="A80" t="s">
        <v>407</v>
      </c>
      <c r="B80" t="s">
        <v>408</v>
      </c>
      <c r="C80" t="s">
        <v>409</v>
      </c>
      <c r="E80">
        <v>0</v>
      </c>
      <c r="F80">
        <v>0</v>
      </c>
      <c r="G80">
        <v>1</v>
      </c>
      <c r="H80">
        <v>1</v>
      </c>
      <c r="I80">
        <v>0</v>
      </c>
      <c r="J80">
        <v>0</v>
      </c>
      <c r="K80">
        <v>0</v>
      </c>
      <c r="L80">
        <v>0</v>
      </c>
      <c r="M80">
        <v>0</v>
      </c>
      <c r="N80">
        <v>0</v>
      </c>
      <c r="O80">
        <v>0</v>
      </c>
      <c r="P80">
        <v>0</v>
      </c>
      <c r="Q80">
        <v>0</v>
      </c>
      <c r="R80">
        <v>0</v>
      </c>
      <c r="S80">
        <v>0</v>
      </c>
      <c r="T80">
        <v>1</v>
      </c>
      <c r="U80">
        <v>0</v>
      </c>
      <c r="V80">
        <v>0</v>
      </c>
      <c r="W80">
        <v>0</v>
      </c>
      <c r="X80">
        <v>0</v>
      </c>
      <c r="Y80">
        <v>0</v>
      </c>
      <c r="Z80">
        <v>0</v>
      </c>
      <c r="AA80">
        <v>0</v>
      </c>
      <c r="AB80">
        <v>0</v>
      </c>
      <c r="AC80">
        <v>0</v>
      </c>
      <c r="AD80">
        <v>0</v>
      </c>
      <c r="AE80">
        <v>0</v>
      </c>
      <c r="AF80">
        <v>0</v>
      </c>
      <c r="AH80" t="s">
        <v>395</v>
      </c>
    </row>
    <row r="81" spans="1:37">
      <c r="A81" t="s">
        <v>410</v>
      </c>
      <c r="B81" t="s">
        <v>411</v>
      </c>
      <c r="C81" t="s">
        <v>252</v>
      </c>
      <c r="E81">
        <v>0</v>
      </c>
      <c r="F81">
        <v>0</v>
      </c>
      <c r="G81">
        <v>0</v>
      </c>
      <c r="H81">
        <v>0</v>
      </c>
      <c r="I81">
        <v>0</v>
      </c>
      <c r="J81">
        <v>0</v>
      </c>
      <c r="K81">
        <v>0</v>
      </c>
      <c r="L81">
        <v>0</v>
      </c>
      <c r="M81">
        <v>0</v>
      </c>
      <c r="N81">
        <v>0</v>
      </c>
      <c r="O81">
        <v>0</v>
      </c>
      <c r="P81">
        <v>0</v>
      </c>
      <c r="Q81">
        <v>0</v>
      </c>
      <c r="R81">
        <v>0</v>
      </c>
      <c r="S81">
        <v>1</v>
      </c>
      <c r="T81">
        <v>0</v>
      </c>
      <c r="U81">
        <v>0</v>
      </c>
      <c r="V81">
        <v>0</v>
      </c>
      <c r="W81">
        <v>0</v>
      </c>
      <c r="X81">
        <v>0</v>
      </c>
      <c r="Y81">
        <v>0</v>
      </c>
      <c r="Z81">
        <v>0</v>
      </c>
      <c r="AA81">
        <v>0</v>
      </c>
      <c r="AB81">
        <v>0</v>
      </c>
      <c r="AC81">
        <v>0</v>
      </c>
      <c r="AD81">
        <v>0</v>
      </c>
      <c r="AE81">
        <v>0</v>
      </c>
      <c r="AF81">
        <v>0</v>
      </c>
      <c r="AH81" t="s">
        <v>412</v>
      </c>
    </row>
    <row r="82" spans="1:37">
      <c r="A82" t="s">
        <v>413</v>
      </c>
      <c r="B82" t="s">
        <v>232</v>
      </c>
      <c r="C82" t="s">
        <v>414</v>
      </c>
      <c r="E82">
        <v>0</v>
      </c>
      <c r="F82">
        <v>0</v>
      </c>
      <c r="G82">
        <v>1</v>
      </c>
      <c r="H82">
        <v>0</v>
      </c>
      <c r="I82">
        <v>0</v>
      </c>
      <c r="J82">
        <v>0</v>
      </c>
      <c r="K82">
        <v>0</v>
      </c>
      <c r="L82">
        <v>0</v>
      </c>
      <c r="M82">
        <v>0</v>
      </c>
      <c r="N82">
        <v>0</v>
      </c>
      <c r="O82">
        <v>0</v>
      </c>
      <c r="P82">
        <v>0</v>
      </c>
      <c r="Q82">
        <v>0</v>
      </c>
      <c r="R82">
        <v>0</v>
      </c>
      <c r="S82">
        <v>1</v>
      </c>
      <c r="T82">
        <v>1</v>
      </c>
      <c r="U82">
        <v>1</v>
      </c>
      <c r="V82">
        <v>0</v>
      </c>
      <c r="W82">
        <v>0</v>
      </c>
      <c r="X82">
        <v>0</v>
      </c>
      <c r="Y82">
        <v>1</v>
      </c>
      <c r="Z82">
        <v>1</v>
      </c>
      <c r="AA82">
        <v>0</v>
      </c>
      <c r="AB82">
        <v>0</v>
      </c>
      <c r="AC82">
        <v>0</v>
      </c>
      <c r="AD82">
        <v>1</v>
      </c>
      <c r="AE82">
        <v>0</v>
      </c>
      <c r="AF82">
        <v>0</v>
      </c>
      <c r="AH82" t="s">
        <v>395</v>
      </c>
    </row>
    <row r="83" spans="1:37">
      <c r="A83" t="s">
        <v>415</v>
      </c>
      <c r="B83" t="s">
        <v>416</v>
      </c>
      <c r="C83" t="s">
        <v>214</v>
      </c>
      <c r="E83">
        <v>0</v>
      </c>
      <c r="F83">
        <v>0</v>
      </c>
      <c r="G83">
        <v>1</v>
      </c>
      <c r="H83">
        <v>0</v>
      </c>
      <c r="I83">
        <v>0</v>
      </c>
      <c r="J83">
        <v>0</v>
      </c>
      <c r="K83">
        <v>0</v>
      </c>
      <c r="L83">
        <v>0</v>
      </c>
      <c r="M83">
        <v>0</v>
      </c>
      <c r="N83">
        <v>0</v>
      </c>
      <c r="O83">
        <v>0</v>
      </c>
      <c r="P83">
        <v>0</v>
      </c>
      <c r="Q83">
        <v>0</v>
      </c>
      <c r="R83">
        <v>0</v>
      </c>
      <c r="S83">
        <v>1</v>
      </c>
      <c r="T83">
        <v>0</v>
      </c>
      <c r="U83">
        <v>1</v>
      </c>
      <c r="V83">
        <v>0</v>
      </c>
      <c r="W83">
        <v>0</v>
      </c>
      <c r="X83">
        <v>0</v>
      </c>
      <c r="Y83">
        <v>1</v>
      </c>
      <c r="Z83">
        <v>1</v>
      </c>
      <c r="AA83">
        <v>0</v>
      </c>
      <c r="AB83">
        <v>1</v>
      </c>
      <c r="AC83">
        <v>0</v>
      </c>
      <c r="AD83">
        <v>0</v>
      </c>
      <c r="AE83">
        <v>0</v>
      </c>
      <c r="AF83">
        <v>0</v>
      </c>
      <c r="AH83" t="s">
        <v>395</v>
      </c>
    </row>
    <row r="84" spans="1:37">
      <c r="A84" t="s">
        <v>417</v>
      </c>
      <c r="B84" t="s">
        <v>418</v>
      </c>
      <c r="C84" t="s">
        <v>246</v>
      </c>
      <c r="E84">
        <v>0</v>
      </c>
      <c r="F84">
        <v>0</v>
      </c>
      <c r="G84">
        <v>1</v>
      </c>
      <c r="H84">
        <v>0</v>
      </c>
      <c r="I84">
        <v>0</v>
      </c>
      <c r="J84">
        <v>0</v>
      </c>
      <c r="K84">
        <v>0</v>
      </c>
      <c r="L84">
        <v>0</v>
      </c>
      <c r="M84">
        <v>0</v>
      </c>
      <c r="N84">
        <v>0</v>
      </c>
      <c r="O84">
        <v>0</v>
      </c>
      <c r="P84">
        <v>0</v>
      </c>
      <c r="Q84">
        <v>0</v>
      </c>
      <c r="R84">
        <v>0</v>
      </c>
      <c r="S84">
        <v>1</v>
      </c>
      <c r="T84">
        <v>0</v>
      </c>
      <c r="U84">
        <v>0</v>
      </c>
      <c r="V84">
        <v>0</v>
      </c>
      <c r="W84">
        <v>0</v>
      </c>
      <c r="X84">
        <v>0</v>
      </c>
      <c r="Y84">
        <v>0</v>
      </c>
      <c r="Z84">
        <v>0</v>
      </c>
      <c r="AA84">
        <v>0</v>
      </c>
      <c r="AB84">
        <v>1</v>
      </c>
      <c r="AC84">
        <v>0</v>
      </c>
      <c r="AD84">
        <v>0</v>
      </c>
      <c r="AE84">
        <v>0</v>
      </c>
      <c r="AF84">
        <v>0</v>
      </c>
      <c r="AH84" t="s">
        <v>2</v>
      </c>
    </row>
    <row r="85" spans="1:37">
      <c r="A85" t="s">
        <v>419</v>
      </c>
      <c r="B85" t="s">
        <v>420</v>
      </c>
      <c r="C85" t="s">
        <v>228</v>
      </c>
      <c r="E85">
        <v>0</v>
      </c>
      <c r="F85">
        <v>0</v>
      </c>
      <c r="G85">
        <v>1</v>
      </c>
      <c r="H85">
        <v>1</v>
      </c>
      <c r="I85">
        <v>0</v>
      </c>
      <c r="J85">
        <v>0</v>
      </c>
      <c r="K85">
        <v>0</v>
      </c>
      <c r="L85">
        <v>0</v>
      </c>
      <c r="M85">
        <v>0</v>
      </c>
      <c r="N85">
        <v>0</v>
      </c>
      <c r="O85">
        <v>0</v>
      </c>
      <c r="P85">
        <v>0</v>
      </c>
      <c r="Q85">
        <v>0</v>
      </c>
      <c r="R85">
        <v>0</v>
      </c>
      <c r="S85">
        <v>1</v>
      </c>
      <c r="T85">
        <v>0</v>
      </c>
      <c r="U85">
        <v>0</v>
      </c>
      <c r="V85">
        <v>0</v>
      </c>
      <c r="W85">
        <v>0</v>
      </c>
      <c r="X85">
        <v>0</v>
      </c>
      <c r="Y85">
        <v>1</v>
      </c>
      <c r="Z85">
        <v>1</v>
      </c>
      <c r="AA85">
        <v>0</v>
      </c>
      <c r="AB85">
        <v>1</v>
      </c>
      <c r="AC85">
        <v>0</v>
      </c>
      <c r="AD85">
        <v>0</v>
      </c>
      <c r="AE85">
        <v>0</v>
      </c>
      <c r="AF85">
        <v>1</v>
      </c>
      <c r="AH85" t="s">
        <v>263</v>
      </c>
    </row>
    <row r="86" spans="1:37" hidden="1">
      <c r="A86" t="s">
        <v>421</v>
      </c>
      <c r="B86" t="s">
        <v>422</v>
      </c>
    </row>
    <row r="87" spans="1:37">
      <c r="A87" t="s">
        <v>423</v>
      </c>
      <c r="B87" t="s">
        <v>424</v>
      </c>
      <c r="C87" t="s">
        <v>238</v>
      </c>
      <c r="E87">
        <v>0</v>
      </c>
      <c r="F87">
        <v>0</v>
      </c>
      <c r="G87">
        <v>1</v>
      </c>
      <c r="H87">
        <v>0</v>
      </c>
      <c r="I87">
        <v>0</v>
      </c>
      <c r="J87">
        <v>0</v>
      </c>
      <c r="K87">
        <v>0</v>
      </c>
      <c r="L87">
        <v>0</v>
      </c>
      <c r="M87">
        <v>0</v>
      </c>
      <c r="N87">
        <v>0</v>
      </c>
      <c r="O87">
        <v>0</v>
      </c>
      <c r="P87">
        <v>0</v>
      </c>
      <c r="Q87">
        <v>0</v>
      </c>
      <c r="R87">
        <v>0</v>
      </c>
      <c r="S87">
        <v>1</v>
      </c>
      <c r="T87">
        <v>1</v>
      </c>
      <c r="U87">
        <v>0</v>
      </c>
      <c r="V87">
        <v>0</v>
      </c>
      <c r="W87">
        <v>0</v>
      </c>
      <c r="X87">
        <v>0</v>
      </c>
      <c r="Y87">
        <v>1</v>
      </c>
      <c r="Z87">
        <v>1</v>
      </c>
      <c r="AA87">
        <v>0</v>
      </c>
      <c r="AB87">
        <v>1</v>
      </c>
      <c r="AC87">
        <v>0</v>
      </c>
      <c r="AD87">
        <v>0</v>
      </c>
      <c r="AE87">
        <v>0</v>
      </c>
      <c r="AF87">
        <v>1</v>
      </c>
      <c r="AH87" t="s">
        <v>425</v>
      </c>
    </row>
    <row r="88" spans="1:37">
      <c r="A88" t="s">
        <v>426</v>
      </c>
      <c r="B88" t="s">
        <v>427</v>
      </c>
      <c r="C88" t="s">
        <v>252</v>
      </c>
      <c r="E88">
        <v>0</v>
      </c>
      <c r="F88">
        <v>1</v>
      </c>
      <c r="G88">
        <v>1</v>
      </c>
      <c r="H88">
        <v>0</v>
      </c>
      <c r="I88">
        <v>1</v>
      </c>
      <c r="J88">
        <v>0</v>
      </c>
      <c r="K88">
        <v>0</v>
      </c>
      <c r="L88">
        <v>0</v>
      </c>
      <c r="M88">
        <v>0</v>
      </c>
      <c r="N88">
        <v>0</v>
      </c>
      <c r="O88">
        <v>0</v>
      </c>
      <c r="P88">
        <v>0</v>
      </c>
      <c r="Q88">
        <v>0</v>
      </c>
      <c r="R88">
        <v>0</v>
      </c>
      <c r="S88">
        <v>1</v>
      </c>
      <c r="T88">
        <v>1</v>
      </c>
      <c r="U88">
        <v>1</v>
      </c>
      <c r="V88">
        <v>0</v>
      </c>
      <c r="W88">
        <v>0</v>
      </c>
      <c r="X88">
        <v>0</v>
      </c>
      <c r="Y88">
        <v>1</v>
      </c>
      <c r="Z88">
        <v>1</v>
      </c>
      <c r="AA88">
        <v>0</v>
      </c>
      <c r="AB88">
        <v>0</v>
      </c>
      <c r="AC88">
        <v>0</v>
      </c>
      <c r="AD88">
        <v>0</v>
      </c>
      <c r="AE88">
        <v>0</v>
      </c>
      <c r="AF88">
        <v>1</v>
      </c>
      <c r="AH88" t="s">
        <v>257</v>
      </c>
    </row>
    <row r="89" spans="1:37">
      <c r="A89" t="s">
        <v>428</v>
      </c>
      <c r="B89" t="s">
        <v>429</v>
      </c>
      <c r="C89" t="s">
        <v>238</v>
      </c>
      <c r="E89">
        <v>0</v>
      </c>
      <c r="F89">
        <v>1</v>
      </c>
      <c r="G89">
        <v>1</v>
      </c>
      <c r="H89">
        <v>1</v>
      </c>
      <c r="I89">
        <v>0</v>
      </c>
      <c r="J89">
        <v>0</v>
      </c>
      <c r="K89">
        <v>0</v>
      </c>
      <c r="L89">
        <v>0</v>
      </c>
      <c r="M89">
        <v>0</v>
      </c>
      <c r="N89">
        <v>0</v>
      </c>
      <c r="O89">
        <v>0</v>
      </c>
      <c r="P89">
        <v>0</v>
      </c>
      <c r="Q89">
        <v>0</v>
      </c>
      <c r="R89">
        <v>0</v>
      </c>
      <c r="S89">
        <v>1</v>
      </c>
      <c r="T89">
        <v>0</v>
      </c>
      <c r="U89">
        <v>0</v>
      </c>
      <c r="V89">
        <v>0</v>
      </c>
      <c r="W89">
        <v>0</v>
      </c>
      <c r="X89">
        <v>0</v>
      </c>
      <c r="Y89">
        <v>1</v>
      </c>
      <c r="Z89">
        <v>1</v>
      </c>
      <c r="AA89">
        <v>0</v>
      </c>
      <c r="AB89">
        <v>0</v>
      </c>
      <c r="AC89">
        <v>0</v>
      </c>
      <c r="AD89">
        <v>1</v>
      </c>
      <c r="AE89">
        <v>0</v>
      </c>
      <c r="AF89">
        <v>0</v>
      </c>
      <c r="AH89" t="s">
        <v>257</v>
      </c>
      <c r="AK89" t="s">
        <v>430</v>
      </c>
    </row>
    <row r="90" spans="1:37">
      <c r="A90" t="s">
        <v>431</v>
      </c>
      <c r="B90" t="s">
        <v>237</v>
      </c>
      <c r="C90" t="s">
        <v>267</v>
      </c>
      <c r="E90">
        <v>0</v>
      </c>
      <c r="F90">
        <v>0</v>
      </c>
      <c r="G90">
        <v>1</v>
      </c>
      <c r="H90">
        <v>1</v>
      </c>
      <c r="I90">
        <v>0</v>
      </c>
      <c r="J90">
        <v>0</v>
      </c>
      <c r="K90">
        <v>0</v>
      </c>
      <c r="L90">
        <v>0</v>
      </c>
      <c r="M90">
        <v>0</v>
      </c>
      <c r="N90">
        <v>0</v>
      </c>
      <c r="O90">
        <v>0</v>
      </c>
      <c r="P90">
        <v>0</v>
      </c>
      <c r="Q90">
        <v>0</v>
      </c>
      <c r="R90">
        <v>0</v>
      </c>
      <c r="S90">
        <v>0</v>
      </c>
      <c r="T90">
        <v>1</v>
      </c>
      <c r="U90">
        <v>0</v>
      </c>
      <c r="V90">
        <v>0</v>
      </c>
      <c r="W90">
        <v>0</v>
      </c>
      <c r="X90">
        <v>0</v>
      </c>
      <c r="Y90">
        <v>0</v>
      </c>
      <c r="Z90">
        <v>0</v>
      </c>
      <c r="AA90">
        <v>0</v>
      </c>
      <c r="AB90">
        <v>0</v>
      </c>
      <c r="AC90">
        <v>0</v>
      </c>
      <c r="AD90">
        <v>1</v>
      </c>
      <c r="AE90">
        <v>0</v>
      </c>
      <c r="AF90">
        <v>0</v>
      </c>
      <c r="AH90" t="s">
        <v>240</v>
      </c>
    </row>
    <row r="91" spans="1:37">
      <c r="A91" t="s">
        <v>432</v>
      </c>
      <c r="B91" t="s">
        <v>433</v>
      </c>
      <c r="C91" t="s">
        <v>267</v>
      </c>
      <c r="E91">
        <v>0</v>
      </c>
      <c r="F91">
        <v>0</v>
      </c>
      <c r="G91">
        <v>1</v>
      </c>
      <c r="H91">
        <v>0</v>
      </c>
      <c r="I91">
        <v>1</v>
      </c>
      <c r="J91">
        <v>0</v>
      </c>
      <c r="K91">
        <v>0</v>
      </c>
      <c r="L91">
        <v>0</v>
      </c>
      <c r="M91">
        <v>0</v>
      </c>
      <c r="N91">
        <v>0</v>
      </c>
      <c r="O91">
        <v>0</v>
      </c>
      <c r="P91">
        <v>0</v>
      </c>
      <c r="Q91">
        <v>0</v>
      </c>
      <c r="R91">
        <v>0</v>
      </c>
      <c r="S91">
        <v>1</v>
      </c>
      <c r="T91">
        <v>0</v>
      </c>
      <c r="U91">
        <v>1</v>
      </c>
      <c r="V91">
        <v>0</v>
      </c>
      <c r="W91">
        <v>0</v>
      </c>
      <c r="X91">
        <v>0</v>
      </c>
      <c r="Y91">
        <v>0</v>
      </c>
      <c r="Z91">
        <v>0</v>
      </c>
      <c r="AA91">
        <v>0</v>
      </c>
      <c r="AB91">
        <v>0</v>
      </c>
      <c r="AC91">
        <v>0</v>
      </c>
      <c r="AD91">
        <v>0</v>
      </c>
      <c r="AE91">
        <v>0</v>
      </c>
      <c r="AF91">
        <v>0</v>
      </c>
      <c r="AH91" t="s">
        <v>434</v>
      </c>
    </row>
    <row r="92" spans="1:37" hidden="1">
      <c r="A92" t="s">
        <v>435</v>
      </c>
      <c r="B92" t="s">
        <v>436</v>
      </c>
    </row>
    <row r="93" spans="1:37">
      <c r="A93" t="s">
        <v>437</v>
      </c>
      <c r="B93" t="s">
        <v>438</v>
      </c>
      <c r="C93" t="s">
        <v>246</v>
      </c>
      <c r="E93">
        <v>1</v>
      </c>
      <c r="F93">
        <v>1</v>
      </c>
      <c r="G93">
        <v>1</v>
      </c>
      <c r="H93">
        <v>0</v>
      </c>
      <c r="I93">
        <v>0</v>
      </c>
      <c r="J93">
        <v>0</v>
      </c>
      <c r="K93">
        <v>0</v>
      </c>
      <c r="L93">
        <v>0</v>
      </c>
      <c r="M93">
        <v>0</v>
      </c>
      <c r="N93">
        <v>0</v>
      </c>
      <c r="O93">
        <v>0</v>
      </c>
      <c r="P93">
        <v>0</v>
      </c>
      <c r="Q93">
        <v>1</v>
      </c>
      <c r="R93">
        <v>0</v>
      </c>
      <c r="S93">
        <v>1</v>
      </c>
      <c r="T93">
        <v>1</v>
      </c>
      <c r="U93">
        <v>0</v>
      </c>
      <c r="V93">
        <v>0</v>
      </c>
      <c r="W93">
        <v>0</v>
      </c>
      <c r="X93">
        <v>0</v>
      </c>
      <c r="Y93">
        <v>0</v>
      </c>
      <c r="Z93">
        <v>0</v>
      </c>
      <c r="AA93">
        <v>0</v>
      </c>
      <c r="AB93">
        <v>0</v>
      </c>
      <c r="AC93">
        <v>0</v>
      </c>
      <c r="AD93">
        <v>0</v>
      </c>
      <c r="AE93">
        <v>0</v>
      </c>
      <c r="AF93">
        <v>0</v>
      </c>
      <c r="AH93" t="s">
        <v>390</v>
      </c>
      <c r="AI93" t="s">
        <v>128</v>
      </c>
    </row>
    <row r="94" spans="1:37">
      <c r="A94" t="s">
        <v>439</v>
      </c>
      <c r="B94" t="s">
        <v>433</v>
      </c>
      <c r="C94" t="s">
        <v>238</v>
      </c>
      <c r="E94">
        <v>0</v>
      </c>
      <c r="F94">
        <v>0</v>
      </c>
      <c r="G94">
        <v>1</v>
      </c>
      <c r="H94">
        <v>0</v>
      </c>
      <c r="I94">
        <v>0</v>
      </c>
      <c r="J94">
        <v>0</v>
      </c>
      <c r="K94">
        <v>0</v>
      </c>
      <c r="L94">
        <v>0</v>
      </c>
      <c r="M94">
        <v>0</v>
      </c>
      <c r="N94">
        <v>0</v>
      </c>
      <c r="O94">
        <v>0</v>
      </c>
      <c r="P94">
        <v>0</v>
      </c>
      <c r="Q94">
        <v>0</v>
      </c>
      <c r="R94">
        <v>0</v>
      </c>
      <c r="S94">
        <v>1</v>
      </c>
      <c r="T94">
        <v>0</v>
      </c>
      <c r="U94">
        <v>1</v>
      </c>
      <c r="V94">
        <v>0</v>
      </c>
      <c r="W94">
        <v>0</v>
      </c>
      <c r="X94">
        <v>0</v>
      </c>
      <c r="Y94">
        <v>0</v>
      </c>
      <c r="Z94">
        <v>0</v>
      </c>
      <c r="AA94">
        <v>0</v>
      </c>
      <c r="AB94">
        <v>0</v>
      </c>
      <c r="AC94">
        <v>0</v>
      </c>
      <c r="AD94">
        <v>0</v>
      </c>
      <c r="AE94">
        <v>0</v>
      </c>
      <c r="AF94">
        <v>0</v>
      </c>
      <c r="AH94" t="s">
        <v>440</v>
      </c>
    </row>
    <row r="95" spans="1:37">
      <c r="A95" t="s">
        <v>441</v>
      </c>
      <c r="B95" t="s">
        <v>442</v>
      </c>
      <c r="C95" t="s">
        <v>252</v>
      </c>
      <c r="E95">
        <v>0</v>
      </c>
      <c r="F95">
        <v>1</v>
      </c>
      <c r="G95">
        <v>1</v>
      </c>
      <c r="H95">
        <v>0</v>
      </c>
      <c r="I95">
        <v>0</v>
      </c>
      <c r="J95">
        <v>0</v>
      </c>
      <c r="K95">
        <v>0</v>
      </c>
      <c r="L95">
        <v>0</v>
      </c>
      <c r="M95">
        <v>0</v>
      </c>
      <c r="N95">
        <v>0</v>
      </c>
      <c r="O95">
        <v>0</v>
      </c>
      <c r="P95">
        <v>0</v>
      </c>
      <c r="Q95">
        <v>0</v>
      </c>
      <c r="R95">
        <v>0</v>
      </c>
      <c r="S95">
        <v>1</v>
      </c>
      <c r="T95">
        <v>0</v>
      </c>
      <c r="U95">
        <v>1</v>
      </c>
      <c r="V95">
        <v>0</v>
      </c>
      <c r="W95">
        <v>0</v>
      </c>
      <c r="X95">
        <v>0</v>
      </c>
      <c r="Y95">
        <v>1</v>
      </c>
      <c r="Z95">
        <v>1</v>
      </c>
      <c r="AA95">
        <v>0</v>
      </c>
      <c r="AB95">
        <v>0</v>
      </c>
      <c r="AC95">
        <v>0</v>
      </c>
      <c r="AD95">
        <v>1</v>
      </c>
      <c r="AE95">
        <v>0</v>
      </c>
      <c r="AF95">
        <v>1</v>
      </c>
      <c r="AH95" t="s">
        <v>395</v>
      </c>
    </row>
    <row r="96" spans="1:37">
      <c r="A96" t="s">
        <v>443</v>
      </c>
      <c r="B96" t="s">
        <v>444</v>
      </c>
      <c r="C96" t="s">
        <v>346</v>
      </c>
      <c r="E96">
        <v>0</v>
      </c>
      <c r="F96">
        <v>0</v>
      </c>
      <c r="G96">
        <v>1</v>
      </c>
      <c r="H96">
        <v>0</v>
      </c>
      <c r="I96">
        <v>1</v>
      </c>
      <c r="J96">
        <v>0</v>
      </c>
      <c r="K96">
        <v>0</v>
      </c>
      <c r="L96">
        <v>0</v>
      </c>
      <c r="M96">
        <v>0</v>
      </c>
      <c r="N96">
        <v>0</v>
      </c>
      <c r="O96">
        <v>0</v>
      </c>
      <c r="P96">
        <v>0</v>
      </c>
      <c r="Q96">
        <v>0</v>
      </c>
      <c r="R96">
        <v>0</v>
      </c>
      <c r="S96">
        <v>1</v>
      </c>
      <c r="T96">
        <v>0</v>
      </c>
      <c r="U96">
        <v>0</v>
      </c>
      <c r="V96">
        <v>0</v>
      </c>
      <c r="W96">
        <v>0</v>
      </c>
      <c r="X96">
        <v>0</v>
      </c>
      <c r="Y96">
        <v>1</v>
      </c>
      <c r="Z96">
        <v>1</v>
      </c>
      <c r="AA96">
        <v>0</v>
      </c>
      <c r="AB96">
        <v>1</v>
      </c>
      <c r="AC96">
        <v>0</v>
      </c>
      <c r="AD96">
        <v>0</v>
      </c>
      <c r="AE96">
        <v>0</v>
      </c>
      <c r="AF96">
        <v>1</v>
      </c>
      <c r="AH96" t="s">
        <v>230</v>
      </c>
    </row>
    <row r="97" spans="1:39">
      <c r="A97" t="s">
        <v>445</v>
      </c>
      <c r="B97" t="s">
        <v>446</v>
      </c>
      <c r="C97" t="s">
        <v>228</v>
      </c>
      <c r="E97">
        <v>0</v>
      </c>
      <c r="F97">
        <v>0</v>
      </c>
      <c r="G97">
        <v>1</v>
      </c>
      <c r="H97">
        <v>1</v>
      </c>
      <c r="I97">
        <v>0</v>
      </c>
      <c r="J97">
        <v>0</v>
      </c>
      <c r="K97">
        <v>0</v>
      </c>
      <c r="L97">
        <v>0</v>
      </c>
      <c r="M97">
        <v>0</v>
      </c>
      <c r="N97">
        <v>0</v>
      </c>
      <c r="O97">
        <v>0</v>
      </c>
      <c r="P97">
        <v>0</v>
      </c>
      <c r="Q97">
        <v>0</v>
      </c>
      <c r="R97">
        <v>0</v>
      </c>
      <c r="S97">
        <v>0</v>
      </c>
      <c r="T97">
        <v>0</v>
      </c>
      <c r="U97">
        <v>1</v>
      </c>
      <c r="V97">
        <v>0</v>
      </c>
      <c r="W97">
        <v>0</v>
      </c>
      <c r="X97">
        <v>0</v>
      </c>
      <c r="Y97">
        <v>0</v>
      </c>
      <c r="Z97">
        <v>0</v>
      </c>
      <c r="AA97">
        <v>0</v>
      </c>
      <c r="AB97">
        <v>1</v>
      </c>
      <c r="AC97">
        <v>0</v>
      </c>
      <c r="AD97">
        <v>0</v>
      </c>
      <c r="AE97">
        <v>0</v>
      </c>
      <c r="AF97">
        <v>0</v>
      </c>
      <c r="AH97" t="s">
        <v>230</v>
      </c>
      <c r="AK97" t="s">
        <v>262</v>
      </c>
      <c r="AM97" t="s">
        <v>447</v>
      </c>
    </row>
    <row r="98" spans="1:39">
      <c r="A98" t="s">
        <v>445</v>
      </c>
      <c r="B98" t="s">
        <v>446</v>
      </c>
      <c r="C98" t="s">
        <v>252</v>
      </c>
      <c r="E98">
        <v>0</v>
      </c>
      <c r="F98">
        <v>0</v>
      </c>
      <c r="G98">
        <v>1</v>
      </c>
      <c r="H98">
        <v>0</v>
      </c>
      <c r="I98">
        <v>1</v>
      </c>
      <c r="J98">
        <v>0</v>
      </c>
      <c r="K98">
        <v>0</v>
      </c>
      <c r="L98">
        <v>0</v>
      </c>
      <c r="M98">
        <v>0</v>
      </c>
      <c r="N98">
        <v>0</v>
      </c>
      <c r="O98">
        <v>0</v>
      </c>
      <c r="P98">
        <v>0</v>
      </c>
      <c r="Q98">
        <v>0</v>
      </c>
      <c r="R98">
        <v>0</v>
      </c>
      <c r="S98">
        <v>0</v>
      </c>
      <c r="T98">
        <v>1</v>
      </c>
      <c r="U98">
        <v>0</v>
      </c>
      <c r="V98">
        <v>0</v>
      </c>
      <c r="W98">
        <v>0</v>
      </c>
      <c r="X98">
        <v>0</v>
      </c>
      <c r="Y98">
        <v>0</v>
      </c>
      <c r="Z98">
        <v>0</v>
      </c>
      <c r="AA98">
        <v>0</v>
      </c>
      <c r="AB98">
        <v>0</v>
      </c>
      <c r="AC98">
        <v>0</v>
      </c>
      <c r="AD98">
        <v>0</v>
      </c>
      <c r="AE98">
        <v>0</v>
      </c>
      <c r="AF98">
        <v>0</v>
      </c>
      <c r="AH98" t="s">
        <v>286</v>
      </c>
      <c r="AJ98" t="s">
        <v>63</v>
      </c>
    </row>
    <row r="99" spans="1:39">
      <c r="A99" t="s">
        <v>448</v>
      </c>
      <c r="B99" t="s">
        <v>449</v>
      </c>
      <c r="C99" t="s">
        <v>252</v>
      </c>
      <c r="E99">
        <v>0</v>
      </c>
      <c r="F99">
        <v>0</v>
      </c>
      <c r="G99">
        <v>1</v>
      </c>
      <c r="H99">
        <v>0</v>
      </c>
      <c r="I99">
        <v>0</v>
      </c>
      <c r="J99">
        <v>0</v>
      </c>
      <c r="K99">
        <v>0</v>
      </c>
      <c r="L99">
        <v>0</v>
      </c>
      <c r="M99">
        <v>0</v>
      </c>
      <c r="N99">
        <v>0</v>
      </c>
      <c r="O99">
        <v>0</v>
      </c>
      <c r="P99">
        <v>0</v>
      </c>
      <c r="Q99">
        <v>0</v>
      </c>
      <c r="R99">
        <v>0</v>
      </c>
      <c r="S99">
        <v>1</v>
      </c>
      <c r="T99">
        <v>0</v>
      </c>
      <c r="U99">
        <v>0</v>
      </c>
      <c r="V99">
        <v>0</v>
      </c>
      <c r="W99">
        <v>0</v>
      </c>
      <c r="X99">
        <v>0</v>
      </c>
      <c r="Y99">
        <v>0</v>
      </c>
      <c r="Z99">
        <v>0</v>
      </c>
      <c r="AA99">
        <v>0</v>
      </c>
      <c r="AB99">
        <v>0</v>
      </c>
      <c r="AC99">
        <v>0</v>
      </c>
      <c r="AD99">
        <v>0</v>
      </c>
      <c r="AE99">
        <v>0</v>
      </c>
      <c r="AF99">
        <v>0</v>
      </c>
      <c r="AH99" t="s">
        <v>287</v>
      </c>
      <c r="AM99" t="s">
        <v>450</v>
      </c>
    </row>
    <row r="100" spans="1:39" hidden="1">
      <c r="A100" t="s">
        <v>451</v>
      </c>
      <c r="B100" t="s">
        <v>452</v>
      </c>
    </row>
    <row r="101" spans="1:39">
      <c r="A101" t="s">
        <v>453</v>
      </c>
      <c r="B101" t="s">
        <v>454</v>
      </c>
      <c r="C101" t="s">
        <v>252</v>
      </c>
      <c r="E101">
        <v>0</v>
      </c>
      <c r="F101">
        <v>0</v>
      </c>
      <c r="G101">
        <v>1</v>
      </c>
      <c r="H101">
        <v>0</v>
      </c>
      <c r="I101">
        <v>0</v>
      </c>
      <c r="J101">
        <v>0</v>
      </c>
      <c r="K101">
        <v>0</v>
      </c>
      <c r="L101">
        <v>0</v>
      </c>
      <c r="M101">
        <v>0</v>
      </c>
      <c r="N101">
        <v>0</v>
      </c>
      <c r="O101">
        <v>0</v>
      </c>
      <c r="P101">
        <v>0</v>
      </c>
      <c r="Q101">
        <v>0</v>
      </c>
      <c r="R101">
        <v>0</v>
      </c>
      <c r="S101">
        <v>1</v>
      </c>
      <c r="T101">
        <v>1</v>
      </c>
      <c r="U101">
        <v>1</v>
      </c>
      <c r="V101">
        <v>0</v>
      </c>
      <c r="W101">
        <v>0</v>
      </c>
      <c r="X101">
        <v>0</v>
      </c>
      <c r="Y101">
        <v>0</v>
      </c>
      <c r="Z101">
        <v>0</v>
      </c>
      <c r="AA101">
        <v>0</v>
      </c>
      <c r="AB101">
        <v>0</v>
      </c>
      <c r="AC101">
        <v>0</v>
      </c>
      <c r="AD101">
        <v>0</v>
      </c>
      <c r="AE101">
        <v>0</v>
      </c>
      <c r="AF101">
        <v>0</v>
      </c>
      <c r="AH101" t="s">
        <v>234</v>
      </c>
    </row>
    <row r="102" spans="1:39">
      <c r="A102" t="s">
        <v>455</v>
      </c>
      <c r="B102" t="s">
        <v>456</v>
      </c>
      <c r="C102" t="s">
        <v>273</v>
      </c>
      <c r="D102" t="s">
        <v>114</v>
      </c>
      <c r="E102">
        <v>0</v>
      </c>
      <c r="F102">
        <v>0</v>
      </c>
      <c r="G102">
        <v>0</v>
      </c>
      <c r="H102">
        <v>0</v>
      </c>
      <c r="I102">
        <v>0</v>
      </c>
      <c r="J102">
        <v>0</v>
      </c>
      <c r="K102">
        <v>0</v>
      </c>
      <c r="L102">
        <v>0</v>
      </c>
      <c r="M102">
        <v>0</v>
      </c>
      <c r="N102">
        <v>0</v>
      </c>
      <c r="O102">
        <v>0</v>
      </c>
      <c r="P102">
        <v>0</v>
      </c>
      <c r="Q102">
        <v>0</v>
      </c>
      <c r="R102">
        <v>0</v>
      </c>
      <c r="S102">
        <v>1</v>
      </c>
      <c r="T102">
        <v>0</v>
      </c>
      <c r="U102">
        <v>0</v>
      </c>
      <c r="V102">
        <v>0</v>
      </c>
      <c r="W102">
        <v>0</v>
      </c>
      <c r="X102">
        <v>0</v>
      </c>
      <c r="Y102">
        <v>1</v>
      </c>
      <c r="Z102">
        <v>1</v>
      </c>
      <c r="AA102">
        <v>0</v>
      </c>
      <c r="AB102">
        <v>0</v>
      </c>
      <c r="AC102">
        <v>0</v>
      </c>
      <c r="AD102">
        <v>0</v>
      </c>
      <c r="AE102">
        <v>0</v>
      </c>
      <c r="AF102">
        <v>0</v>
      </c>
      <c r="AH102" t="s">
        <v>287</v>
      </c>
      <c r="AJ102" t="s">
        <v>458</v>
      </c>
    </row>
    <row r="103" spans="1:39">
      <c r="A103" t="s">
        <v>455</v>
      </c>
      <c r="B103" t="s">
        <v>456</v>
      </c>
      <c r="C103" t="s">
        <v>273</v>
      </c>
      <c r="D103" t="s">
        <v>457</v>
      </c>
      <c r="E103">
        <v>0</v>
      </c>
      <c r="F103">
        <v>0</v>
      </c>
      <c r="G103">
        <v>1</v>
      </c>
      <c r="H103">
        <v>0</v>
      </c>
      <c r="I103">
        <v>1</v>
      </c>
      <c r="J103">
        <v>0</v>
      </c>
      <c r="K103">
        <v>0</v>
      </c>
      <c r="L103">
        <v>0</v>
      </c>
      <c r="M103">
        <v>0</v>
      </c>
      <c r="N103">
        <v>0</v>
      </c>
      <c r="O103">
        <v>0</v>
      </c>
      <c r="P103">
        <v>0</v>
      </c>
      <c r="Q103">
        <v>0</v>
      </c>
      <c r="R103">
        <v>0</v>
      </c>
      <c r="S103">
        <v>1</v>
      </c>
      <c r="T103">
        <v>0</v>
      </c>
      <c r="U103">
        <v>0</v>
      </c>
      <c r="V103">
        <v>0</v>
      </c>
      <c r="W103">
        <v>0</v>
      </c>
      <c r="X103">
        <v>0</v>
      </c>
      <c r="Y103">
        <v>0</v>
      </c>
      <c r="Z103">
        <v>0</v>
      </c>
      <c r="AA103">
        <v>0</v>
      </c>
      <c r="AB103">
        <v>0</v>
      </c>
      <c r="AC103">
        <v>0</v>
      </c>
      <c r="AD103">
        <v>0</v>
      </c>
      <c r="AE103">
        <v>0</v>
      </c>
      <c r="AF103">
        <v>0</v>
      </c>
      <c r="AH103" t="s">
        <v>234</v>
      </c>
      <c r="AJ103" t="s">
        <v>458</v>
      </c>
    </row>
    <row r="104" spans="1:39">
      <c r="A104" t="s">
        <v>459</v>
      </c>
      <c r="B104" t="s">
        <v>460</v>
      </c>
      <c r="C104" t="s">
        <v>238</v>
      </c>
      <c r="E104">
        <v>0</v>
      </c>
      <c r="F104">
        <v>0</v>
      </c>
      <c r="G104">
        <v>0</v>
      </c>
      <c r="H104">
        <v>0</v>
      </c>
      <c r="I104">
        <v>1</v>
      </c>
      <c r="J104">
        <v>0</v>
      </c>
      <c r="K104">
        <v>0</v>
      </c>
      <c r="L104">
        <v>0</v>
      </c>
      <c r="M104">
        <v>0</v>
      </c>
      <c r="N104">
        <v>0</v>
      </c>
      <c r="O104">
        <v>0</v>
      </c>
      <c r="P104">
        <v>0</v>
      </c>
      <c r="Q104">
        <v>0</v>
      </c>
      <c r="R104">
        <v>0</v>
      </c>
      <c r="S104">
        <v>1</v>
      </c>
      <c r="T104">
        <v>0</v>
      </c>
      <c r="U104">
        <v>0</v>
      </c>
      <c r="V104">
        <v>0</v>
      </c>
      <c r="W104">
        <v>0</v>
      </c>
      <c r="X104">
        <v>0</v>
      </c>
      <c r="Y104">
        <v>0</v>
      </c>
      <c r="Z104">
        <v>0</v>
      </c>
      <c r="AA104">
        <v>0</v>
      </c>
      <c r="AB104">
        <v>0</v>
      </c>
      <c r="AC104">
        <v>0</v>
      </c>
      <c r="AD104">
        <v>0</v>
      </c>
      <c r="AE104">
        <v>0</v>
      </c>
      <c r="AF104">
        <v>0</v>
      </c>
      <c r="AH104" t="s">
        <v>257</v>
      </c>
      <c r="AI104" t="s">
        <v>461</v>
      </c>
      <c r="AJ104" t="s">
        <v>462</v>
      </c>
    </row>
    <row r="105" spans="1:39">
      <c r="A105" t="s">
        <v>459</v>
      </c>
      <c r="B105" t="s">
        <v>460</v>
      </c>
      <c r="C105" t="s">
        <v>273</v>
      </c>
      <c r="E105">
        <v>0</v>
      </c>
      <c r="F105">
        <v>0</v>
      </c>
      <c r="G105">
        <v>1</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1</v>
      </c>
      <c r="AH105" t="s">
        <v>463</v>
      </c>
      <c r="AJ105" t="s">
        <v>464</v>
      </c>
    </row>
    <row r="106" spans="1:39">
      <c r="A106" t="s">
        <v>465</v>
      </c>
      <c r="B106" t="s">
        <v>324</v>
      </c>
      <c r="C106" t="s">
        <v>267</v>
      </c>
      <c r="E106">
        <v>0</v>
      </c>
      <c r="F106">
        <v>1</v>
      </c>
      <c r="G106">
        <v>1</v>
      </c>
      <c r="H106">
        <v>1</v>
      </c>
      <c r="I106">
        <v>0</v>
      </c>
      <c r="J106">
        <v>0</v>
      </c>
      <c r="K106">
        <v>0</v>
      </c>
      <c r="L106">
        <v>0</v>
      </c>
      <c r="M106">
        <v>0</v>
      </c>
      <c r="N106">
        <v>0</v>
      </c>
      <c r="O106">
        <v>0</v>
      </c>
      <c r="P106">
        <v>0</v>
      </c>
      <c r="Q106">
        <v>0</v>
      </c>
      <c r="R106">
        <v>0</v>
      </c>
      <c r="S106">
        <v>1</v>
      </c>
      <c r="T106">
        <v>1</v>
      </c>
      <c r="U106">
        <v>1</v>
      </c>
      <c r="V106">
        <v>0</v>
      </c>
      <c r="W106">
        <v>1</v>
      </c>
      <c r="X106">
        <v>0</v>
      </c>
      <c r="Y106">
        <v>1</v>
      </c>
      <c r="Z106">
        <v>0</v>
      </c>
      <c r="AA106">
        <v>0</v>
      </c>
      <c r="AB106">
        <v>0</v>
      </c>
      <c r="AC106">
        <v>0</v>
      </c>
      <c r="AD106">
        <v>1</v>
      </c>
      <c r="AE106">
        <v>0</v>
      </c>
      <c r="AF106">
        <v>1</v>
      </c>
      <c r="AH106" t="s">
        <v>257</v>
      </c>
      <c r="AJ106" t="s">
        <v>262</v>
      </c>
      <c r="AM106" t="s">
        <v>466</v>
      </c>
    </row>
    <row r="107" spans="1:39">
      <c r="A107" t="s">
        <v>465</v>
      </c>
      <c r="B107" t="s">
        <v>324</v>
      </c>
      <c r="C107" t="s">
        <v>218</v>
      </c>
      <c r="E107">
        <v>1</v>
      </c>
      <c r="F107">
        <v>0</v>
      </c>
      <c r="G107">
        <v>1</v>
      </c>
      <c r="H107">
        <v>0</v>
      </c>
      <c r="I107">
        <v>0</v>
      </c>
      <c r="J107">
        <v>0</v>
      </c>
      <c r="K107">
        <v>0</v>
      </c>
      <c r="L107">
        <v>0</v>
      </c>
      <c r="M107">
        <v>0</v>
      </c>
      <c r="N107">
        <v>0</v>
      </c>
      <c r="O107">
        <v>0</v>
      </c>
      <c r="P107">
        <v>0</v>
      </c>
      <c r="Q107">
        <v>0</v>
      </c>
      <c r="R107">
        <v>0</v>
      </c>
      <c r="S107">
        <v>1</v>
      </c>
      <c r="T107">
        <v>1</v>
      </c>
      <c r="U107">
        <v>1</v>
      </c>
      <c r="V107">
        <v>0</v>
      </c>
      <c r="W107">
        <v>0</v>
      </c>
      <c r="X107">
        <v>0</v>
      </c>
      <c r="Y107">
        <v>1</v>
      </c>
      <c r="Z107">
        <v>1</v>
      </c>
      <c r="AA107">
        <v>0</v>
      </c>
      <c r="AB107">
        <v>1</v>
      </c>
      <c r="AC107">
        <v>0</v>
      </c>
      <c r="AD107">
        <v>1</v>
      </c>
      <c r="AE107">
        <v>0</v>
      </c>
      <c r="AF107">
        <v>0</v>
      </c>
      <c r="AH107" t="s">
        <v>240</v>
      </c>
    </row>
    <row r="108" spans="1:39">
      <c r="A108" t="s">
        <v>467</v>
      </c>
      <c r="B108" t="s">
        <v>468</v>
      </c>
      <c r="C108" t="s">
        <v>228</v>
      </c>
      <c r="E108">
        <v>0</v>
      </c>
      <c r="F108">
        <v>1</v>
      </c>
      <c r="G108">
        <v>1</v>
      </c>
      <c r="H108">
        <v>1</v>
      </c>
      <c r="I108">
        <v>0</v>
      </c>
      <c r="J108">
        <v>0</v>
      </c>
      <c r="K108">
        <v>0</v>
      </c>
      <c r="L108">
        <v>0</v>
      </c>
      <c r="M108">
        <v>0</v>
      </c>
      <c r="N108">
        <v>0</v>
      </c>
      <c r="O108">
        <v>0</v>
      </c>
      <c r="P108">
        <v>0</v>
      </c>
      <c r="Q108">
        <v>0</v>
      </c>
      <c r="R108">
        <v>0</v>
      </c>
      <c r="S108">
        <v>1</v>
      </c>
      <c r="T108">
        <v>1</v>
      </c>
      <c r="U108">
        <v>0</v>
      </c>
      <c r="V108">
        <v>0</v>
      </c>
      <c r="W108">
        <v>0</v>
      </c>
      <c r="X108">
        <v>0</v>
      </c>
      <c r="Y108">
        <v>0</v>
      </c>
      <c r="Z108">
        <v>0</v>
      </c>
      <c r="AA108">
        <v>0</v>
      </c>
      <c r="AB108">
        <v>0</v>
      </c>
      <c r="AC108">
        <v>0</v>
      </c>
      <c r="AD108">
        <v>0</v>
      </c>
      <c r="AE108">
        <v>0</v>
      </c>
      <c r="AF108">
        <v>0</v>
      </c>
      <c r="AH108" t="s">
        <v>263</v>
      </c>
      <c r="AM108" t="s">
        <v>252</v>
      </c>
    </row>
    <row r="109" spans="1:39">
      <c r="A109" t="s">
        <v>469</v>
      </c>
      <c r="B109" t="s">
        <v>470</v>
      </c>
      <c r="C109" t="s">
        <v>246</v>
      </c>
      <c r="E109">
        <v>0</v>
      </c>
      <c r="F109">
        <v>0</v>
      </c>
      <c r="G109">
        <v>1</v>
      </c>
      <c r="H109">
        <v>0</v>
      </c>
      <c r="I109">
        <v>0</v>
      </c>
      <c r="J109">
        <v>0</v>
      </c>
      <c r="K109">
        <v>0</v>
      </c>
      <c r="L109">
        <v>0</v>
      </c>
      <c r="M109">
        <v>0</v>
      </c>
      <c r="N109">
        <v>0</v>
      </c>
      <c r="O109">
        <v>0</v>
      </c>
      <c r="P109">
        <v>0</v>
      </c>
      <c r="Q109">
        <v>0</v>
      </c>
      <c r="R109">
        <v>0</v>
      </c>
      <c r="S109">
        <v>1</v>
      </c>
      <c r="T109">
        <v>0</v>
      </c>
      <c r="U109">
        <v>0</v>
      </c>
      <c r="V109">
        <v>0</v>
      </c>
      <c r="W109">
        <v>0</v>
      </c>
      <c r="X109">
        <v>0</v>
      </c>
      <c r="Y109">
        <v>0</v>
      </c>
      <c r="Z109">
        <v>0</v>
      </c>
      <c r="AA109">
        <v>0</v>
      </c>
      <c r="AB109">
        <v>0</v>
      </c>
      <c r="AC109">
        <v>0</v>
      </c>
      <c r="AD109">
        <v>0</v>
      </c>
      <c r="AE109">
        <v>0</v>
      </c>
      <c r="AF109">
        <v>0</v>
      </c>
      <c r="AH109" t="s">
        <v>234</v>
      </c>
      <c r="AJ109" t="s">
        <v>471</v>
      </c>
    </row>
    <row r="110" spans="1:39">
      <c r="A110" t="s">
        <v>472</v>
      </c>
      <c r="B110" t="s">
        <v>473</v>
      </c>
      <c r="C110" t="s">
        <v>474</v>
      </c>
      <c r="E110">
        <v>0</v>
      </c>
      <c r="F110">
        <v>1</v>
      </c>
      <c r="G110">
        <v>1</v>
      </c>
      <c r="H110">
        <v>1</v>
      </c>
      <c r="I110">
        <v>0</v>
      </c>
      <c r="J110">
        <v>0</v>
      </c>
      <c r="K110">
        <v>0</v>
      </c>
      <c r="L110">
        <v>0</v>
      </c>
      <c r="M110">
        <v>0</v>
      </c>
      <c r="N110">
        <v>0</v>
      </c>
      <c r="O110">
        <v>0</v>
      </c>
      <c r="P110">
        <v>0</v>
      </c>
      <c r="Q110">
        <v>0</v>
      </c>
      <c r="R110">
        <v>0</v>
      </c>
      <c r="S110">
        <v>1</v>
      </c>
      <c r="T110">
        <v>0</v>
      </c>
      <c r="U110">
        <v>1</v>
      </c>
      <c r="V110">
        <v>0</v>
      </c>
      <c r="W110">
        <v>0</v>
      </c>
      <c r="X110">
        <v>0</v>
      </c>
      <c r="Y110">
        <v>1</v>
      </c>
      <c r="Z110">
        <v>0</v>
      </c>
      <c r="AA110">
        <v>0</v>
      </c>
      <c r="AB110">
        <v>0</v>
      </c>
      <c r="AC110">
        <v>0</v>
      </c>
      <c r="AD110">
        <v>0</v>
      </c>
      <c r="AE110">
        <v>0</v>
      </c>
      <c r="AF110">
        <v>0</v>
      </c>
      <c r="AH110" t="s">
        <v>395</v>
      </c>
    </row>
    <row r="111" spans="1:39">
      <c r="A111" t="s">
        <v>475</v>
      </c>
      <c r="B111" t="s">
        <v>326</v>
      </c>
      <c r="C111" t="s">
        <v>228</v>
      </c>
      <c r="E111">
        <v>0</v>
      </c>
      <c r="F111">
        <v>0</v>
      </c>
      <c r="G111">
        <v>1</v>
      </c>
      <c r="H111">
        <v>0</v>
      </c>
      <c r="I111">
        <v>0</v>
      </c>
      <c r="J111">
        <v>0</v>
      </c>
      <c r="K111">
        <v>0</v>
      </c>
      <c r="L111">
        <v>0</v>
      </c>
      <c r="M111">
        <v>0</v>
      </c>
      <c r="N111">
        <v>0</v>
      </c>
      <c r="O111">
        <v>0</v>
      </c>
      <c r="P111">
        <v>0</v>
      </c>
      <c r="Q111">
        <v>0</v>
      </c>
      <c r="R111">
        <v>0</v>
      </c>
      <c r="S111">
        <v>1</v>
      </c>
      <c r="T111">
        <v>1</v>
      </c>
      <c r="U111">
        <v>1</v>
      </c>
      <c r="V111">
        <v>1</v>
      </c>
      <c r="W111">
        <v>0</v>
      </c>
      <c r="X111">
        <v>0</v>
      </c>
      <c r="Y111">
        <v>1</v>
      </c>
      <c r="Z111">
        <v>0</v>
      </c>
      <c r="AA111">
        <v>1</v>
      </c>
      <c r="AB111">
        <v>1</v>
      </c>
      <c r="AC111">
        <v>0</v>
      </c>
      <c r="AD111">
        <v>1</v>
      </c>
      <c r="AE111">
        <v>0</v>
      </c>
      <c r="AF111">
        <v>1</v>
      </c>
      <c r="AH111" t="s">
        <v>240</v>
      </c>
      <c r="AI111" t="s">
        <v>477</v>
      </c>
    </row>
    <row r="112" spans="1:39">
      <c r="A112" t="s">
        <v>475</v>
      </c>
      <c r="B112" t="s">
        <v>326</v>
      </c>
      <c r="C112" t="s">
        <v>273</v>
      </c>
      <c r="E112">
        <v>0</v>
      </c>
      <c r="F112">
        <v>0</v>
      </c>
      <c r="G112">
        <v>1</v>
      </c>
      <c r="H112">
        <v>0</v>
      </c>
      <c r="I112">
        <v>0</v>
      </c>
      <c r="J112">
        <v>0</v>
      </c>
      <c r="K112">
        <v>0</v>
      </c>
      <c r="L112">
        <v>0</v>
      </c>
      <c r="M112">
        <v>0</v>
      </c>
      <c r="N112">
        <v>0</v>
      </c>
      <c r="O112">
        <v>1</v>
      </c>
      <c r="P112">
        <v>0</v>
      </c>
      <c r="Q112">
        <v>1</v>
      </c>
      <c r="R112">
        <v>0</v>
      </c>
      <c r="S112">
        <v>1</v>
      </c>
      <c r="T112">
        <v>0</v>
      </c>
      <c r="U112">
        <v>1</v>
      </c>
      <c r="V112">
        <v>0</v>
      </c>
      <c r="W112">
        <v>0</v>
      </c>
      <c r="X112">
        <v>0</v>
      </c>
      <c r="Y112">
        <v>0</v>
      </c>
      <c r="Z112">
        <v>0</v>
      </c>
      <c r="AA112">
        <v>0</v>
      </c>
      <c r="AB112">
        <v>0</v>
      </c>
      <c r="AC112">
        <v>0</v>
      </c>
      <c r="AD112">
        <v>0</v>
      </c>
      <c r="AE112">
        <v>0</v>
      </c>
      <c r="AF112">
        <v>0</v>
      </c>
      <c r="AH112" t="s">
        <v>476</v>
      </c>
    </row>
    <row r="113" spans="1:36">
      <c r="A113" t="s">
        <v>481</v>
      </c>
      <c r="B113" t="s">
        <v>482</v>
      </c>
      <c r="C113" t="s">
        <v>252</v>
      </c>
      <c r="E113">
        <v>0</v>
      </c>
      <c r="F113">
        <v>1</v>
      </c>
      <c r="G113">
        <v>1</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1</v>
      </c>
      <c r="AE113">
        <v>0</v>
      </c>
      <c r="AF113">
        <v>0</v>
      </c>
      <c r="AH113" t="s">
        <v>263</v>
      </c>
    </row>
    <row r="114" spans="1:36">
      <c r="A114" t="s">
        <v>483</v>
      </c>
      <c r="B114" t="s">
        <v>484</v>
      </c>
      <c r="C114" t="s">
        <v>218</v>
      </c>
      <c r="E114">
        <v>0</v>
      </c>
      <c r="F114">
        <v>0</v>
      </c>
      <c r="G114">
        <v>1</v>
      </c>
      <c r="H114">
        <v>0</v>
      </c>
      <c r="I114">
        <v>1</v>
      </c>
      <c r="J114">
        <v>0</v>
      </c>
      <c r="K114">
        <v>0</v>
      </c>
      <c r="L114">
        <v>0</v>
      </c>
      <c r="M114">
        <v>0</v>
      </c>
      <c r="N114">
        <v>0</v>
      </c>
      <c r="O114">
        <v>0</v>
      </c>
      <c r="P114">
        <v>0</v>
      </c>
      <c r="Q114">
        <v>0</v>
      </c>
      <c r="R114">
        <v>0</v>
      </c>
      <c r="S114">
        <v>1</v>
      </c>
      <c r="T114">
        <v>1</v>
      </c>
      <c r="U114">
        <v>0</v>
      </c>
      <c r="V114">
        <v>0</v>
      </c>
      <c r="W114">
        <v>0</v>
      </c>
      <c r="X114">
        <v>0</v>
      </c>
      <c r="Y114">
        <v>0</v>
      </c>
      <c r="Z114">
        <v>0</v>
      </c>
      <c r="AA114">
        <v>0</v>
      </c>
      <c r="AB114">
        <v>0</v>
      </c>
      <c r="AC114">
        <v>0</v>
      </c>
      <c r="AD114">
        <v>0</v>
      </c>
      <c r="AE114">
        <v>0</v>
      </c>
      <c r="AF114">
        <v>0</v>
      </c>
      <c r="AH114" t="s">
        <v>234</v>
      </c>
    </row>
    <row r="115" spans="1:36">
      <c r="A115" t="s">
        <v>485</v>
      </c>
      <c r="B115" t="s">
        <v>486</v>
      </c>
      <c r="C115" t="s">
        <v>273</v>
      </c>
      <c r="E115">
        <v>0</v>
      </c>
      <c r="F115">
        <v>0</v>
      </c>
      <c r="G115">
        <v>1</v>
      </c>
      <c r="H115">
        <v>1</v>
      </c>
      <c r="I115">
        <v>0</v>
      </c>
      <c r="J115">
        <v>0</v>
      </c>
      <c r="K115">
        <v>0</v>
      </c>
      <c r="L115">
        <v>0</v>
      </c>
      <c r="M115">
        <v>0</v>
      </c>
      <c r="N115">
        <v>0</v>
      </c>
      <c r="O115">
        <v>0</v>
      </c>
      <c r="P115">
        <v>0</v>
      </c>
      <c r="Q115">
        <v>0</v>
      </c>
      <c r="R115">
        <v>0</v>
      </c>
      <c r="S115">
        <v>1</v>
      </c>
      <c r="T115">
        <v>0</v>
      </c>
      <c r="U115">
        <v>1</v>
      </c>
      <c r="V115">
        <v>0</v>
      </c>
      <c r="W115">
        <v>0</v>
      </c>
      <c r="X115">
        <v>0</v>
      </c>
      <c r="Y115">
        <v>1</v>
      </c>
      <c r="Z115">
        <v>1</v>
      </c>
      <c r="AA115">
        <v>0</v>
      </c>
      <c r="AB115">
        <v>1</v>
      </c>
      <c r="AC115">
        <v>0</v>
      </c>
      <c r="AD115">
        <v>0</v>
      </c>
      <c r="AE115">
        <v>0</v>
      </c>
      <c r="AF115">
        <v>0</v>
      </c>
      <c r="AH115" t="s">
        <v>257</v>
      </c>
      <c r="AJ115" t="s">
        <v>487</v>
      </c>
    </row>
    <row r="116" spans="1:36">
      <c r="A116" t="s">
        <v>489</v>
      </c>
      <c r="B116" t="s">
        <v>490</v>
      </c>
      <c r="C116" t="s">
        <v>218</v>
      </c>
      <c r="E116">
        <v>0</v>
      </c>
      <c r="F116">
        <v>0</v>
      </c>
      <c r="G116">
        <v>1</v>
      </c>
      <c r="H116">
        <v>0</v>
      </c>
      <c r="I116">
        <v>0</v>
      </c>
      <c r="J116">
        <v>0</v>
      </c>
      <c r="K116">
        <v>0</v>
      </c>
      <c r="L116">
        <v>0</v>
      </c>
      <c r="M116">
        <v>0</v>
      </c>
      <c r="N116">
        <v>0</v>
      </c>
      <c r="O116">
        <v>0</v>
      </c>
      <c r="P116">
        <v>0</v>
      </c>
      <c r="Q116">
        <v>0</v>
      </c>
      <c r="R116">
        <v>0</v>
      </c>
      <c r="S116">
        <v>1</v>
      </c>
      <c r="T116">
        <v>0</v>
      </c>
      <c r="U116">
        <v>0</v>
      </c>
      <c r="V116">
        <v>0</v>
      </c>
      <c r="W116">
        <v>0</v>
      </c>
      <c r="X116">
        <v>0</v>
      </c>
      <c r="Y116">
        <v>0</v>
      </c>
      <c r="Z116">
        <v>0</v>
      </c>
      <c r="AA116">
        <v>0</v>
      </c>
      <c r="AB116">
        <v>0</v>
      </c>
      <c r="AC116">
        <v>0</v>
      </c>
      <c r="AD116">
        <v>0</v>
      </c>
      <c r="AE116">
        <v>0</v>
      </c>
      <c r="AF116">
        <v>1</v>
      </c>
      <c r="AH116" t="s">
        <v>234</v>
      </c>
    </row>
    <row r="117" spans="1:36">
      <c r="A117" t="s">
        <v>491</v>
      </c>
      <c r="B117" t="s">
        <v>492</v>
      </c>
      <c r="C117" t="s">
        <v>252</v>
      </c>
      <c r="E117">
        <v>0</v>
      </c>
      <c r="F117">
        <v>0</v>
      </c>
      <c r="G117">
        <v>1</v>
      </c>
      <c r="H117">
        <v>0</v>
      </c>
      <c r="I117">
        <v>0</v>
      </c>
      <c r="J117">
        <v>0</v>
      </c>
      <c r="K117">
        <v>0</v>
      </c>
      <c r="L117">
        <v>0</v>
      </c>
      <c r="M117">
        <v>0</v>
      </c>
      <c r="N117">
        <v>0</v>
      </c>
      <c r="O117">
        <v>0</v>
      </c>
      <c r="P117">
        <v>0</v>
      </c>
      <c r="Q117">
        <v>0</v>
      </c>
      <c r="R117">
        <v>0</v>
      </c>
      <c r="S117">
        <v>1</v>
      </c>
      <c r="T117">
        <v>0</v>
      </c>
      <c r="U117">
        <v>1</v>
      </c>
      <c r="V117">
        <v>0</v>
      </c>
      <c r="W117">
        <v>0</v>
      </c>
      <c r="X117">
        <v>0</v>
      </c>
      <c r="Y117">
        <v>0</v>
      </c>
      <c r="Z117">
        <v>0</v>
      </c>
      <c r="AA117">
        <v>0</v>
      </c>
      <c r="AB117">
        <v>1</v>
      </c>
      <c r="AC117">
        <v>0</v>
      </c>
      <c r="AD117">
        <v>1</v>
      </c>
      <c r="AE117">
        <v>0</v>
      </c>
      <c r="AF117">
        <v>0</v>
      </c>
      <c r="AH117" t="s">
        <v>263</v>
      </c>
      <c r="AJ117" t="s">
        <v>262</v>
      </c>
    </row>
    <row r="118" spans="1:36">
      <c r="A118" t="s">
        <v>493</v>
      </c>
      <c r="B118" t="s">
        <v>494</v>
      </c>
      <c r="C118" t="s">
        <v>267</v>
      </c>
      <c r="E118">
        <v>0</v>
      </c>
      <c r="F118">
        <v>0</v>
      </c>
      <c r="G118">
        <v>1</v>
      </c>
      <c r="H118">
        <v>0</v>
      </c>
      <c r="I118">
        <v>0</v>
      </c>
      <c r="J118">
        <v>0</v>
      </c>
      <c r="K118">
        <v>0</v>
      </c>
      <c r="L118">
        <v>0</v>
      </c>
      <c r="M118">
        <v>0</v>
      </c>
      <c r="N118">
        <v>0</v>
      </c>
      <c r="O118">
        <v>0</v>
      </c>
      <c r="P118">
        <v>0</v>
      </c>
      <c r="Q118">
        <v>0</v>
      </c>
      <c r="R118">
        <v>0</v>
      </c>
      <c r="S118">
        <v>1</v>
      </c>
      <c r="T118">
        <v>1</v>
      </c>
      <c r="U118">
        <v>1</v>
      </c>
      <c r="V118">
        <v>0</v>
      </c>
      <c r="W118">
        <v>0</v>
      </c>
      <c r="X118">
        <v>0</v>
      </c>
      <c r="Y118">
        <v>1</v>
      </c>
      <c r="Z118">
        <v>1</v>
      </c>
      <c r="AA118">
        <v>0</v>
      </c>
      <c r="AB118">
        <v>0</v>
      </c>
      <c r="AC118">
        <v>0</v>
      </c>
      <c r="AD118">
        <v>0</v>
      </c>
      <c r="AE118">
        <v>0</v>
      </c>
      <c r="AF118">
        <v>0</v>
      </c>
      <c r="AH118" t="s">
        <v>287</v>
      </c>
      <c r="AJ118" t="s">
        <v>458</v>
      </c>
    </row>
    <row r="119" spans="1:36">
      <c r="A119" t="s">
        <v>495</v>
      </c>
      <c r="B119" t="s">
        <v>496</v>
      </c>
      <c r="C119" t="s">
        <v>228</v>
      </c>
      <c r="E119">
        <v>0</v>
      </c>
      <c r="F119">
        <v>1</v>
      </c>
      <c r="G119">
        <v>1</v>
      </c>
      <c r="H119">
        <v>0</v>
      </c>
      <c r="I119">
        <v>0</v>
      </c>
      <c r="J119">
        <v>0</v>
      </c>
      <c r="K119">
        <v>0</v>
      </c>
      <c r="L119">
        <v>0</v>
      </c>
      <c r="M119">
        <v>0</v>
      </c>
      <c r="N119">
        <v>0</v>
      </c>
      <c r="O119">
        <v>0</v>
      </c>
      <c r="P119">
        <v>0</v>
      </c>
      <c r="Q119">
        <v>0</v>
      </c>
      <c r="R119">
        <v>0</v>
      </c>
      <c r="S119">
        <v>1</v>
      </c>
      <c r="T119">
        <v>0</v>
      </c>
      <c r="U119">
        <v>1</v>
      </c>
      <c r="V119">
        <v>0</v>
      </c>
      <c r="W119">
        <v>0</v>
      </c>
      <c r="X119">
        <v>0</v>
      </c>
      <c r="Y119">
        <v>0</v>
      </c>
      <c r="Z119">
        <v>0</v>
      </c>
      <c r="AA119">
        <v>0</v>
      </c>
      <c r="AB119">
        <v>0</v>
      </c>
      <c r="AC119">
        <v>0</v>
      </c>
      <c r="AD119">
        <v>1</v>
      </c>
      <c r="AE119">
        <v>0</v>
      </c>
      <c r="AF119">
        <v>0</v>
      </c>
      <c r="AH119" t="s">
        <v>263</v>
      </c>
    </row>
    <row r="120" spans="1:36" hidden="1">
      <c r="A120" t="s">
        <v>497</v>
      </c>
      <c r="B120" t="s">
        <v>498</v>
      </c>
    </row>
    <row r="121" spans="1:36">
      <c r="A121" t="s">
        <v>499</v>
      </c>
      <c r="B121" t="s">
        <v>500</v>
      </c>
      <c r="C121" t="s">
        <v>228</v>
      </c>
      <c r="E121">
        <v>0</v>
      </c>
      <c r="F121">
        <v>0</v>
      </c>
      <c r="G121">
        <v>1</v>
      </c>
      <c r="H121">
        <v>0</v>
      </c>
      <c r="I121">
        <v>0</v>
      </c>
      <c r="J121">
        <v>0</v>
      </c>
      <c r="K121">
        <v>0</v>
      </c>
      <c r="L121">
        <v>0</v>
      </c>
      <c r="M121">
        <v>0</v>
      </c>
      <c r="N121">
        <v>0</v>
      </c>
      <c r="O121">
        <v>0</v>
      </c>
      <c r="P121">
        <v>0</v>
      </c>
      <c r="Q121">
        <v>0</v>
      </c>
      <c r="R121">
        <v>0</v>
      </c>
      <c r="S121">
        <v>1</v>
      </c>
      <c r="T121">
        <v>0</v>
      </c>
      <c r="U121">
        <v>0</v>
      </c>
      <c r="V121">
        <v>0</v>
      </c>
      <c r="W121">
        <v>0</v>
      </c>
      <c r="X121">
        <v>0</v>
      </c>
      <c r="Y121">
        <v>0</v>
      </c>
      <c r="Z121">
        <v>0</v>
      </c>
      <c r="AA121">
        <v>0</v>
      </c>
      <c r="AB121">
        <v>0</v>
      </c>
      <c r="AC121">
        <v>0</v>
      </c>
      <c r="AD121">
        <v>0</v>
      </c>
      <c r="AE121">
        <v>0</v>
      </c>
      <c r="AF121">
        <v>1</v>
      </c>
      <c r="AH121" t="s">
        <v>231</v>
      </c>
    </row>
    <row r="122" spans="1:36">
      <c r="A122" t="s">
        <v>501</v>
      </c>
      <c r="B122" t="s">
        <v>312</v>
      </c>
      <c r="C122" t="s">
        <v>246</v>
      </c>
      <c r="E122">
        <v>0</v>
      </c>
      <c r="F122">
        <v>0</v>
      </c>
      <c r="G122">
        <v>1</v>
      </c>
      <c r="H122">
        <v>0</v>
      </c>
      <c r="I122">
        <v>1</v>
      </c>
      <c r="J122">
        <v>0</v>
      </c>
      <c r="K122">
        <v>0</v>
      </c>
      <c r="L122">
        <v>0</v>
      </c>
      <c r="M122">
        <v>0</v>
      </c>
      <c r="N122">
        <v>0</v>
      </c>
      <c r="O122">
        <v>0</v>
      </c>
      <c r="P122">
        <v>0</v>
      </c>
      <c r="Q122">
        <v>1</v>
      </c>
      <c r="R122">
        <v>0</v>
      </c>
      <c r="S122">
        <v>1</v>
      </c>
      <c r="T122">
        <v>0</v>
      </c>
      <c r="U122">
        <v>0</v>
      </c>
      <c r="V122">
        <v>0</v>
      </c>
      <c r="W122">
        <v>0</v>
      </c>
      <c r="X122">
        <v>0</v>
      </c>
      <c r="Y122">
        <v>1</v>
      </c>
      <c r="Z122">
        <v>1</v>
      </c>
      <c r="AA122">
        <v>0</v>
      </c>
      <c r="AB122">
        <v>0</v>
      </c>
      <c r="AC122">
        <v>0</v>
      </c>
      <c r="AD122">
        <v>0</v>
      </c>
      <c r="AE122">
        <v>0</v>
      </c>
      <c r="AF122">
        <v>1</v>
      </c>
      <c r="AH122" t="s">
        <v>369</v>
      </c>
      <c r="AI122" t="s">
        <v>502</v>
      </c>
    </row>
    <row r="123" spans="1:36">
      <c r="A123" t="s">
        <v>503</v>
      </c>
      <c r="B123" t="s">
        <v>324</v>
      </c>
      <c r="C123" t="s">
        <v>252</v>
      </c>
      <c r="E123">
        <v>0</v>
      </c>
      <c r="F123">
        <v>0</v>
      </c>
      <c r="G123">
        <v>1</v>
      </c>
      <c r="H123">
        <v>0</v>
      </c>
      <c r="I123">
        <v>0</v>
      </c>
      <c r="J123">
        <v>0</v>
      </c>
      <c r="K123">
        <v>0</v>
      </c>
      <c r="L123">
        <v>0</v>
      </c>
      <c r="M123">
        <v>0</v>
      </c>
      <c r="N123">
        <v>0</v>
      </c>
      <c r="O123">
        <v>1</v>
      </c>
      <c r="P123">
        <v>0</v>
      </c>
      <c r="Q123">
        <v>0</v>
      </c>
      <c r="R123">
        <v>0</v>
      </c>
      <c r="S123">
        <v>1</v>
      </c>
      <c r="T123">
        <v>1</v>
      </c>
      <c r="U123">
        <v>1</v>
      </c>
      <c r="V123">
        <v>0</v>
      </c>
      <c r="W123">
        <v>0</v>
      </c>
      <c r="X123">
        <v>0</v>
      </c>
      <c r="Y123">
        <v>1</v>
      </c>
      <c r="Z123">
        <v>1</v>
      </c>
      <c r="AA123">
        <v>0</v>
      </c>
      <c r="AB123">
        <v>0</v>
      </c>
      <c r="AC123">
        <v>0</v>
      </c>
      <c r="AD123">
        <v>0</v>
      </c>
      <c r="AE123">
        <v>0</v>
      </c>
      <c r="AF123">
        <v>1</v>
      </c>
      <c r="AH123" t="s">
        <v>234</v>
      </c>
      <c r="AJ123"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D18"/>
  <sheetViews>
    <sheetView workbookViewId="0">
      <selection activeCell="B3" sqref="B3:C12"/>
    </sheetView>
  </sheetViews>
  <sheetFormatPr baseColWidth="10" defaultRowHeight="15" x14ac:dyDescent="0"/>
  <sheetData>
    <row r="3" spans="1:30">
      <c r="A3" s="4"/>
      <c r="B3" s="1" t="s">
        <v>478</v>
      </c>
      <c r="C3" s="1" t="s">
        <v>479</v>
      </c>
      <c r="F3" s="1" t="s">
        <v>505</v>
      </c>
    </row>
    <row r="4" spans="1:30" ht="16">
      <c r="B4" t="s">
        <v>314</v>
      </c>
      <c r="C4">
        <f>COUNTIF(Records!AH3:AH705, "=Schema")+COUNTIF(Records!AH3:AH705, "=Overview")+COUNTIF(Records!AH3:AH705, "=Workflow")</f>
        <v>19</v>
      </c>
      <c r="F4" s="5" t="s">
        <v>506</v>
      </c>
    </row>
    <row r="5" spans="1:30">
      <c r="B5" t="s">
        <v>257</v>
      </c>
      <c r="C5">
        <f>COUNTIF(Records!AH3:AH706, "=Metabolic Map")</f>
        <v>14</v>
      </c>
      <c r="F5" s="1" t="s">
        <v>507</v>
      </c>
    </row>
    <row r="6" spans="1:30">
      <c r="B6" t="s">
        <v>278</v>
      </c>
      <c r="C6">
        <f>COUNTIF(Records!AH3:AH707, "=Protein-Protein Interaction Network")</f>
        <v>6</v>
      </c>
      <c r="F6" t="s">
        <v>508</v>
      </c>
    </row>
    <row r="7" spans="1:30">
      <c r="B7" t="s">
        <v>263</v>
      </c>
      <c r="C7">
        <f>COUNTIF(Records!AH3:AH708, "=Pathway")</f>
        <v>13</v>
      </c>
    </row>
    <row r="8" spans="1:30">
      <c r="B8" t="s">
        <v>480</v>
      </c>
      <c r="C8">
        <f>COUNTIF(Records!AH3:AH709, "=Biological Schematic")</f>
        <v>8</v>
      </c>
    </row>
    <row r="9" spans="1:30">
      <c r="B9" t="s">
        <v>34</v>
      </c>
      <c r="C9">
        <f>COUNTIF(Records!AH3:AH710, "=Differential Expression")</f>
        <v>4</v>
      </c>
    </row>
    <row r="10" spans="1:30">
      <c r="B10" t="s">
        <v>286</v>
      </c>
      <c r="C10">
        <f>COUNTIF(Records!AH3:AH711, "=Co-Expression")</f>
        <v>3</v>
      </c>
    </row>
    <row r="11" spans="1:30">
      <c r="B11" t="s">
        <v>234</v>
      </c>
      <c r="C11">
        <f>COUNTIF(Records!AH3:AH712, "=Gene Network")</f>
        <v>8</v>
      </c>
    </row>
    <row r="12" spans="1:30">
      <c r="B12" s="1" t="s">
        <v>488</v>
      </c>
      <c r="C12">
        <f>SUM(C5:C11)</f>
        <v>56</v>
      </c>
    </row>
    <row r="14" spans="1:30">
      <c r="B14" s="1" t="s">
        <v>12</v>
      </c>
      <c r="C14" s="1" t="s">
        <v>69</v>
      </c>
      <c r="D14" s="1" t="s">
        <v>69</v>
      </c>
      <c r="E14" s="1" t="s">
        <v>70</v>
      </c>
      <c r="F14" s="1" t="s">
        <v>70</v>
      </c>
      <c r="G14" s="1" t="s">
        <v>71</v>
      </c>
      <c r="H14" s="1" t="s">
        <v>71</v>
      </c>
      <c r="I14" s="1" t="s">
        <v>72</v>
      </c>
      <c r="J14" s="1" t="s">
        <v>72</v>
      </c>
      <c r="K14" s="1" t="s">
        <v>73</v>
      </c>
      <c r="L14" s="1" t="s">
        <v>73</v>
      </c>
      <c r="M14" s="1" t="s">
        <v>74</v>
      </c>
      <c r="N14" s="1" t="s">
        <v>74</v>
      </c>
      <c r="O14" s="1" t="s">
        <v>75</v>
      </c>
      <c r="P14" s="1" t="s">
        <v>75</v>
      </c>
      <c r="Q14" s="1" t="s">
        <v>76</v>
      </c>
      <c r="R14" s="1" t="s">
        <v>76</v>
      </c>
      <c r="S14" s="1" t="s">
        <v>77</v>
      </c>
      <c r="T14" s="1" t="s">
        <v>77</v>
      </c>
      <c r="U14" s="1" t="s">
        <v>78</v>
      </c>
      <c r="V14" s="1" t="s">
        <v>78</v>
      </c>
      <c r="W14" s="1" t="s">
        <v>79</v>
      </c>
      <c r="X14" s="1" t="s">
        <v>79</v>
      </c>
      <c r="Y14" s="1" t="s">
        <v>80</v>
      </c>
      <c r="Z14" s="1" t="s">
        <v>80</v>
      </c>
      <c r="AA14" s="1" t="s">
        <v>81</v>
      </c>
      <c r="AB14" s="1" t="s">
        <v>81</v>
      </c>
      <c r="AC14" s="1" t="s">
        <v>82</v>
      </c>
      <c r="AD14" s="1" t="s">
        <v>82</v>
      </c>
    </row>
    <row r="15" spans="1:30">
      <c r="B15" t="s">
        <v>290</v>
      </c>
      <c r="C15" s="3" t="s">
        <v>212</v>
      </c>
      <c r="D15" s="3" t="s">
        <v>213</v>
      </c>
      <c r="E15" s="3" t="s">
        <v>212</v>
      </c>
      <c r="F15" s="3" t="s">
        <v>213</v>
      </c>
      <c r="G15" s="3" t="s">
        <v>212</v>
      </c>
      <c r="H15" s="3" t="s">
        <v>213</v>
      </c>
      <c r="I15" s="3" t="s">
        <v>212</v>
      </c>
      <c r="J15" s="3" t="s">
        <v>213</v>
      </c>
      <c r="K15" s="3" t="s">
        <v>212</v>
      </c>
      <c r="L15" s="3" t="s">
        <v>213</v>
      </c>
      <c r="M15" s="3" t="s">
        <v>212</v>
      </c>
      <c r="N15" s="3" t="s">
        <v>213</v>
      </c>
      <c r="O15" s="3" t="s">
        <v>212</v>
      </c>
      <c r="P15" s="3" t="s">
        <v>213</v>
      </c>
      <c r="Q15" s="3" t="s">
        <v>212</v>
      </c>
      <c r="R15" s="3" t="s">
        <v>213</v>
      </c>
      <c r="S15" s="3" t="s">
        <v>212</v>
      </c>
      <c r="T15" s="3" t="s">
        <v>213</v>
      </c>
      <c r="U15" s="3" t="s">
        <v>212</v>
      </c>
      <c r="V15" s="3" t="s">
        <v>213</v>
      </c>
      <c r="W15" s="3" t="s">
        <v>212</v>
      </c>
      <c r="X15" s="3" t="s">
        <v>213</v>
      </c>
      <c r="Y15" s="3" t="s">
        <v>212</v>
      </c>
      <c r="Z15" s="3" t="s">
        <v>213</v>
      </c>
      <c r="AA15" s="3" t="s">
        <v>212</v>
      </c>
      <c r="AB15" s="3" t="s">
        <v>213</v>
      </c>
      <c r="AC15" s="3" t="s">
        <v>212</v>
      </c>
      <c r="AD15" s="3" t="s">
        <v>213</v>
      </c>
    </row>
    <row r="16" spans="1:30">
      <c r="B16" t="s">
        <v>291</v>
      </c>
      <c r="C16">
        <f>SUM(Records!E3:E243)</f>
        <v>11</v>
      </c>
      <c r="D16">
        <f>SUM(Records!F3:F243)</f>
        <v>20</v>
      </c>
      <c r="E16">
        <f>SUM(Records!G3:G243)</f>
        <v>105</v>
      </c>
      <c r="F16">
        <f>SUM(Records!H3:H243)</f>
        <v>22</v>
      </c>
      <c r="G16">
        <f>SUM(Records!I3:I243)</f>
        <v>14</v>
      </c>
      <c r="H16">
        <f>SUM(Records!J3:J243)</f>
        <v>1</v>
      </c>
      <c r="I16">
        <f>SUM(Records!K3:K243)</f>
        <v>0</v>
      </c>
      <c r="J16">
        <f>SUM(Records!L3:L243)</f>
        <v>0</v>
      </c>
      <c r="K16">
        <f>SUM(Records!M3:M243)</f>
        <v>0</v>
      </c>
      <c r="L16">
        <f>SUM(Records!N3:N243)</f>
        <v>0</v>
      </c>
      <c r="M16">
        <f>SUM(Records!O3:O243)</f>
        <v>5</v>
      </c>
      <c r="N16">
        <f>SUM(Records!P3:P243)</f>
        <v>1</v>
      </c>
      <c r="O16">
        <f>SUM(Records!Q3:Q243)</f>
        <v>11</v>
      </c>
      <c r="P16">
        <f>SUM(Records!R3:R243)</f>
        <v>0</v>
      </c>
      <c r="Q16">
        <f>SUM(Records!S3:S243)</f>
        <v>80</v>
      </c>
      <c r="R16">
        <f>SUM(Records!T3:T243)</f>
        <v>41</v>
      </c>
      <c r="S16">
        <f>SUM(Records!U3:U243)</f>
        <v>48</v>
      </c>
      <c r="T16">
        <f>SUM(Records!V3:V243)</f>
        <v>4</v>
      </c>
      <c r="U16">
        <f>SUM(Records!W3:W243)</f>
        <v>3</v>
      </c>
      <c r="V16">
        <f>SUM(Records!X3:X243)</f>
        <v>0</v>
      </c>
      <c r="W16">
        <f>SUM(Records!Y3:Y243)</f>
        <v>44</v>
      </c>
      <c r="X16">
        <f>SUM(Records!Z3:Z243)</f>
        <v>36</v>
      </c>
      <c r="Y16">
        <f>SUM(Records!AA3:AA243)</f>
        <v>2</v>
      </c>
      <c r="Z16">
        <f>SUM(Records!AB3:AB243)</f>
        <v>36</v>
      </c>
      <c r="AA16">
        <f>SUM(Records!AC3:AC243)</f>
        <v>0</v>
      </c>
      <c r="AB16">
        <f>SUM(Records!AD3:AD243)</f>
        <v>29</v>
      </c>
      <c r="AC16">
        <f>SUM(Records!AE3:AE243)</f>
        <v>1</v>
      </c>
      <c r="AD16">
        <f>SUM(Records!AF3:AF243)</f>
        <v>23</v>
      </c>
    </row>
    <row r="18" spans="2:30">
      <c r="B18" t="s">
        <v>263</v>
      </c>
      <c r="C18">
        <f>SUMIF(Records!AH3:AH243, "=Pathway", Records!E3:E243)</f>
        <v>1</v>
      </c>
      <c r="D18">
        <f>SUMIF(Records!AH3:AH243, "=Pathway", Records!F3:F243)</f>
        <v>6</v>
      </c>
      <c r="E18">
        <f>SUMIF(Records!AH3:AH243, "=Pathway", Records!G3:G243)</f>
        <v>13</v>
      </c>
      <c r="F18">
        <f>SUMIF(Records!AH3:AH243, "=Pathway", Records!H3:H243)</f>
        <v>5</v>
      </c>
      <c r="G18">
        <f>SUMIF(Records!AH3:AH243, "=Pathway", Records!I3:I243)</f>
        <v>0</v>
      </c>
      <c r="H18">
        <f>SUMIF(Records!AH3:AH243, "=Pathway", Records!J3:J243)</f>
        <v>0</v>
      </c>
      <c r="I18">
        <f>SUMIF(Records!AH3:AH243, "=Pathway", Records!K3:K243)</f>
        <v>0</v>
      </c>
      <c r="J18">
        <f>SUMIF(Records!AH3:AH243, "=Pathway", Records!L3:L243)</f>
        <v>0</v>
      </c>
      <c r="K18">
        <f>SUMIF(Records!AH3:AH243, "=Pathway", Records!M3:M243)</f>
        <v>0</v>
      </c>
      <c r="L18">
        <f>SUMIF(Records!AH3:AH243, "=Pathway", Records!N3:N243)</f>
        <v>0</v>
      </c>
      <c r="M18">
        <f>SUMIF(Records!AH3:AH243, "=Pathway", Records!O3:O243)</f>
        <v>1</v>
      </c>
      <c r="N18">
        <f>SUMIF(Records!AH3:AH243, "=Pathway", Records!P3:P243)</f>
        <v>0</v>
      </c>
      <c r="O18">
        <f>SUMIF(Records!AH3:AH243, "=Pathway", Records!Q3:Q243)</f>
        <v>1</v>
      </c>
      <c r="P18">
        <f>SUMIF(Records!AH3:AH243, "=Pathway", Records!R3:R243)</f>
        <v>0</v>
      </c>
      <c r="Q18">
        <f>SUMIF(Records!AH3:AH243, "=Pathway", Records!S3:S243)</f>
        <v>8</v>
      </c>
      <c r="R18">
        <f>SUMIF(Records!AH3:AH243, "=Pathway", Records!T3:T243)</f>
        <v>3</v>
      </c>
      <c r="S18">
        <f>SUMIF(Records!AH3:AH243, "=Pathway", Records!U3:U243)</f>
        <v>5</v>
      </c>
      <c r="T18">
        <f>SUMIF(Records!AH3:AH243, "=Pathway", Records!V3:V243)</f>
        <v>1</v>
      </c>
      <c r="U18">
        <f>SUMIF(Records!AH3:AH243, "=Pathway", Records!W3:W243)</f>
        <v>1</v>
      </c>
      <c r="V18">
        <f>SUMIF(Records!AH3:AH243, "=Pathway", Records!X3:X243)</f>
        <v>0</v>
      </c>
      <c r="W18">
        <f>SUMIF(Records!AH3:AH243, "=Pathway", Records!Y3:Y243)</f>
        <v>7</v>
      </c>
      <c r="X18">
        <f>SUMIF(Records!AH3:AH243, "=Pathway", Records!Z3:Z243)</f>
        <v>7</v>
      </c>
      <c r="Y18">
        <f>SUMIF(Records!AH3:AH243, "=Pathway", Records!AA3:AA243)</f>
        <v>0</v>
      </c>
      <c r="Z18">
        <f>SUMIF(Records!AH3:AH243, "=Pathway", Records!AB3:AB243)</f>
        <v>4</v>
      </c>
      <c r="AA18">
        <f>SUMIF(Records!AH3:AH243, "=Pathway", Records!AC3:AC243)</f>
        <v>0</v>
      </c>
      <c r="AB18">
        <f>SUMIF(Records!AH3:AH243, "=Pathway", Records!AD3:AD243)</f>
        <v>7</v>
      </c>
      <c r="AC18">
        <f>SUMIF(Records!AH3:AH243, "=Pathway", Records!AE3:AE243)</f>
        <v>0</v>
      </c>
      <c r="AD18">
        <f>SUMIF(Records!AH3:AH243, "=Pathway", Records!AF3:AF243)</f>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5"/>
  <sheetViews>
    <sheetView topLeftCell="AH1" workbookViewId="0">
      <pane ySplit="2" topLeftCell="A84" activePane="bottomLeft" state="frozen"/>
      <selection pane="bottomLeft" activeCell="H70" sqref="H70"/>
    </sheetView>
  </sheetViews>
  <sheetFormatPr baseColWidth="10" defaultRowHeight="15" x14ac:dyDescent="0"/>
  <sheetData>
    <row r="1" spans="1:42">
      <c r="A1" s="1" t="s">
        <v>509</v>
      </c>
      <c r="B1" s="1"/>
      <c r="C1" s="1" t="s">
        <v>210</v>
      </c>
      <c r="D1" s="1" t="s">
        <v>211</v>
      </c>
      <c r="E1" s="1" t="s">
        <v>239</v>
      </c>
      <c r="F1" s="1" t="s">
        <v>69</v>
      </c>
      <c r="G1" s="1" t="s">
        <v>69</v>
      </c>
      <c r="H1" s="1" t="s">
        <v>70</v>
      </c>
      <c r="I1" s="1" t="s">
        <v>70</v>
      </c>
      <c r="J1" s="1" t="s">
        <v>71</v>
      </c>
      <c r="K1" s="1" t="s">
        <v>71</v>
      </c>
      <c r="L1" s="1" t="s">
        <v>72</v>
      </c>
      <c r="M1" s="1" t="s">
        <v>72</v>
      </c>
      <c r="N1" s="1" t="s">
        <v>73</v>
      </c>
      <c r="O1" s="1" t="s">
        <v>73</v>
      </c>
      <c r="P1" s="1" t="s">
        <v>74</v>
      </c>
      <c r="Q1" s="1" t="s">
        <v>74</v>
      </c>
      <c r="R1" s="1" t="s">
        <v>75</v>
      </c>
      <c r="S1" s="1" t="s">
        <v>75</v>
      </c>
      <c r="T1" s="1" t="s">
        <v>76</v>
      </c>
      <c r="U1" s="1" t="s">
        <v>76</v>
      </c>
      <c r="V1" s="1" t="s">
        <v>77</v>
      </c>
      <c r="W1" s="1" t="s">
        <v>77</v>
      </c>
      <c r="X1" s="1" t="s">
        <v>78</v>
      </c>
      <c r="Y1" s="1" t="s">
        <v>78</v>
      </c>
      <c r="Z1" s="1" t="s">
        <v>79</v>
      </c>
      <c r="AA1" s="1" t="s">
        <v>79</v>
      </c>
      <c r="AB1" s="1" t="s">
        <v>80</v>
      </c>
      <c r="AC1" s="1" t="s">
        <v>80</v>
      </c>
      <c r="AD1" s="1" t="s">
        <v>81</v>
      </c>
      <c r="AE1" s="1" t="s">
        <v>81</v>
      </c>
      <c r="AF1" s="1" t="s">
        <v>82</v>
      </c>
      <c r="AG1" s="1" t="s">
        <v>82</v>
      </c>
      <c r="AI1" s="1" t="s">
        <v>229</v>
      </c>
      <c r="AJ1" s="1" t="s">
        <v>43</v>
      </c>
      <c r="AK1" s="1" t="s">
        <v>279</v>
      </c>
      <c r="AL1" s="1" t="s">
        <v>263</v>
      </c>
      <c r="AN1" s="1" t="s">
        <v>245</v>
      </c>
      <c r="AP1" s="1" t="s">
        <v>671</v>
      </c>
    </row>
    <row r="2" spans="1:42">
      <c r="F2" s="3" t="s">
        <v>212</v>
      </c>
      <c r="G2" s="3" t="s">
        <v>213</v>
      </c>
      <c r="H2" s="3" t="s">
        <v>212</v>
      </c>
      <c r="I2" s="3" t="s">
        <v>213</v>
      </c>
      <c r="J2" s="3" t="s">
        <v>212</v>
      </c>
      <c r="K2" s="3" t="s">
        <v>213</v>
      </c>
      <c r="L2" s="3" t="s">
        <v>212</v>
      </c>
      <c r="M2" s="3" t="s">
        <v>213</v>
      </c>
      <c r="N2" s="3" t="s">
        <v>212</v>
      </c>
      <c r="O2" s="3" t="s">
        <v>213</v>
      </c>
      <c r="P2" s="3" t="s">
        <v>212</v>
      </c>
      <c r="Q2" s="3" t="s">
        <v>213</v>
      </c>
      <c r="R2" s="3" t="s">
        <v>212</v>
      </c>
      <c r="S2" s="3" t="s">
        <v>213</v>
      </c>
      <c r="T2" s="3" t="s">
        <v>212</v>
      </c>
      <c r="U2" s="3" t="s">
        <v>213</v>
      </c>
      <c r="V2" s="3" t="s">
        <v>212</v>
      </c>
      <c r="W2" s="3" t="s">
        <v>213</v>
      </c>
      <c r="X2" s="3" t="s">
        <v>212</v>
      </c>
      <c r="Y2" s="3" t="s">
        <v>213</v>
      </c>
      <c r="Z2" s="3" t="s">
        <v>212</v>
      </c>
      <c r="AA2" s="3" t="s">
        <v>213</v>
      </c>
      <c r="AB2" s="3" t="s">
        <v>212</v>
      </c>
      <c r="AC2" s="3" t="s">
        <v>213</v>
      </c>
      <c r="AD2" s="3" t="s">
        <v>212</v>
      </c>
      <c r="AE2" s="3" t="s">
        <v>213</v>
      </c>
      <c r="AF2" s="3" t="s">
        <v>212</v>
      </c>
      <c r="AG2" s="3" t="s">
        <v>213</v>
      </c>
    </row>
    <row r="3" spans="1:42">
      <c r="A3">
        <v>3044298</v>
      </c>
      <c r="B3" t="str">
        <f t="shared" ref="B3:B66" si="0">"http://www.ncbi.nlm.nih.gov/pmc/articles/PMC" &amp; A3</f>
        <v>http://www.ncbi.nlm.nih.gov/pmc/articles/PMC3044298</v>
      </c>
      <c r="C3" t="s">
        <v>232</v>
      </c>
      <c r="D3" t="s">
        <v>252</v>
      </c>
      <c r="F3">
        <v>0</v>
      </c>
      <c r="G3">
        <v>0</v>
      </c>
      <c r="H3">
        <v>1</v>
      </c>
      <c r="I3">
        <v>0</v>
      </c>
      <c r="J3">
        <v>1</v>
      </c>
      <c r="K3">
        <v>0</v>
      </c>
      <c r="L3">
        <v>0</v>
      </c>
      <c r="M3">
        <v>0</v>
      </c>
      <c r="N3">
        <v>0</v>
      </c>
      <c r="O3">
        <v>0</v>
      </c>
      <c r="P3">
        <v>0</v>
      </c>
      <c r="Q3">
        <v>0</v>
      </c>
      <c r="R3">
        <v>0</v>
      </c>
      <c r="S3">
        <v>0</v>
      </c>
      <c r="T3">
        <v>1</v>
      </c>
      <c r="U3">
        <v>1</v>
      </c>
      <c r="V3">
        <v>1</v>
      </c>
      <c r="W3">
        <v>0</v>
      </c>
      <c r="X3">
        <v>0</v>
      </c>
      <c r="Y3">
        <v>0</v>
      </c>
      <c r="Z3">
        <v>0</v>
      </c>
      <c r="AA3">
        <v>0</v>
      </c>
      <c r="AB3">
        <v>0</v>
      </c>
      <c r="AC3">
        <v>0</v>
      </c>
      <c r="AD3">
        <v>0</v>
      </c>
      <c r="AE3">
        <v>0</v>
      </c>
      <c r="AF3">
        <v>0</v>
      </c>
      <c r="AG3">
        <v>0</v>
      </c>
      <c r="AI3" t="s">
        <v>2</v>
      </c>
      <c r="AJ3" t="s">
        <v>510</v>
      </c>
    </row>
    <row r="4" spans="1:42">
      <c r="A4">
        <v>3446469</v>
      </c>
      <c r="B4" t="str">
        <f t="shared" si="0"/>
        <v>http://www.ncbi.nlm.nih.gov/pmc/articles/PMC3446469</v>
      </c>
      <c r="C4" t="s">
        <v>511</v>
      </c>
      <c r="AI4" t="s">
        <v>563</v>
      </c>
    </row>
    <row r="5" spans="1:42">
      <c r="A5">
        <v>3652418</v>
      </c>
      <c r="B5" t="str">
        <f t="shared" si="0"/>
        <v>http://www.ncbi.nlm.nih.gov/pmc/articles/PMC3652418</v>
      </c>
      <c r="C5" t="s">
        <v>512</v>
      </c>
      <c r="AI5" t="s">
        <v>563</v>
      </c>
    </row>
    <row r="6" spans="1:42">
      <c r="A6">
        <v>3743788</v>
      </c>
      <c r="B6" t="str">
        <f t="shared" si="0"/>
        <v>http://www.ncbi.nlm.nih.gov/pmc/articles/PMC3743788</v>
      </c>
      <c r="C6" t="s">
        <v>513</v>
      </c>
      <c r="AI6" t="s">
        <v>563</v>
      </c>
    </row>
    <row r="7" spans="1:42">
      <c r="A7">
        <v>2987807</v>
      </c>
      <c r="B7" t="str">
        <f t="shared" si="0"/>
        <v>http://www.ncbi.nlm.nih.gov/pmc/articles/PMC2987807</v>
      </c>
      <c r="C7" t="s">
        <v>514</v>
      </c>
      <c r="D7" t="s">
        <v>228</v>
      </c>
      <c r="F7">
        <v>0</v>
      </c>
      <c r="G7">
        <v>1</v>
      </c>
      <c r="H7">
        <v>1</v>
      </c>
      <c r="I7">
        <v>1</v>
      </c>
      <c r="J7">
        <v>0</v>
      </c>
      <c r="K7">
        <v>0</v>
      </c>
      <c r="L7">
        <v>0</v>
      </c>
      <c r="M7">
        <v>0</v>
      </c>
      <c r="N7">
        <v>0</v>
      </c>
      <c r="O7">
        <v>0</v>
      </c>
      <c r="P7">
        <v>0</v>
      </c>
      <c r="Q7">
        <v>0</v>
      </c>
      <c r="R7">
        <v>0</v>
      </c>
      <c r="S7">
        <v>0</v>
      </c>
      <c r="T7">
        <v>0</v>
      </c>
      <c r="U7">
        <v>1</v>
      </c>
      <c r="V7">
        <v>0</v>
      </c>
      <c r="W7">
        <v>0</v>
      </c>
      <c r="X7">
        <v>0</v>
      </c>
      <c r="Y7">
        <v>0</v>
      </c>
      <c r="Z7">
        <v>0</v>
      </c>
      <c r="AA7">
        <v>0</v>
      </c>
      <c r="AB7">
        <v>0</v>
      </c>
      <c r="AC7">
        <v>1</v>
      </c>
      <c r="AD7">
        <v>0</v>
      </c>
      <c r="AE7">
        <v>0</v>
      </c>
      <c r="AF7">
        <v>0</v>
      </c>
      <c r="AG7">
        <v>0</v>
      </c>
      <c r="AI7" t="s">
        <v>263</v>
      </c>
    </row>
    <row r="8" spans="1:42">
      <c r="A8">
        <v>3275745</v>
      </c>
      <c r="B8" t="str">
        <f t="shared" si="0"/>
        <v>http://www.ncbi.nlm.nih.gov/pmc/articles/PMC3275745</v>
      </c>
      <c r="C8" t="s">
        <v>515</v>
      </c>
      <c r="AI8" t="s">
        <v>563</v>
      </c>
    </row>
    <row r="9" spans="1:42">
      <c r="A9">
        <v>3118300</v>
      </c>
      <c r="B9" t="str">
        <f t="shared" si="0"/>
        <v>http://www.ncbi.nlm.nih.gov/pmc/articles/PMC3118300</v>
      </c>
      <c r="C9" t="s">
        <v>516</v>
      </c>
      <c r="F9">
        <v>0</v>
      </c>
      <c r="G9">
        <v>1</v>
      </c>
      <c r="H9">
        <v>1</v>
      </c>
      <c r="I9">
        <v>0</v>
      </c>
      <c r="J9">
        <v>0</v>
      </c>
      <c r="K9">
        <v>0</v>
      </c>
      <c r="L9">
        <v>0</v>
      </c>
      <c r="M9">
        <v>0</v>
      </c>
      <c r="N9">
        <v>0</v>
      </c>
      <c r="O9">
        <v>0</v>
      </c>
      <c r="P9">
        <v>0</v>
      </c>
      <c r="Q9">
        <v>0</v>
      </c>
      <c r="R9">
        <v>0</v>
      </c>
      <c r="S9">
        <v>0</v>
      </c>
      <c r="T9">
        <v>0</v>
      </c>
      <c r="U9">
        <v>0</v>
      </c>
      <c r="V9">
        <v>1</v>
      </c>
      <c r="W9">
        <v>0</v>
      </c>
      <c r="X9">
        <v>0</v>
      </c>
      <c r="Y9">
        <v>0</v>
      </c>
      <c r="Z9">
        <v>1</v>
      </c>
      <c r="AA9">
        <v>1</v>
      </c>
      <c r="AB9">
        <v>0</v>
      </c>
      <c r="AC9">
        <v>0</v>
      </c>
      <c r="AD9">
        <v>0</v>
      </c>
      <c r="AE9">
        <v>1</v>
      </c>
      <c r="AF9">
        <v>0</v>
      </c>
      <c r="AG9">
        <v>0</v>
      </c>
      <c r="AI9" t="s">
        <v>517</v>
      </c>
      <c r="AJ9" t="s">
        <v>480</v>
      </c>
    </row>
    <row r="10" spans="1:42">
      <c r="A10">
        <v>3775442</v>
      </c>
      <c r="B10" t="str">
        <f t="shared" si="0"/>
        <v>http://www.ncbi.nlm.nih.gov/pmc/articles/PMC3775442</v>
      </c>
      <c r="C10" t="s">
        <v>518</v>
      </c>
      <c r="AI10" t="s">
        <v>563</v>
      </c>
    </row>
    <row r="11" spans="1:42">
      <c r="A11">
        <v>3562060</v>
      </c>
      <c r="B11" t="str">
        <f t="shared" si="0"/>
        <v>http://www.ncbi.nlm.nih.gov/pmc/articles/PMC3562060</v>
      </c>
      <c r="C11" t="s">
        <v>519</v>
      </c>
      <c r="F11">
        <v>0</v>
      </c>
      <c r="G11">
        <v>0</v>
      </c>
      <c r="H11">
        <v>1</v>
      </c>
      <c r="I11">
        <v>0</v>
      </c>
      <c r="J11">
        <v>0</v>
      </c>
      <c r="K11">
        <v>0</v>
      </c>
      <c r="L11">
        <v>0</v>
      </c>
      <c r="M11">
        <v>0</v>
      </c>
      <c r="N11">
        <v>0</v>
      </c>
      <c r="O11">
        <v>0</v>
      </c>
      <c r="P11">
        <v>0</v>
      </c>
      <c r="Q11">
        <v>0</v>
      </c>
      <c r="R11">
        <v>0</v>
      </c>
      <c r="S11">
        <v>0</v>
      </c>
      <c r="T11">
        <v>1</v>
      </c>
      <c r="U11">
        <v>0</v>
      </c>
      <c r="V11">
        <v>0</v>
      </c>
      <c r="W11">
        <v>0</v>
      </c>
      <c r="X11">
        <v>0</v>
      </c>
      <c r="Y11">
        <v>0</v>
      </c>
      <c r="Z11">
        <v>0</v>
      </c>
      <c r="AA11">
        <v>0</v>
      </c>
      <c r="AB11">
        <v>0</v>
      </c>
      <c r="AC11">
        <v>0</v>
      </c>
      <c r="AD11">
        <v>0</v>
      </c>
      <c r="AE11">
        <v>0</v>
      </c>
      <c r="AF11">
        <v>0</v>
      </c>
      <c r="AG11">
        <v>0</v>
      </c>
      <c r="AI11" t="s">
        <v>2</v>
      </c>
      <c r="AJ11" t="s">
        <v>287</v>
      </c>
    </row>
    <row r="12" spans="1:42">
      <c r="A12">
        <v>3975570</v>
      </c>
      <c r="B12" t="str">
        <f t="shared" si="0"/>
        <v>http://www.ncbi.nlm.nih.gov/pmc/articles/PMC3975570</v>
      </c>
      <c r="C12" t="s">
        <v>520</v>
      </c>
      <c r="AI12" t="s">
        <v>563</v>
      </c>
    </row>
    <row r="13" spans="1:42">
      <c r="A13">
        <v>4011821</v>
      </c>
      <c r="B13" t="str">
        <f t="shared" si="0"/>
        <v>http://www.ncbi.nlm.nih.gov/pmc/articles/PMC4011821</v>
      </c>
      <c r="C13" t="s">
        <v>521</v>
      </c>
      <c r="D13" t="s">
        <v>228</v>
      </c>
      <c r="F13">
        <v>0</v>
      </c>
      <c r="G13">
        <v>1</v>
      </c>
      <c r="H13">
        <v>1</v>
      </c>
      <c r="I13">
        <v>0</v>
      </c>
      <c r="J13">
        <v>0</v>
      </c>
      <c r="K13">
        <v>0</v>
      </c>
      <c r="L13">
        <v>0</v>
      </c>
      <c r="M13">
        <v>0</v>
      </c>
      <c r="N13">
        <v>0</v>
      </c>
      <c r="O13">
        <v>0</v>
      </c>
      <c r="P13">
        <v>0</v>
      </c>
      <c r="Q13">
        <v>0</v>
      </c>
      <c r="R13">
        <v>0</v>
      </c>
      <c r="S13">
        <v>0</v>
      </c>
      <c r="T13">
        <v>1</v>
      </c>
      <c r="U13">
        <v>1</v>
      </c>
      <c r="V13">
        <v>1</v>
      </c>
      <c r="W13">
        <v>1</v>
      </c>
      <c r="X13">
        <v>0</v>
      </c>
      <c r="Y13">
        <v>0</v>
      </c>
      <c r="Z13">
        <v>0</v>
      </c>
      <c r="AA13">
        <v>0</v>
      </c>
      <c r="AB13">
        <v>1</v>
      </c>
      <c r="AC13">
        <v>0</v>
      </c>
      <c r="AD13">
        <v>0</v>
      </c>
      <c r="AE13">
        <v>1</v>
      </c>
      <c r="AF13">
        <v>0</v>
      </c>
      <c r="AG13">
        <v>0</v>
      </c>
      <c r="AI13" t="s">
        <v>395</v>
      </c>
      <c r="AJ13" t="s">
        <v>723</v>
      </c>
    </row>
    <row r="14" spans="1:42">
      <c r="A14">
        <v>3900439</v>
      </c>
      <c r="B14" t="str">
        <f t="shared" si="0"/>
        <v>http://www.ncbi.nlm.nih.gov/pmc/articles/PMC3900439</v>
      </c>
      <c r="C14" t="s">
        <v>522</v>
      </c>
      <c r="F14">
        <v>0</v>
      </c>
      <c r="G14">
        <v>1</v>
      </c>
      <c r="H14">
        <v>1</v>
      </c>
      <c r="I14">
        <v>1</v>
      </c>
      <c r="J14">
        <v>0</v>
      </c>
      <c r="K14">
        <v>0</v>
      </c>
      <c r="L14">
        <v>0</v>
      </c>
      <c r="M14">
        <v>0</v>
      </c>
      <c r="N14">
        <v>0</v>
      </c>
      <c r="O14">
        <v>0</v>
      </c>
      <c r="P14">
        <v>0</v>
      </c>
      <c r="Q14">
        <v>0</v>
      </c>
      <c r="R14">
        <v>0</v>
      </c>
      <c r="S14">
        <v>0</v>
      </c>
      <c r="T14">
        <v>0</v>
      </c>
      <c r="U14">
        <v>0</v>
      </c>
      <c r="V14">
        <v>1</v>
      </c>
      <c r="W14">
        <v>0</v>
      </c>
      <c r="X14">
        <v>0</v>
      </c>
      <c r="Y14">
        <v>0</v>
      </c>
      <c r="Z14">
        <v>1</v>
      </c>
      <c r="AA14">
        <v>0</v>
      </c>
      <c r="AB14">
        <v>0</v>
      </c>
      <c r="AC14">
        <v>1</v>
      </c>
      <c r="AD14">
        <v>0</v>
      </c>
      <c r="AE14">
        <v>0</v>
      </c>
      <c r="AF14">
        <v>0</v>
      </c>
      <c r="AG14">
        <v>0</v>
      </c>
      <c r="AI14" t="s">
        <v>240</v>
      </c>
    </row>
    <row r="15" spans="1:42">
      <c r="A15">
        <v>4038581</v>
      </c>
      <c r="B15" t="str">
        <f t="shared" si="0"/>
        <v>http://www.ncbi.nlm.nih.gov/pmc/articles/PMC4038581</v>
      </c>
      <c r="C15" t="s">
        <v>523</v>
      </c>
      <c r="AI15" t="s">
        <v>563</v>
      </c>
    </row>
    <row r="16" spans="1:42">
      <c r="A16">
        <v>3764828</v>
      </c>
      <c r="B16" t="str">
        <f t="shared" si="0"/>
        <v>http://www.ncbi.nlm.nih.gov/pmc/articles/PMC3764828</v>
      </c>
      <c r="C16" t="s">
        <v>524</v>
      </c>
      <c r="F16">
        <v>0</v>
      </c>
      <c r="G16">
        <v>1</v>
      </c>
      <c r="H16">
        <v>1</v>
      </c>
      <c r="I16">
        <v>0</v>
      </c>
      <c r="J16">
        <v>0</v>
      </c>
      <c r="K16">
        <v>0</v>
      </c>
      <c r="L16">
        <v>0</v>
      </c>
      <c r="M16">
        <v>0</v>
      </c>
      <c r="N16">
        <v>0</v>
      </c>
      <c r="O16">
        <v>0</v>
      </c>
      <c r="P16">
        <v>0</v>
      </c>
      <c r="Q16">
        <v>0</v>
      </c>
      <c r="R16">
        <v>0</v>
      </c>
      <c r="S16">
        <v>0</v>
      </c>
      <c r="T16">
        <v>1</v>
      </c>
      <c r="U16">
        <v>0</v>
      </c>
      <c r="V16">
        <v>1</v>
      </c>
      <c r="W16">
        <v>0</v>
      </c>
      <c r="X16">
        <v>0</v>
      </c>
      <c r="Y16">
        <v>0</v>
      </c>
      <c r="Z16">
        <v>1</v>
      </c>
      <c r="AA16">
        <v>1</v>
      </c>
      <c r="AB16">
        <v>0</v>
      </c>
      <c r="AC16">
        <v>1</v>
      </c>
      <c r="AD16">
        <v>0</v>
      </c>
      <c r="AE16">
        <v>0</v>
      </c>
      <c r="AF16">
        <v>0</v>
      </c>
      <c r="AG16">
        <v>0</v>
      </c>
      <c r="AI16" t="s">
        <v>395</v>
      </c>
      <c r="AJ16" t="s">
        <v>480</v>
      </c>
    </row>
    <row r="17" spans="1:47">
      <c r="A17">
        <v>2851562</v>
      </c>
      <c r="B17" t="str">
        <f t="shared" si="0"/>
        <v>http://www.ncbi.nlm.nih.gov/pmc/articles/PMC2851562</v>
      </c>
      <c r="C17" t="s">
        <v>525</v>
      </c>
      <c r="AI17" t="s">
        <v>563</v>
      </c>
    </row>
    <row r="18" spans="1:47">
      <c r="A18">
        <v>3375340</v>
      </c>
      <c r="B18" t="str">
        <f t="shared" si="0"/>
        <v>http://www.ncbi.nlm.nih.gov/pmc/articles/PMC3375340</v>
      </c>
      <c r="C18" t="s">
        <v>526</v>
      </c>
      <c r="F18">
        <v>0</v>
      </c>
      <c r="G18">
        <v>0</v>
      </c>
      <c r="H18">
        <v>1</v>
      </c>
      <c r="I18">
        <v>1</v>
      </c>
      <c r="J18">
        <v>0</v>
      </c>
      <c r="K18">
        <v>0</v>
      </c>
      <c r="L18">
        <v>0</v>
      </c>
      <c r="M18">
        <v>0</v>
      </c>
      <c r="N18">
        <v>0</v>
      </c>
      <c r="O18">
        <v>0</v>
      </c>
      <c r="P18">
        <v>0</v>
      </c>
      <c r="Q18">
        <v>0</v>
      </c>
      <c r="R18">
        <v>0</v>
      </c>
      <c r="S18">
        <v>0</v>
      </c>
      <c r="T18">
        <v>0</v>
      </c>
      <c r="U18">
        <v>1</v>
      </c>
      <c r="V18">
        <v>1</v>
      </c>
      <c r="W18">
        <v>0</v>
      </c>
      <c r="Y18">
        <v>0</v>
      </c>
      <c r="Z18">
        <v>1</v>
      </c>
      <c r="AA18">
        <v>0</v>
      </c>
      <c r="AB18">
        <v>0</v>
      </c>
      <c r="AC18">
        <v>0</v>
      </c>
      <c r="AD18">
        <v>0</v>
      </c>
      <c r="AE18">
        <v>0</v>
      </c>
      <c r="AF18">
        <v>0</v>
      </c>
      <c r="AG18">
        <v>0</v>
      </c>
      <c r="AI18" t="s">
        <v>263</v>
      </c>
    </row>
    <row r="19" spans="1:47">
      <c r="A19">
        <v>3481450</v>
      </c>
      <c r="B19" t="str">
        <f t="shared" si="0"/>
        <v>http://www.ncbi.nlm.nih.gov/pmc/articles/PMC3481450</v>
      </c>
      <c r="C19" t="s">
        <v>527</v>
      </c>
      <c r="F19">
        <v>0</v>
      </c>
      <c r="G19">
        <v>0</v>
      </c>
      <c r="H19">
        <v>1</v>
      </c>
      <c r="I19">
        <v>1</v>
      </c>
      <c r="J19">
        <v>0</v>
      </c>
      <c r="K19">
        <v>0</v>
      </c>
      <c r="L19">
        <v>0</v>
      </c>
      <c r="M19">
        <v>0</v>
      </c>
      <c r="N19">
        <v>0</v>
      </c>
      <c r="O19">
        <v>0</v>
      </c>
      <c r="P19">
        <v>0</v>
      </c>
      <c r="Q19">
        <v>0</v>
      </c>
      <c r="R19">
        <v>0</v>
      </c>
      <c r="S19">
        <v>0</v>
      </c>
      <c r="T19">
        <v>0</v>
      </c>
      <c r="U19">
        <v>0</v>
      </c>
      <c r="V19">
        <v>0</v>
      </c>
      <c r="W19">
        <v>0</v>
      </c>
      <c r="X19">
        <v>0</v>
      </c>
      <c r="Y19">
        <v>0</v>
      </c>
      <c r="Z19">
        <v>0</v>
      </c>
      <c r="AA19">
        <v>0</v>
      </c>
      <c r="AB19">
        <v>0</v>
      </c>
      <c r="AC19">
        <v>1</v>
      </c>
      <c r="AD19">
        <v>0</v>
      </c>
      <c r="AE19">
        <v>0</v>
      </c>
      <c r="AF19">
        <v>0</v>
      </c>
      <c r="AG19">
        <v>0</v>
      </c>
      <c r="AI19" t="s">
        <v>517</v>
      </c>
      <c r="AU19" t="s">
        <v>528</v>
      </c>
    </row>
    <row r="20" spans="1:47">
      <c r="A20">
        <v>3326448</v>
      </c>
      <c r="B20" t="str">
        <f t="shared" si="0"/>
        <v>http://www.ncbi.nlm.nih.gov/pmc/articles/PMC3326448</v>
      </c>
      <c r="C20" t="s">
        <v>281</v>
      </c>
      <c r="AI20" t="s">
        <v>563</v>
      </c>
    </row>
    <row r="21" spans="1:47">
      <c r="A21">
        <v>3219090</v>
      </c>
      <c r="B21" t="str">
        <f t="shared" si="0"/>
        <v>http://www.ncbi.nlm.nih.gov/pmc/articles/PMC3219090</v>
      </c>
      <c r="C21" t="s">
        <v>529</v>
      </c>
      <c r="AI21" t="s">
        <v>563</v>
      </c>
    </row>
    <row r="22" spans="1:47">
      <c r="A22">
        <v>3237640</v>
      </c>
      <c r="B22" t="str">
        <f t="shared" si="0"/>
        <v>http://www.ncbi.nlm.nih.gov/pmc/articles/PMC3237640</v>
      </c>
      <c r="C22" t="s">
        <v>530</v>
      </c>
      <c r="AI22" t="s">
        <v>563</v>
      </c>
    </row>
    <row r="23" spans="1:47">
      <c r="A23">
        <v>3430970</v>
      </c>
      <c r="B23" t="str">
        <f t="shared" si="0"/>
        <v>http://www.ncbi.nlm.nih.gov/pmc/articles/PMC3430970</v>
      </c>
      <c r="C23" t="s">
        <v>531</v>
      </c>
      <c r="AI23" t="s">
        <v>563</v>
      </c>
    </row>
    <row r="24" spans="1:47">
      <c r="A24">
        <v>3472107</v>
      </c>
      <c r="B24" t="str">
        <f t="shared" si="0"/>
        <v>http://www.ncbi.nlm.nih.gov/pmc/articles/PMC3472107</v>
      </c>
      <c r="C24" t="s">
        <v>532</v>
      </c>
      <c r="F24">
        <v>0</v>
      </c>
      <c r="G24">
        <v>0</v>
      </c>
      <c r="H24">
        <v>1</v>
      </c>
      <c r="I24">
        <v>0</v>
      </c>
      <c r="J24">
        <v>0</v>
      </c>
      <c r="K24">
        <v>0</v>
      </c>
      <c r="L24">
        <v>0</v>
      </c>
      <c r="M24">
        <v>0</v>
      </c>
      <c r="N24">
        <v>0</v>
      </c>
      <c r="O24">
        <v>0</v>
      </c>
      <c r="P24">
        <v>0</v>
      </c>
      <c r="Q24">
        <v>0</v>
      </c>
      <c r="R24">
        <v>0</v>
      </c>
      <c r="S24">
        <v>0</v>
      </c>
      <c r="T24">
        <v>1</v>
      </c>
      <c r="U24">
        <v>0</v>
      </c>
      <c r="V24">
        <v>1</v>
      </c>
      <c r="W24">
        <v>0</v>
      </c>
      <c r="X24">
        <v>0</v>
      </c>
      <c r="Y24">
        <v>0</v>
      </c>
      <c r="Z24">
        <v>0</v>
      </c>
      <c r="AA24">
        <v>0</v>
      </c>
      <c r="AB24">
        <v>0</v>
      </c>
      <c r="AC24">
        <v>0</v>
      </c>
      <c r="AD24">
        <v>0</v>
      </c>
      <c r="AE24">
        <v>0</v>
      </c>
      <c r="AF24">
        <v>0</v>
      </c>
      <c r="AG24">
        <v>0</v>
      </c>
      <c r="AI24" t="s">
        <v>517</v>
      </c>
    </row>
    <row r="25" spans="1:47">
      <c r="A25">
        <v>3400442</v>
      </c>
      <c r="B25" t="str">
        <f t="shared" si="0"/>
        <v>http://www.ncbi.nlm.nih.gov/pmc/articles/PMC3400442</v>
      </c>
      <c r="C25" t="s">
        <v>533</v>
      </c>
      <c r="AI25" t="s">
        <v>563</v>
      </c>
    </row>
    <row r="26" spans="1:47">
      <c r="A26">
        <v>3552847</v>
      </c>
      <c r="B26" t="str">
        <f t="shared" si="0"/>
        <v>http://www.ncbi.nlm.nih.gov/pmc/articles/PMC3552847</v>
      </c>
      <c r="C26" t="s">
        <v>324</v>
      </c>
      <c r="AI26" t="s">
        <v>563</v>
      </c>
    </row>
    <row r="27" spans="1:47">
      <c r="A27">
        <v>3149086</v>
      </c>
      <c r="B27" t="str">
        <f t="shared" si="0"/>
        <v>http://www.ncbi.nlm.nih.gov/pmc/articles/PMC3149086</v>
      </c>
      <c r="C27" t="s">
        <v>534</v>
      </c>
      <c r="AI27" t="s">
        <v>563</v>
      </c>
    </row>
    <row r="28" spans="1:47">
      <c r="A28">
        <v>3810192</v>
      </c>
      <c r="B28" t="str">
        <f t="shared" si="0"/>
        <v>http://www.ncbi.nlm.nih.gov/pmc/articles/PMC3810192</v>
      </c>
      <c r="C28" t="s">
        <v>535</v>
      </c>
      <c r="AI28" t="s">
        <v>563</v>
      </c>
    </row>
    <row r="29" spans="1:47">
      <c r="A29">
        <v>3895878</v>
      </c>
      <c r="B29" t="str">
        <f t="shared" si="0"/>
        <v>http://www.ncbi.nlm.nih.gov/pmc/articles/PMC3895878</v>
      </c>
      <c r="C29" t="s">
        <v>536</v>
      </c>
      <c r="AI29" t="s">
        <v>563</v>
      </c>
    </row>
    <row r="30" spans="1:47">
      <c r="A30">
        <v>3199484</v>
      </c>
      <c r="B30" t="str">
        <f t="shared" si="0"/>
        <v>http://www.ncbi.nlm.nih.gov/pmc/articles/PMC3199484</v>
      </c>
      <c r="C30" t="s">
        <v>537</v>
      </c>
      <c r="D30" t="s">
        <v>273</v>
      </c>
      <c r="F30">
        <v>0</v>
      </c>
      <c r="G30">
        <v>0</v>
      </c>
      <c r="H30">
        <v>1</v>
      </c>
      <c r="I30">
        <v>0</v>
      </c>
      <c r="J30">
        <v>0</v>
      </c>
      <c r="K30">
        <v>0</v>
      </c>
      <c r="L30">
        <v>0</v>
      </c>
      <c r="M30">
        <v>0</v>
      </c>
      <c r="N30">
        <v>0</v>
      </c>
      <c r="O30">
        <v>0</v>
      </c>
      <c r="P30">
        <v>0</v>
      </c>
      <c r="Q30">
        <v>0</v>
      </c>
      <c r="R30">
        <v>0</v>
      </c>
      <c r="S30">
        <v>0</v>
      </c>
      <c r="T30">
        <v>0</v>
      </c>
      <c r="U30">
        <v>0</v>
      </c>
      <c r="V30">
        <v>1</v>
      </c>
      <c r="W30">
        <v>0</v>
      </c>
      <c r="X30">
        <v>0</v>
      </c>
      <c r="Y30">
        <v>0</v>
      </c>
      <c r="Z30">
        <v>1</v>
      </c>
      <c r="AA30">
        <v>1</v>
      </c>
      <c r="AB30">
        <v>0</v>
      </c>
      <c r="AC30">
        <v>0</v>
      </c>
      <c r="AD30">
        <v>0</v>
      </c>
      <c r="AE30">
        <v>1</v>
      </c>
      <c r="AF30">
        <v>0</v>
      </c>
      <c r="AG30">
        <v>0</v>
      </c>
      <c r="AI30" t="s">
        <v>395</v>
      </c>
    </row>
    <row r="31" spans="1:47">
      <c r="A31">
        <v>4026850</v>
      </c>
      <c r="B31" t="str">
        <f t="shared" si="0"/>
        <v>http://www.ncbi.nlm.nih.gov/pmc/articles/PMC4026850</v>
      </c>
      <c r="C31" t="s">
        <v>468</v>
      </c>
      <c r="F31">
        <v>0</v>
      </c>
      <c r="G31">
        <v>0</v>
      </c>
      <c r="H31">
        <v>1</v>
      </c>
      <c r="I31">
        <v>1</v>
      </c>
      <c r="J31">
        <v>0</v>
      </c>
      <c r="K31">
        <v>0</v>
      </c>
      <c r="L31">
        <v>0</v>
      </c>
      <c r="M31">
        <v>0</v>
      </c>
      <c r="N31">
        <v>0</v>
      </c>
      <c r="O31">
        <v>0</v>
      </c>
      <c r="P31">
        <v>0</v>
      </c>
      <c r="Q31">
        <v>0</v>
      </c>
      <c r="R31">
        <v>0</v>
      </c>
      <c r="S31">
        <v>0</v>
      </c>
      <c r="T31">
        <v>1</v>
      </c>
      <c r="U31">
        <v>1</v>
      </c>
      <c r="V31">
        <v>0</v>
      </c>
      <c r="W31">
        <v>0</v>
      </c>
      <c r="X31">
        <v>0</v>
      </c>
      <c r="Y31">
        <v>0</v>
      </c>
      <c r="Z31">
        <v>0</v>
      </c>
      <c r="AA31">
        <v>0</v>
      </c>
      <c r="AB31">
        <v>0</v>
      </c>
      <c r="AC31">
        <v>0</v>
      </c>
      <c r="AD31">
        <v>0</v>
      </c>
      <c r="AE31">
        <v>0</v>
      </c>
      <c r="AF31">
        <v>0</v>
      </c>
      <c r="AG31">
        <v>0</v>
      </c>
      <c r="AI31" t="s">
        <v>263</v>
      </c>
    </row>
    <row r="32" spans="1:47">
      <c r="A32">
        <v>4108894</v>
      </c>
      <c r="B32" t="str">
        <f t="shared" si="0"/>
        <v>http://www.ncbi.nlm.nih.gov/pmc/articles/PMC4108894</v>
      </c>
      <c r="C32" t="s">
        <v>538</v>
      </c>
      <c r="AI32" t="s">
        <v>563</v>
      </c>
    </row>
    <row r="33" spans="1:47">
      <c r="A33">
        <v>3281075</v>
      </c>
      <c r="B33" t="str">
        <f t="shared" si="0"/>
        <v>http://www.ncbi.nlm.nih.gov/pmc/articles/PMC3281075</v>
      </c>
      <c r="C33" t="s">
        <v>539</v>
      </c>
      <c r="D33" t="s">
        <v>252</v>
      </c>
      <c r="F33">
        <v>0</v>
      </c>
      <c r="G33">
        <v>0</v>
      </c>
      <c r="H33">
        <v>1</v>
      </c>
      <c r="I33">
        <v>1</v>
      </c>
      <c r="J33">
        <v>0</v>
      </c>
      <c r="K33">
        <v>0</v>
      </c>
      <c r="L33">
        <v>0</v>
      </c>
      <c r="M33">
        <v>0</v>
      </c>
      <c r="N33">
        <v>0</v>
      </c>
      <c r="O33">
        <v>0</v>
      </c>
      <c r="P33">
        <v>1</v>
      </c>
      <c r="Q33">
        <v>0</v>
      </c>
      <c r="R33">
        <v>0</v>
      </c>
      <c r="S33">
        <v>0</v>
      </c>
      <c r="T33">
        <v>0</v>
      </c>
      <c r="U33">
        <v>0</v>
      </c>
      <c r="V33">
        <v>0</v>
      </c>
      <c r="W33">
        <v>0</v>
      </c>
      <c r="X33">
        <v>0</v>
      </c>
      <c r="Y33">
        <v>0</v>
      </c>
      <c r="Z33">
        <v>0</v>
      </c>
      <c r="AA33">
        <v>0</v>
      </c>
      <c r="AB33">
        <v>0</v>
      </c>
      <c r="AC33">
        <v>0</v>
      </c>
      <c r="AD33">
        <v>0</v>
      </c>
      <c r="AE33">
        <v>0</v>
      </c>
      <c r="AF33">
        <v>0</v>
      </c>
      <c r="AG33">
        <v>0</v>
      </c>
      <c r="AI33" t="s">
        <v>263</v>
      </c>
    </row>
    <row r="34" spans="1:47">
      <c r="A34">
        <v>4118247</v>
      </c>
      <c r="B34" t="str">
        <f t="shared" si="0"/>
        <v>http://www.ncbi.nlm.nih.gov/pmc/articles/PMC4118247</v>
      </c>
      <c r="C34" t="s">
        <v>540</v>
      </c>
      <c r="F34">
        <v>0</v>
      </c>
      <c r="G34">
        <v>0</v>
      </c>
      <c r="H34">
        <v>1</v>
      </c>
      <c r="I34">
        <v>0</v>
      </c>
      <c r="J34">
        <v>0</v>
      </c>
      <c r="K34">
        <v>0</v>
      </c>
      <c r="L34">
        <v>0</v>
      </c>
      <c r="M34">
        <v>0</v>
      </c>
      <c r="N34">
        <v>0</v>
      </c>
      <c r="O34">
        <v>0</v>
      </c>
      <c r="P34">
        <v>0</v>
      </c>
      <c r="Q34">
        <v>0</v>
      </c>
      <c r="R34">
        <v>0</v>
      </c>
      <c r="S34">
        <v>0</v>
      </c>
      <c r="T34">
        <v>1</v>
      </c>
      <c r="U34">
        <v>0</v>
      </c>
      <c r="V34">
        <v>1</v>
      </c>
      <c r="W34">
        <v>0</v>
      </c>
      <c r="X34">
        <v>0</v>
      </c>
      <c r="Y34">
        <v>0</v>
      </c>
      <c r="Z34">
        <v>1</v>
      </c>
      <c r="AA34">
        <v>1</v>
      </c>
      <c r="AB34">
        <v>0</v>
      </c>
      <c r="AC34">
        <v>1</v>
      </c>
      <c r="AD34">
        <v>0</v>
      </c>
      <c r="AE34">
        <v>0</v>
      </c>
      <c r="AF34">
        <v>0</v>
      </c>
      <c r="AG34">
        <v>1</v>
      </c>
      <c r="AI34" t="s">
        <v>517</v>
      </c>
      <c r="AJ34" t="s">
        <v>480</v>
      </c>
    </row>
    <row r="35" spans="1:47">
      <c r="A35">
        <v>3762647</v>
      </c>
      <c r="B35" t="str">
        <f t="shared" si="0"/>
        <v>http://www.ncbi.nlm.nih.gov/pmc/articles/PMC3762647</v>
      </c>
      <c r="C35" t="s">
        <v>541</v>
      </c>
      <c r="AI35" t="s">
        <v>563</v>
      </c>
    </row>
    <row r="36" spans="1:47">
      <c r="A36">
        <v>3510139</v>
      </c>
      <c r="B36" t="str">
        <f t="shared" si="0"/>
        <v>http://www.ncbi.nlm.nih.gov/pmc/articles/PMC3510139</v>
      </c>
      <c r="C36" t="s">
        <v>542</v>
      </c>
      <c r="D36" t="s">
        <v>218</v>
      </c>
      <c r="F36">
        <v>0</v>
      </c>
      <c r="G36">
        <v>0</v>
      </c>
      <c r="H36">
        <v>1</v>
      </c>
      <c r="I36">
        <v>0</v>
      </c>
      <c r="J36">
        <v>0</v>
      </c>
      <c r="K36">
        <v>0</v>
      </c>
      <c r="L36">
        <v>0</v>
      </c>
      <c r="M36">
        <v>0</v>
      </c>
      <c r="N36">
        <v>0</v>
      </c>
      <c r="O36">
        <v>0</v>
      </c>
      <c r="P36">
        <v>0</v>
      </c>
      <c r="Q36">
        <v>0</v>
      </c>
      <c r="R36">
        <v>0</v>
      </c>
      <c r="S36">
        <v>0</v>
      </c>
      <c r="T36">
        <v>1</v>
      </c>
      <c r="U36">
        <v>0</v>
      </c>
      <c r="V36">
        <v>1</v>
      </c>
      <c r="W36">
        <v>0</v>
      </c>
      <c r="X36">
        <v>0</v>
      </c>
      <c r="Y36">
        <v>0</v>
      </c>
      <c r="Z36">
        <v>0</v>
      </c>
      <c r="AA36">
        <v>0</v>
      </c>
      <c r="AB36">
        <v>0</v>
      </c>
      <c r="AC36">
        <v>1</v>
      </c>
      <c r="AD36">
        <v>0</v>
      </c>
      <c r="AE36">
        <v>0</v>
      </c>
      <c r="AF36">
        <v>0</v>
      </c>
      <c r="AG36">
        <v>0</v>
      </c>
      <c r="AI36" t="s">
        <v>263</v>
      </c>
    </row>
    <row r="37" spans="1:47">
      <c r="A37">
        <v>3937112</v>
      </c>
      <c r="B37" t="str">
        <f t="shared" si="0"/>
        <v>http://www.ncbi.nlm.nih.gov/pmc/articles/PMC3937112</v>
      </c>
      <c r="C37" t="s">
        <v>543</v>
      </c>
      <c r="D37" t="s">
        <v>228</v>
      </c>
      <c r="F37">
        <v>1</v>
      </c>
      <c r="G37">
        <v>0</v>
      </c>
      <c r="H37">
        <v>0</v>
      </c>
      <c r="I37">
        <v>1</v>
      </c>
      <c r="J37">
        <v>0</v>
      </c>
      <c r="K37">
        <v>0</v>
      </c>
      <c r="L37">
        <v>0</v>
      </c>
      <c r="M37">
        <v>0</v>
      </c>
      <c r="N37">
        <v>0</v>
      </c>
      <c r="O37">
        <v>0</v>
      </c>
      <c r="P37">
        <v>1</v>
      </c>
      <c r="Q37">
        <v>0</v>
      </c>
      <c r="R37">
        <v>0</v>
      </c>
      <c r="S37">
        <v>0</v>
      </c>
      <c r="T37">
        <v>1</v>
      </c>
      <c r="U37">
        <v>1</v>
      </c>
      <c r="V37">
        <v>1</v>
      </c>
      <c r="W37">
        <v>0</v>
      </c>
      <c r="X37">
        <v>0</v>
      </c>
      <c r="Y37">
        <v>0</v>
      </c>
      <c r="Z37">
        <v>0</v>
      </c>
      <c r="AA37">
        <v>0</v>
      </c>
      <c r="AB37">
        <v>0</v>
      </c>
      <c r="AC37">
        <v>0</v>
      </c>
      <c r="AD37">
        <v>0</v>
      </c>
      <c r="AE37">
        <v>1</v>
      </c>
      <c r="AF37">
        <v>0</v>
      </c>
      <c r="AG37">
        <v>0</v>
      </c>
      <c r="AI37" t="s">
        <v>517</v>
      </c>
    </row>
    <row r="38" spans="1:47">
      <c r="A38">
        <v>3728230</v>
      </c>
      <c r="B38" t="str">
        <f t="shared" si="0"/>
        <v>http://www.ncbi.nlm.nih.gov/pmc/articles/PMC3728230</v>
      </c>
      <c r="C38" t="s">
        <v>544</v>
      </c>
      <c r="D38" t="s">
        <v>228</v>
      </c>
      <c r="E38" t="s">
        <v>115</v>
      </c>
      <c r="F38">
        <v>0</v>
      </c>
      <c r="G38">
        <v>0</v>
      </c>
      <c r="H38">
        <v>1</v>
      </c>
      <c r="I38">
        <v>1</v>
      </c>
      <c r="J38">
        <v>0</v>
      </c>
      <c r="K38">
        <v>0</v>
      </c>
      <c r="L38">
        <v>0</v>
      </c>
      <c r="M38">
        <v>0</v>
      </c>
      <c r="N38">
        <v>0</v>
      </c>
      <c r="O38">
        <v>0</v>
      </c>
      <c r="P38">
        <v>0</v>
      </c>
      <c r="Q38">
        <v>0</v>
      </c>
      <c r="R38">
        <v>0</v>
      </c>
      <c r="S38">
        <v>0</v>
      </c>
      <c r="T38">
        <v>0</v>
      </c>
      <c r="U38">
        <v>1</v>
      </c>
      <c r="V38">
        <v>0</v>
      </c>
      <c r="W38">
        <v>0</v>
      </c>
      <c r="X38">
        <v>0</v>
      </c>
      <c r="Y38">
        <v>0</v>
      </c>
      <c r="Z38">
        <v>1</v>
      </c>
      <c r="AA38">
        <v>1</v>
      </c>
      <c r="AB38">
        <v>0</v>
      </c>
      <c r="AC38">
        <v>0</v>
      </c>
      <c r="AD38">
        <v>0</v>
      </c>
      <c r="AE38">
        <v>0</v>
      </c>
      <c r="AF38">
        <v>0</v>
      </c>
      <c r="AG38">
        <v>0</v>
      </c>
      <c r="AI38" t="s">
        <v>263</v>
      </c>
    </row>
    <row r="39" spans="1:47">
      <c r="A39">
        <v>3203483</v>
      </c>
      <c r="B39" t="str">
        <f t="shared" si="0"/>
        <v>http://www.ncbi.nlm.nih.gov/pmc/articles/PMC3203483</v>
      </c>
      <c r="C39" t="s">
        <v>545</v>
      </c>
      <c r="AI39" t="s">
        <v>563</v>
      </c>
    </row>
    <row r="40" spans="1:47">
      <c r="A40">
        <v>3443648</v>
      </c>
      <c r="B40" t="str">
        <f t="shared" si="0"/>
        <v>http://www.ncbi.nlm.nih.gov/pmc/articles/PMC3443648</v>
      </c>
      <c r="C40" t="s">
        <v>546</v>
      </c>
      <c r="D40" t="s">
        <v>547</v>
      </c>
      <c r="F40">
        <v>0</v>
      </c>
      <c r="G40">
        <v>0</v>
      </c>
      <c r="H40">
        <v>1</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I40" t="s">
        <v>2</v>
      </c>
      <c r="AJ40" t="s">
        <v>278</v>
      </c>
    </row>
    <row r="41" spans="1:47">
      <c r="A41">
        <v>3091232</v>
      </c>
      <c r="B41" t="str">
        <f t="shared" si="0"/>
        <v>http://www.ncbi.nlm.nih.gov/pmc/articles/PMC3091232</v>
      </c>
      <c r="C41" t="s">
        <v>548</v>
      </c>
      <c r="D41" t="s">
        <v>214</v>
      </c>
      <c r="F41">
        <v>0</v>
      </c>
      <c r="G41">
        <v>0</v>
      </c>
      <c r="H41">
        <v>0</v>
      </c>
      <c r="I41">
        <v>0</v>
      </c>
      <c r="J41">
        <v>0</v>
      </c>
      <c r="K41">
        <v>0</v>
      </c>
      <c r="L41">
        <v>0</v>
      </c>
      <c r="M41">
        <v>0</v>
      </c>
      <c r="N41">
        <v>0</v>
      </c>
      <c r="O41">
        <v>0</v>
      </c>
      <c r="P41">
        <v>0</v>
      </c>
      <c r="Q41">
        <v>0</v>
      </c>
      <c r="R41">
        <v>0</v>
      </c>
      <c r="S41">
        <v>0</v>
      </c>
      <c r="T41">
        <v>1</v>
      </c>
      <c r="U41">
        <v>0</v>
      </c>
      <c r="V41">
        <v>1</v>
      </c>
      <c r="W41">
        <v>0</v>
      </c>
      <c r="X41">
        <v>0</v>
      </c>
      <c r="Y41">
        <v>0</v>
      </c>
      <c r="Z41">
        <v>1</v>
      </c>
      <c r="AA41">
        <v>0</v>
      </c>
      <c r="AB41">
        <v>0</v>
      </c>
      <c r="AC41">
        <v>0</v>
      </c>
      <c r="AD41">
        <v>0</v>
      </c>
      <c r="AE41">
        <v>0</v>
      </c>
      <c r="AF41">
        <v>0</v>
      </c>
      <c r="AG41">
        <v>0</v>
      </c>
      <c r="AI41" t="s">
        <v>517</v>
      </c>
    </row>
    <row r="42" spans="1:47">
      <c r="A42">
        <v>3072769</v>
      </c>
      <c r="B42" t="str">
        <f t="shared" si="0"/>
        <v>http://www.ncbi.nlm.nih.gov/pmc/articles/PMC3072769</v>
      </c>
      <c r="C42" t="s">
        <v>549</v>
      </c>
      <c r="AI42" t="s">
        <v>563</v>
      </c>
    </row>
    <row r="43" spans="1:47">
      <c r="A43">
        <v>3848384</v>
      </c>
      <c r="B43" t="str">
        <f t="shared" si="0"/>
        <v>http://www.ncbi.nlm.nih.gov/pmc/articles/PMC3848384</v>
      </c>
      <c r="C43" t="s">
        <v>550</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0</v>
      </c>
      <c r="AF43">
        <v>0</v>
      </c>
      <c r="AG43">
        <v>0</v>
      </c>
      <c r="AI43" t="s">
        <v>517</v>
      </c>
    </row>
    <row r="44" spans="1:47">
      <c r="A44">
        <v>3233220</v>
      </c>
      <c r="B44" t="str">
        <f t="shared" si="0"/>
        <v>http://www.ncbi.nlm.nih.gov/pmc/articles/PMC3233220</v>
      </c>
      <c r="C44" t="s">
        <v>551</v>
      </c>
      <c r="AI44" t="s">
        <v>563</v>
      </c>
    </row>
    <row r="45" spans="1:47">
      <c r="A45">
        <v>2935037</v>
      </c>
      <c r="B45" t="str">
        <f t="shared" si="0"/>
        <v>http://www.ncbi.nlm.nih.gov/pmc/articles/PMC2935037</v>
      </c>
      <c r="C45" t="s">
        <v>552</v>
      </c>
      <c r="AI45" t="s">
        <v>563</v>
      </c>
      <c r="AU45" t="s">
        <v>553</v>
      </c>
    </row>
    <row r="46" spans="1:47">
      <c r="A46">
        <v>3504099</v>
      </c>
      <c r="B46" t="str">
        <f t="shared" si="0"/>
        <v>http://www.ncbi.nlm.nih.gov/pmc/articles/PMC3504099</v>
      </c>
      <c r="C46" t="s">
        <v>554</v>
      </c>
      <c r="F46">
        <v>0</v>
      </c>
      <c r="G46">
        <v>0</v>
      </c>
      <c r="H46">
        <v>1</v>
      </c>
      <c r="I46">
        <v>0</v>
      </c>
      <c r="J46">
        <v>0</v>
      </c>
      <c r="K46">
        <v>0</v>
      </c>
      <c r="L46">
        <v>0</v>
      </c>
      <c r="M46">
        <v>0</v>
      </c>
      <c r="N46">
        <v>0</v>
      </c>
      <c r="O46">
        <v>0</v>
      </c>
      <c r="P46">
        <v>0</v>
      </c>
      <c r="Q46">
        <v>0</v>
      </c>
      <c r="R46">
        <v>0</v>
      </c>
      <c r="S46">
        <v>0</v>
      </c>
      <c r="T46">
        <v>1</v>
      </c>
      <c r="U46">
        <v>0</v>
      </c>
      <c r="V46">
        <v>1</v>
      </c>
      <c r="W46">
        <v>0</v>
      </c>
      <c r="X46">
        <v>0</v>
      </c>
      <c r="Y46">
        <v>0</v>
      </c>
      <c r="Z46">
        <v>1</v>
      </c>
      <c r="AA46">
        <v>1</v>
      </c>
      <c r="AB46">
        <v>0</v>
      </c>
      <c r="AC46">
        <v>1</v>
      </c>
      <c r="AD46">
        <v>0</v>
      </c>
      <c r="AE46">
        <v>0</v>
      </c>
      <c r="AF46">
        <v>0</v>
      </c>
      <c r="AG46">
        <v>1</v>
      </c>
      <c r="AI46" t="s">
        <v>395</v>
      </c>
    </row>
    <row r="47" spans="1:47">
      <c r="A47">
        <v>2858647</v>
      </c>
      <c r="B47" t="str">
        <f t="shared" si="0"/>
        <v>http://www.ncbi.nlm.nih.gov/pmc/articles/PMC2858647</v>
      </c>
      <c r="C47" t="s">
        <v>555</v>
      </c>
      <c r="AI47" t="s">
        <v>563</v>
      </c>
    </row>
    <row r="48" spans="1:47">
      <c r="A48">
        <v>2832998</v>
      </c>
      <c r="B48" t="str">
        <f t="shared" si="0"/>
        <v>http://www.ncbi.nlm.nih.gov/pmc/articles/PMC2832998</v>
      </c>
      <c r="C48" t="s">
        <v>556</v>
      </c>
      <c r="F48">
        <v>0</v>
      </c>
      <c r="G48">
        <v>1</v>
      </c>
      <c r="H48">
        <v>1</v>
      </c>
      <c r="I48">
        <v>0</v>
      </c>
      <c r="J48">
        <v>0</v>
      </c>
      <c r="K48">
        <v>0</v>
      </c>
      <c r="L48">
        <v>0</v>
      </c>
      <c r="M48">
        <v>0</v>
      </c>
      <c r="N48">
        <v>0</v>
      </c>
      <c r="O48">
        <v>0</v>
      </c>
      <c r="P48">
        <v>0</v>
      </c>
      <c r="Q48">
        <v>0</v>
      </c>
      <c r="R48">
        <v>0</v>
      </c>
      <c r="S48">
        <v>0</v>
      </c>
      <c r="T48">
        <v>1</v>
      </c>
      <c r="U48">
        <v>1</v>
      </c>
      <c r="V48">
        <v>0</v>
      </c>
      <c r="W48">
        <v>0</v>
      </c>
      <c r="X48">
        <v>0</v>
      </c>
      <c r="Y48">
        <v>0</v>
      </c>
      <c r="Z48">
        <v>1</v>
      </c>
      <c r="AA48">
        <v>1</v>
      </c>
      <c r="AB48">
        <v>0</v>
      </c>
      <c r="AC48">
        <v>0</v>
      </c>
      <c r="AD48">
        <v>0</v>
      </c>
      <c r="AE48">
        <v>0</v>
      </c>
      <c r="AF48">
        <v>0</v>
      </c>
      <c r="AG48">
        <v>0</v>
      </c>
      <c r="AI48" t="s">
        <v>517</v>
      </c>
    </row>
    <row r="49" spans="1:42">
      <c r="A49">
        <v>4076196</v>
      </c>
      <c r="B49" t="str">
        <f t="shared" si="0"/>
        <v>http://www.ncbi.nlm.nih.gov/pmc/articles/PMC4076196</v>
      </c>
      <c r="C49" t="s">
        <v>557</v>
      </c>
      <c r="AI49" t="s">
        <v>563</v>
      </c>
    </row>
    <row r="50" spans="1:42">
      <c r="A50">
        <v>3399027</v>
      </c>
      <c r="B50" t="str">
        <f t="shared" si="0"/>
        <v>http://www.ncbi.nlm.nih.gov/pmc/articles/PMC3399027</v>
      </c>
      <c r="C50" t="s">
        <v>558</v>
      </c>
      <c r="AI50" t="s">
        <v>563</v>
      </c>
    </row>
    <row r="51" spans="1:42">
      <c r="A51">
        <v>4013374</v>
      </c>
      <c r="B51" t="str">
        <f t="shared" si="0"/>
        <v>http://www.ncbi.nlm.nih.gov/pmc/articles/PMC4013374</v>
      </c>
      <c r="C51" t="s">
        <v>559</v>
      </c>
      <c r="AI51" t="s">
        <v>563</v>
      </c>
    </row>
    <row r="52" spans="1:42">
      <c r="A52">
        <v>3213309</v>
      </c>
      <c r="B52" t="str">
        <f t="shared" si="0"/>
        <v>http://www.ncbi.nlm.nih.gov/pmc/articles/PMC3213309</v>
      </c>
      <c r="C52" t="s">
        <v>560</v>
      </c>
      <c r="AI52" t="s">
        <v>563</v>
      </c>
    </row>
    <row r="53" spans="1:42">
      <c r="A53">
        <v>3073780</v>
      </c>
      <c r="B53" t="str">
        <f t="shared" si="0"/>
        <v>http://www.ncbi.nlm.nih.gov/pmc/articles/PMC3073780</v>
      </c>
      <c r="C53" t="s">
        <v>561</v>
      </c>
      <c r="AI53" t="s">
        <v>563</v>
      </c>
    </row>
    <row r="54" spans="1:42">
      <c r="A54">
        <v>3282721</v>
      </c>
      <c r="B54" t="str">
        <f t="shared" si="0"/>
        <v>http://www.ncbi.nlm.nih.gov/pmc/articles/PMC3282721</v>
      </c>
      <c r="C54" t="s">
        <v>312</v>
      </c>
      <c r="AI54" t="s">
        <v>563</v>
      </c>
    </row>
    <row r="55" spans="1:42">
      <c r="A55">
        <v>4099485</v>
      </c>
      <c r="B55" t="str">
        <f t="shared" si="0"/>
        <v>http://www.ncbi.nlm.nih.gov/pmc/articles/PMC4099485</v>
      </c>
      <c r="C55" t="s">
        <v>562</v>
      </c>
      <c r="D55" t="s">
        <v>267</v>
      </c>
      <c r="F55">
        <v>0</v>
      </c>
      <c r="G55">
        <v>0</v>
      </c>
      <c r="H55">
        <v>1</v>
      </c>
      <c r="I55">
        <v>0</v>
      </c>
      <c r="J55">
        <v>0</v>
      </c>
      <c r="K55">
        <v>0</v>
      </c>
      <c r="L55">
        <v>0</v>
      </c>
      <c r="M55">
        <v>0</v>
      </c>
      <c r="N55">
        <v>0</v>
      </c>
      <c r="O55">
        <v>0</v>
      </c>
      <c r="P55">
        <v>0</v>
      </c>
      <c r="Q55">
        <v>0</v>
      </c>
      <c r="R55">
        <v>0</v>
      </c>
      <c r="S55">
        <v>0</v>
      </c>
      <c r="T55">
        <v>1</v>
      </c>
      <c r="U55">
        <v>0</v>
      </c>
      <c r="V55">
        <v>0</v>
      </c>
      <c r="W55">
        <v>0</v>
      </c>
      <c r="X55">
        <v>0</v>
      </c>
      <c r="Y55">
        <v>0</v>
      </c>
      <c r="Z55">
        <v>0</v>
      </c>
      <c r="AA55">
        <v>0</v>
      </c>
      <c r="AB55">
        <v>0</v>
      </c>
      <c r="AC55">
        <v>0</v>
      </c>
      <c r="AD55">
        <v>0</v>
      </c>
      <c r="AE55">
        <v>0</v>
      </c>
      <c r="AF55">
        <v>0</v>
      </c>
      <c r="AG55">
        <v>0</v>
      </c>
      <c r="AI55" t="s">
        <v>2</v>
      </c>
      <c r="AJ55" t="s">
        <v>591</v>
      </c>
      <c r="AP55" t="s">
        <v>722</v>
      </c>
    </row>
    <row r="56" spans="1:42">
      <c r="A56">
        <v>3291568</v>
      </c>
      <c r="B56" t="str">
        <f t="shared" si="0"/>
        <v>http://www.ncbi.nlm.nih.gov/pmc/articles/PMC3291568</v>
      </c>
      <c r="C56" t="s">
        <v>564</v>
      </c>
      <c r="AI56" t="s">
        <v>563</v>
      </c>
    </row>
    <row r="57" spans="1:42">
      <c r="A57">
        <v>3938031</v>
      </c>
      <c r="B57" t="str">
        <f t="shared" si="0"/>
        <v>http://www.ncbi.nlm.nih.gov/pmc/articles/PMC3938031</v>
      </c>
      <c r="C57" t="s">
        <v>522</v>
      </c>
      <c r="AI57" t="s">
        <v>563</v>
      </c>
    </row>
    <row r="58" spans="1:42">
      <c r="A58">
        <v>3540831</v>
      </c>
      <c r="B58" t="str">
        <f t="shared" si="0"/>
        <v>http://www.ncbi.nlm.nih.gov/pmc/articles/PMC3540831</v>
      </c>
      <c r="C58" t="s">
        <v>565</v>
      </c>
      <c r="AI58" t="s">
        <v>563</v>
      </c>
    </row>
    <row r="59" spans="1:42">
      <c r="A59">
        <v>3848919</v>
      </c>
      <c r="B59" t="str">
        <f t="shared" si="0"/>
        <v>http://www.ncbi.nlm.nih.gov/pmc/articles/PMC3848919</v>
      </c>
      <c r="C59" t="s">
        <v>566</v>
      </c>
      <c r="D59" t="s">
        <v>346</v>
      </c>
      <c r="F59">
        <v>0</v>
      </c>
      <c r="G59">
        <v>0</v>
      </c>
      <c r="H59">
        <v>1</v>
      </c>
      <c r="I59">
        <v>1</v>
      </c>
      <c r="J59">
        <v>0</v>
      </c>
      <c r="K59">
        <v>0</v>
      </c>
      <c r="L59">
        <v>0</v>
      </c>
      <c r="M59">
        <v>0</v>
      </c>
      <c r="N59">
        <v>0</v>
      </c>
      <c r="O59">
        <v>0</v>
      </c>
      <c r="P59">
        <v>0</v>
      </c>
      <c r="Q59">
        <v>0</v>
      </c>
      <c r="R59">
        <v>0</v>
      </c>
      <c r="S59">
        <v>0</v>
      </c>
      <c r="T59">
        <v>1</v>
      </c>
      <c r="U59">
        <v>0</v>
      </c>
      <c r="V59">
        <v>1</v>
      </c>
      <c r="W59">
        <v>0</v>
      </c>
      <c r="X59">
        <v>0</v>
      </c>
      <c r="Y59">
        <v>0</v>
      </c>
      <c r="Z59">
        <v>0</v>
      </c>
      <c r="AA59">
        <v>0</v>
      </c>
      <c r="AB59">
        <v>0</v>
      </c>
      <c r="AC59">
        <v>1</v>
      </c>
      <c r="AD59">
        <v>0</v>
      </c>
      <c r="AE59">
        <v>0</v>
      </c>
      <c r="AF59">
        <v>0</v>
      </c>
      <c r="AG59">
        <v>0</v>
      </c>
      <c r="AI59" t="s">
        <v>517</v>
      </c>
    </row>
    <row r="60" spans="1:42">
      <c r="A60">
        <v>3013702</v>
      </c>
      <c r="B60" t="str">
        <f t="shared" si="0"/>
        <v>http://www.ncbi.nlm.nih.gov/pmc/articles/PMC3013702</v>
      </c>
      <c r="C60" t="s">
        <v>568</v>
      </c>
      <c r="D60" t="s">
        <v>228</v>
      </c>
      <c r="F60">
        <v>0</v>
      </c>
      <c r="G60">
        <v>0</v>
      </c>
      <c r="H60">
        <v>1</v>
      </c>
      <c r="I60">
        <v>0</v>
      </c>
      <c r="J60">
        <v>0</v>
      </c>
      <c r="K60">
        <v>0</v>
      </c>
      <c r="L60">
        <v>0</v>
      </c>
      <c r="M60">
        <v>0</v>
      </c>
      <c r="N60">
        <v>0</v>
      </c>
      <c r="O60">
        <v>0</v>
      </c>
      <c r="P60">
        <v>0</v>
      </c>
      <c r="Q60">
        <v>0</v>
      </c>
      <c r="R60">
        <v>0</v>
      </c>
      <c r="S60">
        <v>0</v>
      </c>
      <c r="T60">
        <v>1</v>
      </c>
      <c r="U60">
        <v>1</v>
      </c>
      <c r="V60">
        <v>1</v>
      </c>
      <c r="W60">
        <v>0</v>
      </c>
      <c r="X60">
        <v>0</v>
      </c>
      <c r="Y60">
        <v>0</v>
      </c>
      <c r="Z60">
        <v>1</v>
      </c>
      <c r="AA60">
        <v>1</v>
      </c>
      <c r="AB60">
        <v>0</v>
      </c>
      <c r="AC60">
        <v>0</v>
      </c>
      <c r="AD60">
        <v>0</v>
      </c>
      <c r="AE60">
        <v>1</v>
      </c>
      <c r="AF60">
        <v>0</v>
      </c>
      <c r="AG60">
        <v>0</v>
      </c>
      <c r="AI60" t="s">
        <v>569</v>
      </c>
    </row>
    <row r="61" spans="1:42">
      <c r="A61">
        <v>3792126</v>
      </c>
      <c r="B61" t="str">
        <f t="shared" si="0"/>
        <v>http://www.ncbi.nlm.nih.gov/pmc/articles/PMC3792126</v>
      </c>
      <c r="C61" t="s">
        <v>570</v>
      </c>
      <c r="AI61" t="s">
        <v>563</v>
      </c>
    </row>
    <row r="62" spans="1:42">
      <c r="A62">
        <v>3677464</v>
      </c>
      <c r="B62" t="str">
        <f t="shared" si="0"/>
        <v>http://www.ncbi.nlm.nih.gov/pmc/articles/PMC3677464</v>
      </c>
      <c r="C62" t="s">
        <v>571</v>
      </c>
      <c r="D62" t="s">
        <v>238</v>
      </c>
      <c r="E62" t="s">
        <v>131</v>
      </c>
      <c r="F62">
        <v>1</v>
      </c>
      <c r="G62">
        <v>0</v>
      </c>
      <c r="H62">
        <v>1</v>
      </c>
      <c r="I62">
        <v>0</v>
      </c>
      <c r="J62">
        <v>0</v>
      </c>
      <c r="K62">
        <v>0</v>
      </c>
      <c r="L62">
        <v>0</v>
      </c>
      <c r="M62">
        <v>0</v>
      </c>
      <c r="N62">
        <v>0</v>
      </c>
      <c r="O62">
        <v>0</v>
      </c>
      <c r="P62">
        <v>1</v>
      </c>
      <c r="Q62">
        <v>0</v>
      </c>
      <c r="R62">
        <v>0</v>
      </c>
      <c r="S62">
        <v>0</v>
      </c>
      <c r="T62">
        <v>1</v>
      </c>
      <c r="U62">
        <v>0</v>
      </c>
      <c r="V62">
        <v>1</v>
      </c>
      <c r="W62">
        <v>0</v>
      </c>
      <c r="X62">
        <v>0</v>
      </c>
      <c r="Y62">
        <v>0</v>
      </c>
      <c r="Z62">
        <v>1</v>
      </c>
      <c r="AA62">
        <v>1</v>
      </c>
      <c r="AB62">
        <v>0</v>
      </c>
      <c r="AC62">
        <v>1</v>
      </c>
      <c r="AD62">
        <v>0</v>
      </c>
      <c r="AE62">
        <v>0</v>
      </c>
      <c r="AF62">
        <v>0</v>
      </c>
      <c r="AG62">
        <v>1</v>
      </c>
      <c r="AI62" t="s">
        <v>263</v>
      </c>
    </row>
    <row r="63" spans="1:42">
      <c r="A63">
        <v>4116462</v>
      </c>
      <c r="B63" t="str">
        <f t="shared" si="0"/>
        <v>http://www.ncbi.nlm.nih.gov/pmc/articles/PMC4116462</v>
      </c>
      <c r="C63" t="s">
        <v>572</v>
      </c>
      <c r="D63" t="s">
        <v>238</v>
      </c>
      <c r="F63">
        <v>0</v>
      </c>
      <c r="G63">
        <v>0</v>
      </c>
      <c r="H63">
        <v>1</v>
      </c>
      <c r="I63">
        <v>0</v>
      </c>
      <c r="J63">
        <v>1</v>
      </c>
      <c r="K63">
        <v>0</v>
      </c>
      <c r="L63">
        <v>0</v>
      </c>
      <c r="M63">
        <v>0</v>
      </c>
      <c r="N63">
        <v>0</v>
      </c>
      <c r="O63">
        <v>0</v>
      </c>
      <c r="P63">
        <v>0</v>
      </c>
      <c r="Q63">
        <v>0</v>
      </c>
      <c r="R63">
        <v>1</v>
      </c>
      <c r="S63">
        <v>0</v>
      </c>
      <c r="T63">
        <v>1</v>
      </c>
      <c r="U63">
        <v>0</v>
      </c>
      <c r="V63">
        <v>0</v>
      </c>
      <c r="W63">
        <v>0</v>
      </c>
      <c r="X63">
        <v>0</v>
      </c>
      <c r="Y63">
        <v>0</v>
      </c>
      <c r="Z63">
        <v>0</v>
      </c>
      <c r="AA63">
        <v>0</v>
      </c>
      <c r="AB63">
        <v>0</v>
      </c>
      <c r="AC63">
        <v>0</v>
      </c>
      <c r="AD63">
        <v>0</v>
      </c>
      <c r="AE63">
        <v>0</v>
      </c>
      <c r="AF63">
        <v>0</v>
      </c>
      <c r="AG63">
        <v>0</v>
      </c>
      <c r="AI63" t="s">
        <v>2</v>
      </c>
      <c r="AJ63" t="s">
        <v>573</v>
      </c>
    </row>
    <row r="64" spans="1:42">
      <c r="A64">
        <v>4260680</v>
      </c>
      <c r="B64" t="str">
        <f t="shared" si="0"/>
        <v>http://www.ncbi.nlm.nih.gov/pmc/articles/PMC4260680</v>
      </c>
      <c r="C64" t="s">
        <v>574</v>
      </c>
      <c r="D64" t="s">
        <v>228</v>
      </c>
      <c r="F64">
        <v>0</v>
      </c>
      <c r="G64">
        <v>0</v>
      </c>
      <c r="H64">
        <v>1</v>
      </c>
      <c r="I64">
        <v>0</v>
      </c>
      <c r="J64">
        <v>0</v>
      </c>
      <c r="K64">
        <v>1</v>
      </c>
      <c r="L64">
        <v>0</v>
      </c>
      <c r="M64">
        <v>0</v>
      </c>
      <c r="N64">
        <v>0</v>
      </c>
      <c r="O64">
        <v>0</v>
      </c>
      <c r="P64">
        <v>0</v>
      </c>
      <c r="Q64">
        <v>0</v>
      </c>
      <c r="R64">
        <v>0</v>
      </c>
      <c r="S64">
        <v>0</v>
      </c>
      <c r="T64">
        <v>1</v>
      </c>
      <c r="U64">
        <v>0</v>
      </c>
      <c r="V64">
        <v>1</v>
      </c>
      <c r="W64">
        <v>1</v>
      </c>
      <c r="X64">
        <v>0</v>
      </c>
      <c r="Y64">
        <v>0</v>
      </c>
      <c r="Z64">
        <v>1</v>
      </c>
      <c r="AA64">
        <v>1</v>
      </c>
      <c r="AB64">
        <v>0</v>
      </c>
      <c r="AC64">
        <v>0</v>
      </c>
      <c r="AD64">
        <v>0</v>
      </c>
      <c r="AE64">
        <v>0</v>
      </c>
      <c r="AF64">
        <v>0</v>
      </c>
      <c r="AG64">
        <v>0</v>
      </c>
      <c r="AI64" t="s">
        <v>263</v>
      </c>
    </row>
    <row r="65" spans="1:38">
      <c r="A65">
        <v>3397965</v>
      </c>
      <c r="B65" t="str">
        <f t="shared" si="0"/>
        <v>http://www.ncbi.nlm.nih.gov/pmc/articles/PMC3397965</v>
      </c>
      <c r="C65" t="s">
        <v>575</v>
      </c>
      <c r="D65" t="s">
        <v>228</v>
      </c>
      <c r="F65">
        <v>1</v>
      </c>
      <c r="G65">
        <v>1</v>
      </c>
      <c r="H65">
        <v>1</v>
      </c>
      <c r="I65">
        <v>1</v>
      </c>
      <c r="J65">
        <v>0</v>
      </c>
      <c r="K65">
        <v>0</v>
      </c>
      <c r="L65">
        <v>0</v>
      </c>
      <c r="M65">
        <v>0</v>
      </c>
      <c r="N65">
        <v>0</v>
      </c>
      <c r="O65">
        <v>0</v>
      </c>
      <c r="P65">
        <v>0</v>
      </c>
      <c r="Q65">
        <v>0</v>
      </c>
      <c r="R65">
        <v>0</v>
      </c>
      <c r="S65">
        <v>0</v>
      </c>
      <c r="T65">
        <v>0</v>
      </c>
      <c r="U65">
        <v>0</v>
      </c>
      <c r="V65">
        <v>1</v>
      </c>
      <c r="W65">
        <v>1</v>
      </c>
      <c r="X65">
        <v>0</v>
      </c>
      <c r="Y65">
        <v>0</v>
      </c>
      <c r="Z65">
        <v>0</v>
      </c>
      <c r="AA65">
        <v>0</v>
      </c>
      <c r="AB65">
        <v>0</v>
      </c>
      <c r="AC65">
        <v>0</v>
      </c>
      <c r="AD65">
        <v>0</v>
      </c>
      <c r="AE65">
        <v>0</v>
      </c>
      <c r="AF65">
        <v>0</v>
      </c>
      <c r="AG65">
        <v>0</v>
      </c>
      <c r="AI65" t="s">
        <v>395</v>
      </c>
    </row>
    <row r="66" spans="1:38">
      <c r="A66">
        <v>3317194</v>
      </c>
      <c r="B66" t="str">
        <f t="shared" si="0"/>
        <v>http://www.ncbi.nlm.nih.gov/pmc/articles/PMC3317194</v>
      </c>
      <c r="C66" t="s">
        <v>576</v>
      </c>
      <c r="AI66" t="s">
        <v>563</v>
      </c>
    </row>
    <row r="67" spans="1:38">
      <c r="A67">
        <v>3682954</v>
      </c>
      <c r="B67" t="str">
        <f t="shared" ref="B67:B116" si="1">"http://www.ncbi.nlm.nih.gov/pmc/articles/PMC" &amp; A67</f>
        <v>http://www.ncbi.nlm.nih.gov/pmc/articles/PMC3682954</v>
      </c>
      <c r="C67" t="s">
        <v>577</v>
      </c>
      <c r="AI67" t="s">
        <v>563</v>
      </c>
    </row>
    <row r="68" spans="1:38">
      <c r="A68">
        <v>3707321</v>
      </c>
      <c r="B68" t="str">
        <f t="shared" si="1"/>
        <v>http://www.ncbi.nlm.nih.gov/pmc/articles/PMC3707321</v>
      </c>
      <c r="C68" t="s">
        <v>578</v>
      </c>
      <c r="AI68" t="s">
        <v>563</v>
      </c>
    </row>
    <row r="69" spans="1:38">
      <c r="A69">
        <v>3398192</v>
      </c>
      <c r="B69" t="str">
        <f t="shared" si="1"/>
        <v>http://www.ncbi.nlm.nih.gov/pmc/articles/PMC3398192</v>
      </c>
      <c r="C69" t="s">
        <v>579</v>
      </c>
      <c r="AI69" t="s">
        <v>563</v>
      </c>
    </row>
    <row r="70" spans="1:38">
      <c r="A70">
        <v>2999964</v>
      </c>
      <c r="B70" t="str">
        <f t="shared" si="1"/>
        <v>http://www.ncbi.nlm.nih.gov/pmc/articles/PMC2999964</v>
      </c>
      <c r="C70" t="s">
        <v>580</v>
      </c>
      <c r="F70">
        <v>0</v>
      </c>
      <c r="G70">
        <v>0</v>
      </c>
      <c r="H70">
        <v>1</v>
      </c>
      <c r="I70">
        <v>1</v>
      </c>
      <c r="J70">
        <v>0</v>
      </c>
      <c r="K70">
        <v>0</v>
      </c>
      <c r="L70">
        <v>0</v>
      </c>
      <c r="M70">
        <v>0</v>
      </c>
      <c r="N70">
        <v>0</v>
      </c>
      <c r="O70">
        <v>0</v>
      </c>
      <c r="P70">
        <v>0</v>
      </c>
      <c r="Q70">
        <v>0</v>
      </c>
      <c r="R70">
        <v>0</v>
      </c>
      <c r="S70">
        <v>0</v>
      </c>
      <c r="T70">
        <v>0</v>
      </c>
      <c r="U70">
        <v>0</v>
      </c>
      <c r="V70">
        <v>1</v>
      </c>
      <c r="W70">
        <v>0</v>
      </c>
      <c r="X70">
        <v>0</v>
      </c>
      <c r="Y70">
        <v>0</v>
      </c>
      <c r="Z70">
        <v>0</v>
      </c>
      <c r="AA70">
        <v>0</v>
      </c>
      <c r="AB70">
        <v>0</v>
      </c>
      <c r="AC70">
        <v>0</v>
      </c>
      <c r="AD70">
        <v>0</v>
      </c>
      <c r="AE70">
        <v>1</v>
      </c>
      <c r="AF70">
        <v>0</v>
      </c>
      <c r="AG70">
        <v>0</v>
      </c>
      <c r="AI70" t="s">
        <v>395</v>
      </c>
    </row>
    <row r="71" spans="1:38">
      <c r="A71">
        <v>3189840</v>
      </c>
      <c r="B71" t="str">
        <f t="shared" si="1"/>
        <v>http://www.ncbi.nlm.nih.gov/pmc/articles/PMC3189840</v>
      </c>
      <c r="C71" t="s">
        <v>581</v>
      </c>
      <c r="AI71" t="s">
        <v>563</v>
      </c>
    </row>
    <row r="72" spans="1:38">
      <c r="A72">
        <v>3590201</v>
      </c>
      <c r="B72" t="str">
        <f t="shared" si="1"/>
        <v>http://www.ncbi.nlm.nih.gov/pmc/articles/PMC3590201</v>
      </c>
      <c r="C72" t="s">
        <v>582</v>
      </c>
      <c r="D72" t="s">
        <v>228</v>
      </c>
      <c r="F72">
        <v>0</v>
      </c>
      <c r="G72">
        <v>1</v>
      </c>
      <c r="H72">
        <v>1</v>
      </c>
      <c r="I72">
        <v>0</v>
      </c>
      <c r="J72">
        <v>0</v>
      </c>
      <c r="K72">
        <v>0</v>
      </c>
      <c r="L72">
        <v>0</v>
      </c>
      <c r="M72">
        <v>0</v>
      </c>
      <c r="N72">
        <v>0</v>
      </c>
      <c r="O72">
        <v>0</v>
      </c>
      <c r="P72">
        <v>0</v>
      </c>
      <c r="Q72">
        <v>0</v>
      </c>
      <c r="R72">
        <v>0</v>
      </c>
      <c r="S72">
        <v>0</v>
      </c>
      <c r="T72">
        <v>1</v>
      </c>
      <c r="U72">
        <v>0</v>
      </c>
      <c r="V72">
        <v>1</v>
      </c>
      <c r="W72">
        <v>0</v>
      </c>
      <c r="X72">
        <v>0</v>
      </c>
      <c r="Y72">
        <v>0</v>
      </c>
      <c r="Z72">
        <v>1</v>
      </c>
      <c r="AA72">
        <v>1</v>
      </c>
      <c r="AB72">
        <v>0</v>
      </c>
      <c r="AC72">
        <v>1</v>
      </c>
      <c r="AD72">
        <v>0</v>
      </c>
      <c r="AE72">
        <v>0</v>
      </c>
      <c r="AF72">
        <v>0</v>
      </c>
      <c r="AG72">
        <v>0</v>
      </c>
      <c r="AI72" t="s">
        <v>263</v>
      </c>
      <c r="AK72" t="s">
        <v>262</v>
      </c>
      <c r="AL72" t="s">
        <v>583</v>
      </c>
    </row>
    <row r="73" spans="1:38">
      <c r="A73">
        <v>4108708</v>
      </c>
      <c r="B73" t="str">
        <f t="shared" si="1"/>
        <v>http://www.ncbi.nlm.nih.gov/pmc/articles/PMC4108708</v>
      </c>
      <c r="C73" t="s">
        <v>566</v>
      </c>
      <c r="D73" t="s">
        <v>252</v>
      </c>
      <c r="F73">
        <v>0</v>
      </c>
      <c r="G73">
        <v>1</v>
      </c>
      <c r="H73">
        <v>1</v>
      </c>
      <c r="I73">
        <v>0</v>
      </c>
      <c r="J73">
        <v>0</v>
      </c>
      <c r="K73">
        <v>0</v>
      </c>
      <c r="L73">
        <v>0</v>
      </c>
      <c r="M73">
        <v>0</v>
      </c>
      <c r="N73">
        <v>0</v>
      </c>
      <c r="O73">
        <v>0</v>
      </c>
      <c r="P73">
        <v>1</v>
      </c>
      <c r="Q73">
        <v>0</v>
      </c>
      <c r="R73">
        <v>0</v>
      </c>
      <c r="S73">
        <v>0</v>
      </c>
      <c r="T73">
        <v>1</v>
      </c>
      <c r="U73">
        <v>0</v>
      </c>
      <c r="V73">
        <v>1</v>
      </c>
      <c r="W73">
        <v>0</v>
      </c>
      <c r="X73">
        <v>0</v>
      </c>
      <c r="Y73">
        <v>0</v>
      </c>
      <c r="Z73">
        <v>0</v>
      </c>
      <c r="AA73">
        <v>0</v>
      </c>
      <c r="AB73">
        <v>0</v>
      </c>
      <c r="AC73">
        <v>0</v>
      </c>
      <c r="AD73">
        <v>0</v>
      </c>
      <c r="AE73">
        <v>0</v>
      </c>
      <c r="AF73">
        <v>0</v>
      </c>
      <c r="AG73">
        <v>0</v>
      </c>
      <c r="AI73" t="s">
        <v>517</v>
      </c>
    </row>
    <row r="74" spans="1:38">
      <c r="A74">
        <v>3574753</v>
      </c>
      <c r="B74" t="str">
        <f t="shared" si="1"/>
        <v>http://www.ncbi.nlm.nih.gov/pmc/articles/PMC3574753</v>
      </c>
      <c r="C74" t="s">
        <v>584</v>
      </c>
      <c r="D74" t="s">
        <v>228</v>
      </c>
      <c r="F74">
        <v>0</v>
      </c>
      <c r="G74">
        <v>1</v>
      </c>
      <c r="H74">
        <v>1</v>
      </c>
      <c r="I74">
        <v>0</v>
      </c>
      <c r="J74">
        <v>0</v>
      </c>
      <c r="K74">
        <v>0</v>
      </c>
      <c r="L74">
        <v>0</v>
      </c>
      <c r="M74">
        <v>0</v>
      </c>
      <c r="N74">
        <v>0</v>
      </c>
      <c r="O74">
        <v>0</v>
      </c>
      <c r="P74">
        <v>0</v>
      </c>
      <c r="Q74">
        <v>0</v>
      </c>
      <c r="R74">
        <v>0</v>
      </c>
      <c r="S74">
        <v>0</v>
      </c>
      <c r="T74">
        <v>0</v>
      </c>
      <c r="U74">
        <v>0</v>
      </c>
      <c r="V74">
        <v>1</v>
      </c>
      <c r="W74">
        <v>0</v>
      </c>
      <c r="X74">
        <v>0</v>
      </c>
      <c r="Y74">
        <v>0</v>
      </c>
      <c r="Z74">
        <v>0</v>
      </c>
      <c r="AA74">
        <v>0</v>
      </c>
      <c r="AB74">
        <v>0</v>
      </c>
      <c r="AC74">
        <v>0</v>
      </c>
      <c r="AD74">
        <v>0</v>
      </c>
      <c r="AE74">
        <v>0</v>
      </c>
      <c r="AF74">
        <v>0</v>
      </c>
      <c r="AG74">
        <v>0</v>
      </c>
      <c r="AI74" t="s">
        <v>395</v>
      </c>
    </row>
    <row r="75" spans="1:38">
      <c r="A75">
        <v>3098802</v>
      </c>
      <c r="B75" t="str">
        <f t="shared" si="1"/>
        <v>http://www.ncbi.nlm.nih.gov/pmc/articles/PMC3098802</v>
      </c>
      <c r="C75" t="s">
        <v>585</v>
      </c>
      <c r="D75" t="s">
        <v>218</v>
      </c>
      <c r="F75">
        <v>0</v>
      </c>
      <c r="G75">
        <v>0</v>
      </c>
      <c r="H75">
        <v>1</v>
      </c>
      <c r="I75">
        <v>0</v>
      </c>
      <c r="J75">
        <v>0</v>
      </c>
      <c r="K75">
        <v>0</v>
      </c>
      <c r="L75">
        <v>0</v>
      </c>
      <c r="M75">
        <v>0</v>
      </c>
      <c r="N75">
        <v>0</v>
      </c>
      <c r="O75">
        <v>0</v>
      </c>
      <c r="P75">
        <v>1</v>
      </c>
      <c r="Q75">
        <v>0</v>
      </c>
      <c r="R75">
        <v>0</v>
      </c>
      <c r="S75">
        <v>0</v>
      </c>
      <c r="T75">
        <v>1</v>
      </c>
      <c r="U75">
        <v>0</v>
      </c>
      <c r="V75">
        <v>0</v>
      </c>
      <c r="W75">
        <v>0</v>
      </c>
      <c r="X75">
        <v>0</v>
      </c>
      <c r="Y75">
        <v>0</v>
      </c>
      <c r="Z75">
        <v>0</v>
      </c>
      <c r="AA75">
        <v>0</v>
      </c>
      <c r="AB75">
        <v>0</v>
      </c>
      <c r="AC75">
        <v>0</v>
      </c>
      <c r="AD75">
        <v>0</v>
      </c>
      <c r="AE75">
        <v>0</v>
      </c>
      <c r="AF75">
        <v>0</v>
      </c>
      <c r="AG75">
        <v>0</v>
      </c>
      <c r="AI75" t="s">
        <v>2</v>
      </c>
      <c r="AJ75" t="s">
        <v>586</v>
      </c>
    </row>
    <row r="76" spans="1:38">
      <c r="A76">
        <v>4071835</v>
      </c>
      <c r="B76" t="str">
        <f t="shared" si="1"/>
        <v>http://www.ncbi.nlm.nih.gov/pmc/articles/PMC4071835</v>
      </c>
      <c r="C76" t="s">
        <v>587</v>
      </c>
      <c r="AI76" t="s">
        <v>563</v>
      </c>
    </row>
    <row r="77" spans="1:38">
      <c r="A77">
        <v>3434211</v>
      </c>
      <c r="B77" t="str">
        <f t="shared" si="1"/>
        <v>http://www.ncbi.nlm.nih.gov/pmc/articles/PMC3434211</v>
      </c>
      <c r="C77" t="s">
        <v>566</v>
      </c>
      <c r="AI77" t="s">
        <v>563</v>
      </c>
    </row>
    <row r="78" spans="1:38">
      <c r="A78">
        <v>3064372</v>
      </c>
      <c r="B78" t="str">
        <f t="shared" si="1"/>
        <v>http://www.ncbi.nlm.nih.gov/pmc/articles/PMC3064372</v>
      </c>
      <c r="C78" t="s">
        <v>588</v>
      </c>
      <c r="AI78" t="s">
        <v>563</v>
      </c>
    </row>
    <row r="79" spans="1:38">
      <c r="A79">
        <v>3348052</v>
      </c>
      <c r="B79" t="str">
        <f t="shared" si="1"/>
        <v>http://www.ncbi.nlm.nih.gov/pmc/articles/PMC3348052</v>
      </c>
      <c r="C79" t="s">
        <v>589</v>
      </c>
      <c r="D79" t="s">
        <v>267</v>
      </c>
      <c r="F79">
        <v>0</v>
      </c>
      <c r="G79">
        <v>0</v>
      </c>
      <c r="H79">
        <v>1</v>
      </c>
      <c r="I79">
        <v>1</v>
      </c>
      <c r="J79">
        <v>0</v>
      </c>
      <c r="K79">
        <v>0</v>
      </c>
      <c r="L79">
        <v>0</v>
      </c>
      <c r="M79">
        <v>0</v>
      </c>
      <c r="N79">
        <v>0</v>
      </c>
      <c r="O79">
        <v>0</v>
      </c>
      <c r="P79">
        <v>0</v>
      </c>
      <c r="Q79">
        <v>0</v>
      </c>
      <c r="R79">
        <v>0</v>
      </c>
      <c r="S79">
        <v>0</v>
      </c>
      <c r="T79">
        <v>0</v>
      </c>
      <c r="U79">
        <v>0</v>
      </c>
      <c r="V79">
        <v>1</v>
      </c>
      <c r="W79">
        <v>0</v>
      </c>
      <c r="X79">
        <v>0</v>
      </c>
      <c r="Y79">
        <v>0</v>
      </c>
      <c r="Z79">
        <v>0</v>
      </c>
      <c r="AA79">
        <v>0</v>
      </c>
      <c r="AB79">
        <v>0</v>
      </c>
      <c r="AC79">
        <v>0</v>
      </c>
      <c r="AD79">
        <v>0</v>
      </c>
      <c r="AE79">
        <v>0</v>
      </c>
      <c r="AF79">
        <v>0</v>
      </c>
      <c r="AG79">
        <v>0</v>
      </c>
      <c r="AI79" t="s">
        <v>240</v>
      </c>
      <c r="AJ79" t="s">
        <v>296</v>
      </c>
    </row>
    <row r="80" spans="1:38">
      <c r="A80">
        <v>3823983</v>
      </c>
      <c r="B80" t="str">
        <f t="shared" si="1"/>
        <v>http://www.ncbi.nlm.nih.gov/pmc/articles/PMC3823983</v>
      </c>
      <c r="C80" t="s">
        <v>312</v>
      </c>
      <c r="AI80" t="s">
        <v>563</v>
      </c>
    </row>
    <row r="81" spans="1:42">
      <c r="A81">
        <v>4191801</v>
      </c>
      <c r="B81" t="str">
        <f t="shared" si="1"/>
        <v>http://www.ncbi.nlm.nih.gov/pmc/articles/PMC4191801</v>
      </c>
      <c r="C81" t="s">
        <v>237</v>
      </c>
      <c r="D81" t="s">
        <v>228</v>
      </c>
      <c r="F81">
        <v>0</v>
      </c>
      <c r="G81">
        <v>0</v>
      </c>
      <c r="H81">
        <v>1</v>
      </c>
      <c r="I81">
        <v>0</v>
      </c>
      <c r="J81">
        <v>0</v>
      </c>
      <c r="K81">
        <v>0</v>
      </c>
      <c r="L81">
        <v>0</v>
      </c>
      <c r="M81">
        <v>0</v>
      </c>
      <c r="N81">
        <v>0</v>
      </c>
      <c r="O81">
        <v>0</v>
      </c>
      <c r="P81">
        <v>0</v>
      </c>
      <c r="Q81">
        <v>0</v>
      </c>
      <c r="R81">
        <v>0</v>
      </c>
      <c r="S81">
        <v>0</v>
      </c>
      <c r="T81">
        <v>0</v>
      </c>
      <c r="U81">
        <v>1</v>
      </c>
      <c r="V81">
        <v>0</v>
      </c>
      <c r="W81">
        <v>0</v>
      </c>
      <c r="X81">
        <v>0</v>
      </c>
      <c r="Y81">
        <v>0</v>
      </c>
      <c r="Z81">
        <v>1</v>
      </c>
      <c r="AA81">
        <v>1</v>
      </c>
      <c r="AB81">
        <v>0</v>
      </c>
      <c r="AC81">
        <v>1</v>
      </c>
      <c r="AD81">
        <v>0</v>
      </c>
      <c r="AE81">
        <v>1</v>
      </c>
      <c r="AF81">
        <v>0</v>
      </c>
      <c r="AG81">
        <v>0</v>
      </c>
      <c r="AI81" t="s">
        <v>395</v>
      </c>
    </row>
    <row r="82" spans="1:42">
      <c r="A82">
        <v>3394273</v>
      </c>
      <c r="B82" t="str">
        <f t="shared" si="1"/>
        <v>http://www.ncbi.nlm.nih.gov/pmc/articles/PMC3394273</v>
      </c>
      <c r="C82" t="s">
        <v>590</v>
      </c>
      <c r="D82" t="s">
        <v>252</v>
      </c>
      <c r="F82">
        <v>0</v>
      </c>
      <c r="G82">
        <v>0</v>
      </c>
      <c r="H82">
        <v>0</v>
      </c>
      <c r="I82">
        <v>0</v>
      </c>
      <c r="J82">
        <v>0</v>
      </c>
      <c r="K82">
        <v>0</v>
      </c>
      <c r="L82">
        <v>0</v>
      </c>
      <c r="M82">
        <v>0</v>
      </c>
      <c r="N82">
        <v>0</v>
      </c>
      <c r="O82">
        <v>0</v>
      </c>
      <c r="P82">
        <v>0</v>
      </c>
      <c r="Q82">
        <v>0</v>
      </c>
      <c r="R82">
        <v>0</v>
      </c>
      <c r="S82">
        <v>0</v>
      </c>
      <c r="T82">
        <v>1</v>
      </c>
      <c r="U82">
        <v>0</v>
      </c>
      <c r="V82">
        <v>0</v>
      </c>
      <c r="W82">
        <v>0</v>
      </c>
      <c r="X82">
        <v>0</v>
      </c>
      <c r="Y82">
        <v>0</v>
      </c>
      <c r="Z82">
        <v>0</v>
      </c>
      <c r="AA82">
        <v>0</v>
      </c>
      <c r="AB82">
        <v>0</v>
      </c>
      <c r="AC82">
        <v>0</v>
      </c>
      <c r="AD82">
        <v>0</v>
      </c>
      <c r="AE82">
        <v>0</v>
      </c>
      <c r="AF82">
        <v>0</v>
      </c>
      <c r="AG82">
        <v>0</v>
      </c>
      <c r="AI82" t="s">
        <v>2</v>
      </c>
      <c r="AJ82" t="s">
        <v>591</v>
      </c>
      <c r="AP82" t="s">
        <v>605</v>
      </c>
    </row>
    <row r="83" spans="1:42">
      <c r="A83">
        <v>3645583</v>
      </c>
      <c r="B83" t="str">
        <f t="shared" si="1"/>
        <v>http://www.ncbi.nlm.nih.gov/pmc/articles/PMC3645583</v>
      </c>
      <c r="C83" t="s">
        <v>592</v>
      </c>
      <c r="AI83" t="s">
        <v>563</v>
      </c>
    </row>
    <row r="84" spans="1:42">
      <c r="A84">
        <v>3945085</v>
      </c>
      <c r="B84" t="str">
        <f t="shared" si="1"/>
        <v>http://www.ncbi.nlm.nih.gov/pmc/articles/PMC3945085</v>
      </c>
      <c r="C84" t="s">
        <v>593</v>
      </c>
      <c r="D84" t="s">
        <v>267</v>
      </c>
      <c r="F84">
        <v>0</v>
      </c>
      <c r="G84">
        <v>0</v>
      </c>
      <c r="H84">
        <v>0</v>
      </c>
      <c r="I84">
        <v>0</v>
      </c>
      <c r="J84">
        <v>0</v>
      </c>
      <c r="K84">
        <v>0</v>
      </c>
      <c r="L84">
        <v>0</v>
      </c>
      <c r="M84">
        <v>0</v>
      </c>
      <c r="N84">
        <v>0</v>
      </c>
      <c r="O84">
        <v>0</v>
      </c>
      <c r="P84">
        <v>0</v>
      </c>
      <c r="Q84">
        <v>0</v>
      </c>
      <c r="R84">
        <v>0</v>
      </c>
      <c r="S84">
        <v>0</v>
      </c>
      <c r="T84">
        <v>1</v>
      </c>
      <c r="U84">
        <v>1</v>
      </c>
      <c r="V84">
        <v>0</v>
      </c>
      <c r="W84">
        <v>0</v>
      </c>
      <c r="X84">
        <v>0</v>
      </c>
      <c r="Y84">
        <v>0</v>
      </c>
      <c r="Z84">
        <v>0</v>
      </c>
      <c r="AA84">
        <v>0</v>
      </c>
      <c r="AB84">
        <v>0</v>
      </c>
      <c r="AC84">
        <v>0</v>
      </c>
      <c r="AD84">
        <v>0</v>
      </c>
      <c r="AE84">
        <v>0</v>
      </c>
      <c r="AF84">
        <v>0</v>
      </c>
      <c r="AG84">
        <v>0</v>
      </c>
      <c r="AI84" t="s">
        <v>2</v>
      </c>
      <c r="AJ84" t="s">
        <v>374</v>
      </c>
    </row>
    <row r="85" spans="1:42">
      <c r="A85">
        <v>4150949</v>
      </c>
      <c r="B85" t="str">
        <f t="shared" si="1"/>
        <v>http://www.ncbi.nlm.nih.gov/pmc/articles/PMC4150949</v>
      </c>
      <c r="C85" t="s">
        <v>594</v>
      </c>
      <c r="AI85" t="s">
        <v>563</v>
      </c>
    </row>
    <row r="86" spans="1:42">
      <c r="A86">
        <v>3933206</v>
      </c>
      <c r="B86" t="str">
        <f t="shared" si="1"/>
        <v>http://www.ncbi.nlm.nih.gov/pmc/articles/PMC3933206</v>
      </c>
      <c r="C86" t="s">
        <v>595</v>
      </c>
      <c r="D86" t="s">
        <v>252</v>
      </c>
      <c r="F86">
        <v>1</v>
      </c>
      <c r="G86">
        <v>1</v>
      </c>
      <c r="H86">
        <v>1</v>
      </c>
      <c r="I86">
        <v>0</v>
      </c>
      <c r="J86">
        <v>0</v>
      </c>
      <c r="K86">
        <v>0</v>
      </c>
      <c r="L86">
        <v>0</v>
      </c>
      <c r="M86">
        <v>0</v>
      </c>
      <c r="N86">
        <v>0</v>
      </c>
      <c r="O86">
        <v>0</v>
      </c>
      <c r="P86">
        <v>0</v>
      </c>
      <c r="Q86">
        <v>0</v>
      </c>
      <c r="R86">
        <v>0</v>
      </c>
      <c r="S86">
        <v>0</v>
      </c>
      <c r="T86">
        <v>1</v>
      </c>
      <c r="U86">
        <v>0</v>
      </c>
      <c r="V86">
        <v>1</v>
      </c>
      <c r="W86">
        <v>0</v>
      </c>
      <c r="X86">
        <v>0</v>
      </c>
      <c r="Y86">
        <v>0</v>
      </c>
      <c r="Z86">
        <v>1</v>
      </c>
      <c r="AA86">
        <v>1</v>
      </c>
      <c r="AB86">
        <v>0</v>
      </c>
      <c r="AC86">
        <v>0</v>
      </c>
      <c r="AD86">
        <v>0</v>
      </c>
      <c r="AE86">
        <v>0</v>
      </c>
      <c r="AF86">
        <v>0</v>
      </c>
      <c r="AG86">
        <v>0</v>
      </c>
      <c r="AI86" t="s">
        <v>517</v>
      </c>
    </row>
    <row r="87" spans="1:42">
      <c r="A87">
        <v>3095332</v>
      </c>
      <c r="B87" t="str">
        <f t="shared" si="1"/>
        <v>http://www.ncbi.nlm.nih.gov/pmc/articles/PMC3095332</v>
      </c>
      <c r="C87" t="s">
        <v>596</v>
      </c>
      <c r="D87" t="s">
        <v>228</v>
      </c>
      <c r="F87">
        <v>0</v>
      </c>
      <c r="G87">
        <v>0</v>
      </c>
      <c r="H87">
        <v>0</v>
      </c>
      <c r="I87">
        <v>1</v>
      </c>
      <c r="J87">
        <v>0</v>
      </c>
      <c r="K87">
        <v>0</v>
      </c>
      <c r="L87">
        <v>0</v>
      </c>
      <c r="M87">
        <v>0</v>
      </c>
      <c r="N87">
        <v>0</v>
      </c>
      <c r="O87">
        <v>0</v>
      </c>
      <c r="P87">
        <v>0</v>
      </c>
      <c r="Q87">
        <v>0</v>
      </c>
      <c r="R87">
        <v>0</v>
      </c>
      <c r="S87">
        <v>0</v>
      </c>
      <c r="T87">
        <v>0</v>
      </c>
      <c r="U87">
        <v>0</v>
      </c>
      <c r="V87">
        <v>1</v>
      </c>
      <c r="W87">
        <v>0</v>
      </c>
      <c r="X87">
        <v>0</v>
      </c>
      <c r="Y87">
        <v>0</v>
      </c>
      <c r="Z87">
        <v>0</v>
      </c>
      <c r="AA87">
        <v>0</v>
      </c>
      <c r="AB87">
        <v>0</v>
      </c>
      <c r="AC87">
        <v>0</v>
      </c>
      <c r="AD87">
        <v>0</v>
      </c>
      <c r="AE87">
        <v>0</v>
      </c>
      <c r="AF87">
        <v>0</v>
      </c>
      <c r="AG87">
        <v>0</v>
      </c>
      <c r="AI87" t="s">
        <v>263</v>
      </c>
      <c r="AL87" t="s">
        <v>597</v>
      </c>
    </row>
    <row r="88" spans="1:42">
      <c r="A88">
        <v>3371843</v>
      </c>
      <c r="B88" t="str">
        <f t="shared" si="1"/>
        <v>http://www.ncbi.nlm.nih.gov/pmc/articles/PMC3371843</v>
      </c>
      <c r="C88" t="s">
        <v>571</v>
      </c>
      <c r="D88" t="s">
        <v>218</v>
      </c>
      <c r="F88">
        <v>0</v>
      </c>
      <c r="G88">
        <v>0</v>
      </c>
      <c r="H88">
        <v>1</v>
      </c>
      <c r="I88">
        <v>0</v>
      </c>
      <c r="J88">
        <v>0</v>
      </c>
      <c r="K88">
        <v>0</v>
      </c>
      <c r="L88">
        <v>0</v>
      </c>
      <c r="M88">
        <v>0</v>
      </c>
      <c r="N88">
        <v>0</v>
      </c>
      <c r="O88">
        <v>0</v>
      </c>
      <c r="P88">
        <v>0</v>
      </c>
      <c r="Q88">
        <v>0</v>
      </c>
      <c r="R88">
        <v>1</v>
      </c>
      <c r="S88">
        <v>0</v>
      </c>
      <c r="T88">
        <v>1</v>
      </c>
      <c r="U88">
        <v>0</v>
      </c>
      <c r="V88">
        <v>0</v>
      </c>
      <c r="W88">
        <v>0</v>
      </c>
      <c r="X88">
        <v>0</v>
      </c>
      <c r="Y88">
        <v>0</v>
      </c>
      <c r="Z88">
        <v>0</v>
      </c>
      <c r="AA88">
        <v>0</v>
      </c>
      <c r="AB88">
        <v>0</v>
      </c>
      <c r="AC88">
        <v>0</v>
      </c>
      <c r="AD88">
        <v>0</v>
      </c>
      <c r="AE88">
        <v>0</v>
      </c>
      <c r="AF88">
        <v>0</v>
      </c>
      <c r="AG88">
        <v>0</v>
      </c>
      <c r="AI88" t="s">
        <v>2</v>
      </c>
      <c r="AJ88" t="s">
        <v>598</v>
      </c>
    </row>
    <row r="89" spans="1:42">
      <c r="A89">
        <v>3252903</v>
      </c>
      <c r="B89" t="str">
        <f t="shared" si="1"/>
        <v>http://www.ncbi.nlm.nih.gov/pmc/articles/PMC3252903</v>
      </c>
      <c r="C89" t="s">
        <v>599</v>
      </c>
      <c r="D89" t="s">
        <v>228</v>
      </c>
      <c r="F89">
        <v>0</v>
      </c>
      <c r="G89">
        <v>1</v>
      </c>
      <c r="H89">
        <v>1</v>
      </c>
      <c r="I89">
        <v>1</v>
      </c>
      <c r="J89">
        <v>0</v>
      </c>
      <c r="K89">
        <v>0</v>
      </c>
      <c r="L89">
        <v>0</v>
      </c>
      <c r="M89">
        <v>0</v>
      </c>
      <c r="N89">
        <v>0</v>
      </c>
      <c r="O89">
        <v>0</v>
      </c>
      <c r="P89">
        <v>0</v>
      </c>
      <c r="Q89">
        <v>0</v>
      </c>
      <c r="R89">
        <v>0</v>
      </c>
      <c r="S89">
        <v>0</v>
      </c>
      <c r="T89">
        <v>0</v>
      </c>
      <c r="U89">
        <v>0</v>
      </c>
      <c r="V89">
        <v>0</v>
      </c>
      <c r="W89">
        <v>0</v>
      </c>
      <c r="X89">
        <v>0</v>
      </c>
      <c r="Y89">
        <v>0</v>
      </c>
      <c r="Z89">
        <v>1</v>
      </c>
      <c r="AA89">
        <v>1</v>
      </c>
      <c r="AB89">
        <v>0</v>
      </c>
      <c r="AC89">
        <v>0</v>
      </c>
      <c r="AD89">
        <v>0</v>
      </c>
      <c r="AE89">
        <v>0</v>
      </c>
      <c r="AF89">
        <v>0</v>
      </c>
      <c r="AG89">
        <v>1</v>
      </c>
      <c r="AI89" t="s">
        <v>263</v>
      </c>
      <c r="AL89" t="s">
        <v>601</v>
      </c>
      <c r="AP89" t="s">
        <v>600</v>
      </c>
    </row>
    <row r="90" spans="1:42">
      <c r="A90">
        <v>3013442</v>
      </c>
      <c r="B90" t="str">
        <f t="shared" si="1"/>
        <v>http://www.ncbi.nlm.nih.gov/pmc/articles/PMC3013442</v>
      </c>
      <c r="C90" t="s">
        <v>433</v>
      </c>
      <c r="D90" t="s">
        <v>228</v>
      </c>
      <c r="F90">
        <v>1</v>
      </c>
      <c r="G90">
        <v>1</v>
      </c>
      <c r="H90">
        <v>1</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I90" t="s">
        <v>240</v>
      </c>
      <c r="AJ90" t="s">
        <v>296</v>
      </c>
    </row>
    <row r="91" spans="1:42">
      <c r="A91">
        <v>3090476</v>
      </c>
      <c r="B91" t="str">
        <f t="shared" si="1"/>
        <v>http://www.ncbi.nlm.nih.gov/pmc/articles/PMC3090476</v>
      </c>
      <c r="C91" t="s">
        <v>602</v>
      </c>
      <c r="AI91" t="s">
        <v>563</v>
      </c>
    </row>
    <row r="92" spans="1:42">
      <c r="A92">
        <v>3799327</v>
      </c>
      <c r="B92" t="str">
        <f t="shared" si="1"/>
        <v>http://www.ncbi.nlm.nih.gov/pmc/articles/PMC3799327</v>
      </c>
      <c r="C92" t="s">
        <v>603</v>
      </c>
      <c r="AI92" t="s">
        <v>563</v>
      </c>
    </row>
    <row r="93" spans="1:42">
      <c r="A93">
        <v>4352834</v>
      </c>
      <c r="B93" t="str">
        <f t="shared" si="1"/>
        <v>http://www.ncbi.nlm.nih.gov/pmc/articles/PMC4352834</v>
      </c>
      <c r="C93" t="s">
        <v>604</v>
      </c>
      <c r="AI93" t="s">
        <v>563</v>
      </c>
    </row>
    <row r="94" spans="1:42">
      <c r="A94">
        <v>3553975</v>
      </c>
      <c r="B94" t="str">
        <f t="shared" si="1"/>
        <v>http://www.ncbi.nlm.nih.gov/pmc/articles/PMC3553975</v>
      </c>
      <c r="C94" t="s">
        <v>232</v>
      </c>
      <c r="D94" t="s">
        <v>273</v>
      </c>
      <c r="F94">
        <v>0</v>
      </c>
      <c r="G94">
        <v>0</v>
      </c>
      <c r="H94">
        <v>1</v>
      </c>
      <c r="I94">
        <v>0</v>
      </c>
      <c r="J94">
        <v>0</v>
      </c>
      <c r="K94">
        <v>0</v>
      </c>
      <c r="L94">
        <v>0</v>
      </c>
      <c r="M94">
        <v>0</v>
      </c>
      <c r="N94">
        <v>0</v>
      </c>
      <c r="O94">
        <v>0</v>
      </c>
      <c r="P94">
        <v>0</v>
      </c>
      <c r="Q94">
        <v>0</v>
      </c>
      <c r="R94">
        <v>1</v>
      </c>
      <c r="S94">
        <v>0</v>
      </c>
      <c r="T94">
        <v>1</v>
      </c>
      <c r="U94">
        <v>0</v>
      </c>
      <c r="V94">
        <v>1</v>
      </c>
      <c r="W94">
        <v>0</v>
      </c>
      <c r="X94">
        <v>0</v>
      </c>
      <c r="Y94">
        <v>0</v>
      </c>
      <c r="Z94">
        <v>1</v>
      </c>
      <c r="AA94">
        <v>0</v>
      </c>
      <c r="AB94">
        <v>0</v>
      </c>
      <c r="AC94">
        <v>0</v>
      </c>
      <c r="AD94">
        <v>0</v>
      </c>
      <c r="AE94">
        <v>0</v>
      </c>
      <c r="AF94">
        <v>0</v>
      </c>
      <c r="AG94">
        <v>0</v>
      </c>
      <c r="AI94" t="s">
        <v>2</v>
      </c>
      <c r="AJ94" t="s">
        <v>598</v>
      </c>
    </row>
    <row r="95" spans="1:42">
      <c r="A95">
        <v>3315720</v>
      </c>
      <c r="B95" t="str">
        <f t="shared" si="1"/>
        <v>http://www.ncbi.nlm.nih.gov/pmc/articles/PMC3315720</v>
      </c>
      <c r="C95" t="s">
        <v>473</v>
      </c>
      <c r="AI95" t="s">
        <v>563</v>
      </c>
    </row>
    <row r="96" spans="1:42">
      <c r="A96">
        <v>3345809</v>
      </c>
      <c r="B96" t="str">
        <f t="shared" si="1"/>
        <v>http://www.ncbi.nlm.nih.gov/pmc/articles/PMC3345809</v>
      </c>
      <c r="C96" t="s">
        <v>606</v>
      </c>
      <c r="D96" t="s">
        <v>218</v>
      </c>
      <c r="E96" t="s">
        <v>115</v>
      </c>
      <c r="F96">
        <v>0</v>
      </c>
      <c r="G96">
        <v>0</v>
      </c>
      <c r="H96">
        <v>1</v>
      </c>
      <c r="I96">
        <v>1</v>
      </c>
      <c r="J96">
        <v>0</v>
      </c>
      <c r="K96">
        <v>0</v>
      </c>
      <c r="L96">
        <v>0</v>
      </c>
      <c r="M96">
        <v>0</v>
      </c>
      <c r="N96">
        <v>0</v>
      </c>
      <c r="O96">
        <v>0</v>
      </c>
      <c r="P96">
        <v>0</v>
      </c>
      <c r="Q96">
        <v>0</v>
      </c>
      <c r="R96">
        <v>0</v>
      </c>
      <c r="S96">
        <v>0</v>
      </c>
      <c r="T96">
        <v>0</v>
      </c>
      <c r="U96">
        <v>1</v>
      </c>
      <c r="V96">
        <v>0</v>
      </c>
      <c r="W96">
        <v>0</v>
      </c>
      <c r="X96">
        <v>0</v>
      </c>
      <c r="Y96">
        <v>0</v>
      </c>
      <c r="Z96">
        <v>1</v>
      </c>
      <c r="AA96">
        <v>1</v>
      </c>
      <c r="AB96">
        <v>0</v>
      </c>
      <c r="AC96">
        <v>0</v>
      </c>
      <c r="AD96">
        <v>0</v>
      </c>
      <c r="AE96">
        <v>0</v>
      </c>
      <c r="AF96">
        <v>0</v>
      </c>
      <c r="AG96">
        <v>0</v>
      </c>
      <c r="AI96" t="s">
        <v>263</v>
      </c>
      <c r="AL96" t="s">
        <v>607</v>
      </c>
    </row>
    <row r="97" spans="1:42">
      <c r="A97">
        <v>3121348</v>
      </c>
      <c r="B97" t="str">
        <f t="shared" si="1"/>
        <v>http://www.ncbi.nlm.nih.gov/pmc/articles/PMC3121348</v>
      </c>
      <c r="C97" t="s">
        <v>608</v>
      </c>
      <c r="AI97" t="s">
        <v>563</v>
      </c>
    </row>
    <row r="98" spans="1:42">
      <c r="A98">
        <v>3336949</v>
      </c>
      <c r="B98" t="str">
        <f t="shared" si="1"/>
        <v>http://www.ncbi.nlm.nih.gov/pmc/articles/PMC3336949</v>
      </c>
      <c r="C98" t="s">
        <v>609</v>
      </c>
      <c r="AI98" t="s">
        <v>563</v>
      </c>
    </row>
    <row r="99" spans="1:42">
      <c r="A99">
        <v>3940021</v>
      </c>
      <c r="B99" t="str">
        <f t="shared" si="1"/>
        <v>http://www.ncbi.nlm.nih.gov/pmc/articles/PMC3940021</v>
      </c>
      <c r="C99" t="s">
        <v>248</v>
      </c>
      <c r="D99" t="s">
        <v>267</v>
      </c>
      <c r="E99" t="s">
        <v>114</v>
      </c>
      <c r="F99">
        <v>0</v>
      </c>
      <c r="G99">
        <v>0</v>
      </c>
      <c r="H99">
        <v>1</v>
      </c>
      <c r="I99">
        <v>0</v>
      </c>
      <c r="J99">
        <v>0</v>
      </c>
      <c r="K99">
        <v>0</v>
      </c>
      <c r="L99">
        <v>0</v>
      </c>
      <c r="M99">
        <v>0</v>
      </c>
      <c r="N99">
        <v>0</v>
      </c>
      <c r="O99">
        <v>0</v>
      </c>
      <c r="P99">
        <v>0</v>
      </c>
      <c r="Q99">
        <v>0</v>
      </c>
      <c r="R99">
        <v>0</v>
      </c>
      <c r="S99">
        <v>0</v>
      </c>
      <c r="T99">
        <v>0</v>
      </c>
      <c r="U99">
        <v>1</v>
      </c>
      <c r="V99">
        <v>1</v>
      </c>
      <c r="W99">
        <v>0</v>
      </c>
      <c r="X99">
        <v>0</v>
      </c>
      <c r="Y99">
        <v>0</v>
      </c>
      <c r="Z99">
        <v>1</v>
      </c>
      <c r="AA99">
        <v>1</v>
      </c>
      <c r="AB99">
        <v>0</v>
      </c>
      <c r="AC99">
        <v>0</v>
      </c>
      <c r="AD99">
        <v>0</v>
      </c>
      <c r="AE99">
        <v>0</v>
      </c>
      <c r="AF99">
        <v>0</v>
      </c>
      <c r="AG99">
        <v>0</v>
      </c>
      <c r="AI99" t="s">
        <v>2</v>
      </c>
      <c r="AJ99" t="s">
        <v>591</v>
      </c>
      <c r="AK99" t="s">
        <v>611</v>
      </c>
      <c r="AP99" t="s">
        <v>610</v>
      </c>
    </row>
    <row r="100" spans="1:42">
      <c r="A100">
        <v>3316443</v>
      </c>
      <c r="B100" t="str">
        <f t="shared" si="1"/>
        <v>http://www.ncbi.nlm.nih.gov/pmc/articles/PMC3316443</v>
      </c>
      <c r="C100" t="s">
        <v>612</v>
      </c>
      <c r="D100" t="s">
        <v>228</v>
      </c>
      <c r="F100">
        <v>0</v>
      </c>
      <c r="G100">
        <v>0</v>
      </c>
      <c r="H100">
        <v>1</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I100" t="s">
        <v>2</v>
      </c>
      <c r="AJ100" t="s">
        <v>374</v>
      </c>
    </row>
    <row r="101" spans="1:42">
      <c r="A101">
        <v>3749950</v>
      </c>
      <c r="B101" t="str">
        <f t="shared" si="1"/>
        <v>http://www.ncbi.nlm.nih.gov/pmc/articles/PMC3749950</v>
      </c>
      <c r="C101" t="s">
        <v>613</v>
      </c>
      <c r="D101" t="s">
        <v>267</v>
      </c>
      <c r="E101" t="s">
        <v>114</v>
      </c>
      <c r="F101">
        <v>0</v>
      </c>
      <c r="G101">
        <v>0</v>
      </c>
      <c r="H101">
        <v>1</v>
      </c>
      <c r="I101">
        <v>0</v>
      </c>
      <c r="J101">
        <v>0</v>
      </c>
      <c r="K101">
        <v>0</v>
      </c>
      <c r="L101">
        <v>0</v>
      </c>
      <c r="M101">
        <v>0</v>
      </c>
      <c r="N101">
        <v>0</v>
      </c>
      <c r="O101">
        <v>0</v>
      </c>
      <c r="P101">
        <v>0</v>
      </c>
      <c r="Q101">
        <v>0</v>
      </c>
      <c r="R101">
        <v>0</v>
      </c>
      <c r="S101">
        <v>0</v>
      </c>
      <c r="T101">
        <v>1</v>
      </c>
      <c r="U101">
        <v>0</v>
      </c>
      <c r="V101">
        <v>1</v>
      </c>
      <c r="W101">
        <v>0</v>
      </c>
      <c r="X101">
        <v>0</v>
      </c>
      <c r="Y101">
        <v>0</v>
      </c>
      <c r="Z101">
        <v>1</v>
      </c>
      <c r="AA101">
        <v>0</v>
      </c>
      <c r="AB101">
        <v>0</v>
      </c>
      <c r="AC101">
        <v>0</v>
      </c>
      <c r="AD101">
        <v>0</v>
      </c>
      <c r="AE101">
        <v>1</v>
      </c>
      <c r="AF101">
        <v>0</v>
      </c>
      <c r="AG101">
        <v>0</v>
      </c>
      <c r="AI101" t="s">
        <v>2</v>
      </c>
      <c r="AJ101" t="s">
        <v>374</v>
      </c>
    </row>
    <row r="102" spans="1:42">
      <c r="A102">
        <v>3624419</v>
      </c>
      <c r="B102" t="str">
        <f t="shared" si="1"/>
        <v>http://www.ncbi.nlm.nih.gov/pmc/articles/PMC3624419</v>
      </c>
      <c r="C102" t="s">
        <v>566</v>
      </c>
      <c r="D102" t="s">
        <v>214</v>
      </c>
      <c r="F102">
        <v>0</v>
      </c>
      <c r="G102">
        <v>0</v>
      </c>
      <c r="H102">
        <v>1</v>
      </c>
      <c r="I102">
        <v>0</v>
      </c>
      <c r="J102">
        <v>0</v>
      </c>
      <c r="K102">
        <v>0</v>
      </c>
      <c r="L102">
        <v>0</v>
      </c>
      <c r="M102">
        <v>0</v>
      </c>
      <c r="N102">
        <v>0</v>
      </c>
      <c r="O102">
        <v>0</v>
      </c>
      <c r="P102">
        <v>0</v>
      </c>
      <c r="Q102">
        <v>0</v>
      </c>
      <c r="R102">
        <v>0</v>
      </c>
      <c r="S102">
        <v>0</v>
      </c>
      <c r="T102">
        <v>1</v>
      </c>
      <c r="U102">
        <v>0</v>
      </c>
      <c r="V102">
        <v>1</v>
      </c>
      <c r="W102">
        <v>0</v>
      </c>
      <c r="X102">
        <v>0</v>
      </c>
      <c r="Y102">
        <v>0</v>
      </c>
      <c r="Z102">
        <v>1</v>
      </c>
      <c r="AA102">
        <v>1</v>
      </c>
      <c r="AB102">
        <v>0</v>
      </c>
      <c r="AC102">
        <v>1</v>
      </c>
      <c r="AD102">
        <v>0</v>
      </c>
      <c r="AE102">
        <v>1</v>
      </c>
      <c r="AF102">
        <v>0</v>
      </c>
      <c r="AG102">
        <v>0</v>
      </c>
      <c r="AI102" t="s">
        <v>263</v>
      </c>
      <c r="AL102" t="s">
        <v>614</v>
      </c>
    </row>
    <row r="103" spans="1:42">
      <c r="A103">
        <v>3493504</v>
      </c>
      <c r="B103" t="str">
        <f t="shared" si="1"/>
        <v>http://www.ncbi.nlm.nih.gov/pmc/articles/PMC3493504</v>
      </c>
      <c r="C103" t="s">
        <v>615</v>
      </c>
      <c r="AI103" t="s">
        <v>563</v>
      </c>
    </row>
    <row r="104" spans="1:42">
      <c r="A104">
        <v>4128644</v>
      </c>
      <c r="B104" t="str">
        <f t="shared" si="1"/>
        <v>http://www.ncbi.nlm.nih.gov/pmc/articles/PMC4128644</v>
      </c>
      <c r="C104" t="s">
        <v>616</v>
      </c>
      <c r="AI104" t="s">
        <v>563</v>
      </c>
    </row>
    <row r="105" spans="1:42">
      <c r="A105">
        <v>3299924</v>
      </c>
      <c r="B105" t="str">
        <f t="shared" si="1"/>
        <v>http://www.ncbi.nlm.nih.gov/pmc/articles/PMC3299924</v>
      </c>
      <c r="C105" t="s">
        <v>617</v>
      </c>
      <c r="D105" t="s">
        <v>228</v>
      </c>
      <c r="F105">
        <v>1</v>
      </c>
      <c r="G105">
        <v>1</v>
      </c>
      <c r="H105">
        <v>1</v>
      </c>
      <c r="I105">
        <v>0</v>
      </c>
      <c r="J105">
        <v>0</v>
      </c>
      <c r="K105">
        <v>0</v>
      </c>
      <c r="L105">
        <v>0</v>
      </c>
      <c r="M105">
        <v>0</v>
      </c>
      <c r="N105">
        <v>0</v>
      </c>
      <c r="O105">
        <v>0</v>
      </c>
      <c r="P105">
        <v>0</v>
      </c>
      <c r="Q105">
        <v>0</v>
      </c>
      <c r="R105">
        <v>0</v>
      </c>
      <c r="S105">
        <v>0</v>
      </c>
      <c r="T105">
        <v>1</v>
      </c>
      <c r="U105">
        <v>0</v>
      </c>
      <c r="V105">
        <v>1</v>
      </c>
      <c r="W105">
        <v>0</v>
      </c>
      <c r="X105">
        <v>0</v>
      </c>
      <c r="Y105">
        <v>0</v>
      </c>
      <c r="Z105">
        <v>1</v>
      </c>
      <c r="AA105">
        <v>1</v>
      </c>
      <c r="AB105">
        <v>0</v>
      </c>
      <c r="AC105">
        <v>0</v>
      </c>
      <c r="AD105">
        <v>0</v>
      </c>
      <c r="AE105">
        <v>0</v>
      </c>
      <c r="AF105">
        <v>0</v>
      </c>
      <c r="AG105">
        <v>0</v>
      </c>
      <c r="AI105" t="s">
        <v>2</v>
      </c>
      <c r="AJ105" t="s">
        <v>618</v>
      </c>
    </row>
    <row r="106" spans="1:42">
      <c r="A106">
        <v>3562072</v>
      </c>
      <c r="B106" t="str">
        <f t="shared" si="1"/>
        <v>http://www.ncbi.nlm.nih.gov/pmc/articles/PMC3562072</v>
      </c>
      <c r="C106" t="s">
        <v>312</v>
      </c>
      <c r="D106" t="s">
        <v>228</v>
      </c>
      <c r="F106">
        <v>0</v>
      </c>
      <c r="G106">
        <v>0</v>
      </c>
      <c r="H106">
        <v>1</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I106" t="s">
        <v>2</v>
      </c>
      <c r="AJ106" t="s">
        <v>619</v>
      </c>
    </row>
    <row r="107" spans="1:42">
      <c r="A107">
        <v>4104885</v>
      </c>
      <c r="B107" t="str">
        <f t="shared" si="1"/>
        <v>http://www.ncbi.nlm.nih.gov/pmc/articles/PMC4104885</v>
      </c>
      <c r="C107" t="s">
        <v>620</v>
      </c>
      <c r="AI107" t="s">
        <v>563</v>
      </c>
    </row>
    <row r="108" spans="1:42">
      <c r="A108">
        <v>3707562</v>
      </c>
      <c r="B108" t="str">
        <f t="shared" si="1"/>
        <v>http://www.ncbi.nlm.nih.gov/pmc/articles/PMC3707562</v>
      </c>
      <c r="C108" t="s">
        <v>621</v>
      </c>
      <c r="AI108" t="s">
        <v>563</v>
      </c>
    </row>
    <row r="109" spans="1:42">
      <c r="A109">
        <v>3651237</v>
      </c>
      <c r="B109" t="str">
        <f t="shared" si="1"/>
        <v>http://www.ncbi.nlm.nih.gov/pmc/articles/PMC3651237</v>
      </c>
      <c r="C109" t="s">
        <v>622</v>
      </c>
      <c r="D109" t="s">
        <v>252</v>
      </c>
      <c r="E109" t="s">
        <v>130</v>
      </c>
      <c r="F109">
        <v>0</v>
      </c>
      <c r="G109">
        <v>0</v>
      </c>
      <c r="H109">
        <v>1</v>
      </c>
      <c r="I109">
        <v>0</v>
      </c>
      <c r="J109">
        <v>0</v>
      </c>
      <c r="K109">
        <v>0</v>
      </c>
      <c r="L109">
        <v>0</v>
      </c>
      <c r="M109">
        <v>0</v>
      </c>
      <c r="N109">
        <v>0</v>
      </c>
      <c r="O109">
        <v>0</v>
      </c>
      <c r="P109">
        <v>0</v>
      </c>
      <c r="Q109">
        <v>0</v>
      </c>
      <c r="R109">
        <v>0</v>
      </c>
      <c r="S109">
        <v>0</v>
      </c>
      <c r="T109">
        <v>1</v>
      </c>
      <c r="U109">
        <v>1</v>
      </c>
      <c r="V109">
        <v>0</v>
      </c>
      <c r="W109">
        <v>0</v>
      </c>
      <c r="X109">
        <v>0</v>
      </c>
      <c r="Y109">
        <v>0</v>
      </c>
      <c r="Z109">
        <v>0</v>
      </c>
      <c r="AA109">
        <v>0</v>
      </c>
      <c r="AB109">
        <v>0</v>
      </c>
      <c r="AC109">
        <v>0</v>
      </c>
      <c r="AD109">
        <v>0</v>
      </c>
      <c r="AE109">
        <v>0</v>
      </c>
      <c r="AF109">
        <v>0</v>
      </c>
      <c r="AG109">
        <v>1</v>
      </c>
      <c r="AI109" t="s">
        <v>2</v>
      </c>
      <c r="AJ109" t="s">
        <v>287</v>
      </c>
    </row>
    <row r="110" spans="1:42">
      <c r="A110">
        <v>3469648</v>
      </c>
      <c r="B110" t="str">
        <f t="shared" si="1"/>
        <v>http://www.ncbi.nlm.nih.gov/pmc/articles/PMC3469648</v>
      </c>
      <c r="C110" t="s">
        <v>623</v>
      </c>
      <c r="AI110" t="s">
        <v>563</v>
      </c>
    </row>
    <row r="111" spans="1:42">
      <c r="A111">
        <v>3626710</v>
      </c>
      <c r="B111" t="str">
        <f t="shared" si="1"/>
        <v>http://www.ncbi.nlm.nih.gov/pmc/articles/PMC3626710</v>
      </c>
      <c r="C111" t="s">
        <v>624</v>
      </c>
      <c r="D111" t="s">
        <v>228</v>
      </c>
      <c r="F111">
        <v>0</v>
      </c>
      <c r="G111">
        <v>0</v>
      </c>
      <c r="H111">
        <v>0</v>
      </c>
      <c r="I111">
        <v>0</v>
      </c>
      <c r="J111">
        <v>0</v>
      </c>
      <c r="K111">
        <v>0</v>
      </c>
      <c r="L111">
        <v>0</v>
      </c>
      <c r="M111">
        <v>0</v>
      </c>
      <c r="N111">
        <v>0</v>
      </c>
      <c r="O111">
        <v>0</v>
      </c>
      <c r="P111">
        <v>0</v>
      </c>
      <c r="Q111">
        <v>0</v>
      </c>
      <c r="R111">
        <v>0</v>
      </c>
      <c r="S111">
        <v>0</v>
      </c>
      <c r="T111">
        <v>1</v>
      </c>
      <c r="U111">
        <v>1</v>
      </c>
      <c r="V111">
        <v>0</v>
      </c>
      <c r="W111">
        <v>0</v>
      </c>
      <c r="X111">
        <v>0</v>
      </c>
      <c r="Y111">
        <v>0</v>
      </c>
      <c r="Z111">
        <v>0</v>
      </c>
      <c r="AA111">
        <v>0</v>
      </c>
      <c r="AB111">
        <v>0</v>
      </c>
      <c r="AC111">
        <v>0</v>
      </c>
      <c r="AD111">
        <v>0</v>
      </c>
      <c r="AE111">
        <v>0</v>
      </c>
      <c r="AF111">
        <v>0</v>
      </c>
      <c r="AG111">
        <v>0</v>
      </c>
      <c r="AI111" t="s">
        <v>2</v>
      </c>
      <c r="AJ111" t="s">
        <v>618</v>
      </c>
    </row>
    <row r="112" spans="1:42">
      <c r="A112">
        <v>4007645</v>
      </c>
      <c r="B112" t="str">
        <f t="shared" si="1"/>
        <v>http://www.ncbi.nlm.nih.gov/pmc/articles/PMC4007645</v>
      </c>
      <c r="C112" t="s">
        <v>625</v>
      </c>
      <c r="D112" t="s">
        <v>273</v>
      </c>
      <c r="E112" t="s">
        <v>130</v>
      </c>
      <c r="F112">
        <v>0</v>
      </c>
      <c r="G112">
        <v>0</v>
      </c>
      <c r="H112">
        <v>1</v>
      </c>
      <c r="I112">
        <v>0</v>
      </c>
      <c r="J112">
        <v>0</v>
      </c>
      <c r="K112">
        <v>0</v>
      </c>
      <c r="L112">
        <v>0</v>
      </c>
      <c r="M112">
        <v>0</v>
      </c>
      <c r="N112">
        <v>0</v>
      </c>
      <c r="O112">
        <v>0</v>
      </c>
      <c r="P112">
        <v>0</v>
      </c>
      <c r="Q112">
        <v>0</v>
      </c>
      <c r="R112">
        <v>0</v>
      </c>
      <c r="S112">
        <v>0</v>
      </c>
      <c r="T112">
        <v>1</v>
      </c>
      <c r="U112">
        <v>1</v>
      </c>
      <c r="V112">
        <v>1</v>
      </c>
      <c r="W112">
        <v>0</v>
      </c>
      <c r="X112">
        <v>0</v>
      </c>
      <c r="Y112">
        <v>0</v>
      </c>
      <c r="Z112">
        <v>1</v>
      </c>
      <c r="AA112">
        <v>0</v>
      </c>
      <c r="AB112">
        <v>0</v>
      </c>
      <c r="AC112">
        <v>0</v>
      </c>
      <c r="AD112">
        <v>0</v>
      </c>
      <c r="AE112">
        <v>0</v>
      </c>
      <c r="AF112">
        <v>0</v>
      </c>
      <c r="AG112">
        <v>0</v>
      </c>
      <c r="AI112" t="s">
        <v>2</v>
      </c>
      <c r="AJ112" t="s">
        <v>502</v>
      </c>
    </row>
    <row r="113" spans="1:42">
      <c r="A113">
        <v>3545773</v>
      </c>
      <c r="B113" t="str">
        <f t="shared" si="1"/>
        <v>http://www.ncbi.nlm.nih.gov/pmc/articles/PMC3545773</v>
      </c>
      <c r="C113" t="s">
        <v>626</v>
      </c>
      <c r="AI113" t="s">
        <v>563</v>
      </c>
    </row>
    <row r="114" spans="1:42">
      <c r="A114">
        <v>3854777</v>
      </c>
      <c r="B114" t="str">
        <f t="shared" si="1"/>
        <v>http://www.ncbi.nlm.nih.gov/pmc/articles/PMC3854777</v>
      </c>
      <c r="C114" t="s">
        <v>627</v>
      </c>
      <c r="D114" t="s">
        <v>252</v>
      </c>
      <c r="E114" t="s">
        <v>114</v>
      </c>
      <c r="F114">
        <v>1</v>
      </c>
      <c r="G114">
        <v>1</v>
      </c>
      <c r="H114">
        <v>1</v>
      </c>
      <c r="I114">
        <v>1</v>
      </c>
      <c r="J114">
        <v>0</v>
      </c>
      <c r="K114">
        <v>0</v>
      </c>
      <c r="L114">
        <v>0</v>
      </c>
      <c r="M114">
        <v>0</v>
      </c>
      <c r="N114">
        <v>0</v>
      </c>
      <c r="O114">
        <v>0</v>
      </c>
      <c r="P114">
        <v>0</v>
      </c>
      <c r="Q114">
        <v>0</v>
      </c>
      <c r="R114">
        <v>0</v>
      </c>
      <c r="S114">
        <v>0</v>
      </c>
      <c r="T114">
        <v>1</v>
      </c>
      <c r="U114">
        <v>1</v>
      </c>
      <c r="V114">
        <v>1</v>
      </c>
      <c r="W114">
        <v>1</v>
      </c>
      <c r="X114">
        <v>0</v>
      </c>
      <c r="Y114">
        <v>0</v>
      </c>
      <c r="Z114">
        <v>0</v>
      </c>
      <c r="AA114">
        <v>0</v>
      </c>
      <c r="AB114">
        <v>0</v>
      </c>
      <c r="AC114">
        <v>0</v>
      </c>
      <c r="AD114">
        <v>0</v>
      </c>
      <c r="AE114">
        <v>0</v>
      </c>
      <c r="AF114">
        <v>0</v>
      </c>
      <c r="AG114">
        <v>0</v>
      </c>
      <c r="AI114" t="s">
        <v>517</v>
      </c>
    </row>
    <row r="115" spans="1:42">
      <c r="A115">
        <v>3787110</v>
      </c>
      <c r="B115" t="str">
        <f t="shared" si="1"/>
        <v>http://www.ncbi.nlm.nih.gov/pmc/articles/PMC3787110</v>
      </c>
      <c r="C115" t="s">
        <v>628</v>
      </c>
      <c r="D115" t="s">
        <v>228</v>
      </c>
      <c r="F115">
        <v>0</v>
      </c>
      <c r="G115">
        <v>1</v>
      </c>
      <c r="H115">
        <v>0</v>
      </c>
      <c r="I115">
        <v>1</v>
      </c>
      <c r="J115">
        <v>0</v>
      </c>
      <c r="K115">
        <v>0</v>
      </c>
      <c r="L115">
        <v>0</v>
      </c>
      <c r="M115">
        <v>0</v>
      </c>
      <c r="N115">
        <v>0</v>
      </c>
      <c r="O115">
        <v>0</v>
      </c>
      <c r="P115">
        <v>0</v>
      </c>
      <c r="Q115">
        <v>0</v>
      </c>
      <c r="R115">
        <v>0</v>
      </c>
      <c r="S115">
        <v>0</v>
      </c>
      <c r="T115">
        <v>1</v>
      </c>
      <c r="U115">
        <v>0</v>
      </c>
      <c r="V115">
        <v>1</v>
      </c>
      <c r="W115">
        <v>0</v>
      </c>
      <c r="X115">
        <v>0</v>
      </c>
      <c r="Y115">
        <v>0</v>
      </c>
      <c r="Z115">
        <v>1</v>
      </c>
      <c r="AA115">
        <v>1</v>
      </c>
      <c r="AB115">
        <v>0</v>
      </c>
      <c r="AC115">
        <v>0</v>
      </c>
      <c r="AD115">
        <v>0</v>
      </c>
      <c r="AE115">
        <v>0</v>
      </c>
      <c r="AF115">
        <v>0</v>
      </c>
      <c r="AG115">
        <v>0</v>
      </c>
      <c r="AI115" t="s">
        <v>263</v>
      </c>
      <c r="AL115" t="s">
        <v>629</v>
      </c>
    </row>
    <row r="116" spans="1:42">
      <c r="A116">
        <v>3629999</v>
      </c>
      <c r="B116" t="str">
        <f t="shared" si="1"/>
        <v>http://www.ncbi.nlm.nih.gov/pmc/articles/PMC3629999</v>
      </c>
      <c r="C116" t="s">
        <v>232</v>
      </c>
      <c r="D116" t="s">
        <v>228</v>
      </c>
      <c r="F116">
        <v>0</v>
      </c>
      <c r="G116">
        <v>0</v>
      </c>
      <c r="H116">
        <v>1</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I116" t="s">
        <v>2</v>
      </c>
      <c r="AJ116" t="s">
        <v>630</v>
      </c>
      <c r="AP116" t="s">
        <v>631</v>
      </c>
    </row>
    <row r="117" spans="1:42">
      <c r="A117">
        <v>3437237</v>
      </c>
      <c r="B117" t="str">
        <f>"http://www.ncbi.nlm.nih.gov/pmc/articles/PMC" &amp; A117</f>
        <v>http://www.ncbi.nlm.nih.gov/pmc/articles/PMC3437237</v>
      </c>
      <c r="AI117" t="s">
        <v>563</v>
      </c>
      <c r="AP117" t="s">
        <v>504</v>
      </c>
    </row>
    <row r="118" spans="1:42">
      <c r="A118">
        <v>3330792</v>
      </c>
      <c r="B118" t="str">
        <f t="shared" ref="B118:B181" si="2">"http://www.ncbi.nlm.nih.gov/pmc/articles/PMC" &amp; A118</f>
        <v>http://www.ncbi.nlm.nih.gov/pmc/articles/PMC3330792</v>
      </c>
      <c r="AI118" t="s">
        <v>563</v>
      </c>
    </row>
    <row r="119" spans="1:42">
      <c r="A119">
        <v>3008633</v>
      </c>
      <c r="B119" t="str">
        <f t="shared" si="2"/>
        <v>http://www.ncbi.nlm.nih.gov/pmc/articles/PMC3008633</v>
      </c>
      <c r="C119" t="s">
        <v>638</v>
      </c>
      <c r="D119" t="s">
        <v>228</v>
      </c>
      <c r="E119" t="s">
        <v>114</v>
      </c>
      <c r="F119">
        <v>0</v>
      </c>
      <c r="G119">
        <v>0</v>
      </c>
      <c r="H119">
        <v>1</v>
      </c>
      <c r="I119">
        <v>0</v>
      </c>
      <c r="J119">
        <v>0</v>
      </c>
      <c r="K119">
        <v>0</v>
      </c>
      <c r="L119">
        <v>0</v>
      </c>
      <c r="M119">
        <v>0</v>
      </c>
      <c r="N119">
        <v>0</v>
      </c>
      <c r="O119">
        <v>0</v>
      </c>
      <c r="P119">
        <v>0</v>
      </c>
      <c r="Q119">
        <v>0</v>
      </c>
      <c r="R119">
        <v>0</v>
      </c>
      <c r="S119">
        <v>0</v>
      </c>
      <c r="T119">
        <v>0</v>
      </c>
      <c r="U119">
        <v>1</v>
      </c>
      <c r="V119">
        <v>0</v>
      </c>
      <c r="W119">
        <v>0</v>
      </c>
      <c r="X119">
        <v>0</v>
      </c>
      <c r="Y119">
        <v>0</v>
      </c>
      <c r="Z119">
        <v>1</v>
      </c>
      <c r="AA119">
        <v>1</v>
      </c>
      <c r="AB119">
        <v>0</v>
      </c>
      <c r="AC119">
        <v>1</v>
      </c>
      <c r="AD119">
        <v>0</v>
      </c>
      <c r="AE119">
        <v>0</v>
      </c>
      <c r="AF119">
        <v>0</v>
      </c>
      <c r="AG119">
        <v>1</v>
      </c>
      <c r="AI119" t="s">
        <v>517</v>
      </c>
      <c r="AL119" t="s">
        <v>639</v>
      </c>
    </row>
    <row r="120" spans="1:42">
      <c r="A120">
        <v>3979387</v>
      </c>
      <c r="B120" t="str">
        <f t="shared" si="2"/>
        <v>http://www.ncbi.nlm.nih.gov/pmc/articles/PMC3979387</v>
      </c>
      <c r="C120" t="s">
        <v>640</v>
      </c>
      <c r="D120" t="s">
        <v>214</v>
      </c>
      <c r="F120">
        <v>1</v>
      </c>
      <c r="G120">
        <v>1</v>
      </c>
      <c r="H120">
        <v>1</v>
      </c>
      <c r="I120">
        <v>1</v>
      </c>
      <c r="J120">
        <v>0</v>
      </c>
      <c r="K120">
        <v>0</v>
      </c>
      <c r="L120">
        <v>0</v>
      </c>
      <c r="M120">
        <v>0</v>
      </c>
      <c r="N120">
        <v>0</v>
      </c>
      <c r="O120">
        <v>0</v>
      </c>
      <c r="P120">
        <v>0</v>
      </c>
      <c r="Q120">
        <v>0</v>
      </c>
      <c r="R120">
        <v>0</v>
      </c>
      <c r="S120">
        <v>0</v>
      </c>
      <c r="T120">
        <v>1</v>
      </c>
      <c r="U120">
        <v>1</v>
      </c>
      <c r="V120">
        <v>1</v>
      </c>
      <c r="W120">
        <v>0</v>
      </c>
      <c r="X120">
        <v>0</v>
      </c>
      <c r="Y120">
        <v>0</v>
      </c>
      <c r="Z120">
        <v>1</v>
      </c>
      <c r="AA120">
        <v>1</v>
      </c>
      <c r="AB120">
        <v>0</v>
      </c>
      <c r="AC120">
        <v>1</v>
      </c>
      <c r="AD120">
        <v>0</v>
      </c>
      <c r="AE120">
        <v>1</v>
      </c>
      <c r="AF120">
        <v>0</v>
      </c>
      <c r="AG120">
        <v>1</v>
      </c>
      <c r="AI120" t="s">
        <v>517</v>
      </c>
    </row>
    <row r="121" spans="1:42">
      <c r="A121">
        <v>3313853</v>
      </c>
      <c r="B121" t="str">
        <f t="shared" si="2"/>
        <v>http://www.ncbi.nlm.nih.gov/pmc/articles/PMC3313853</v>
      </c>
      <c r="C121" t="s">
        <v>641</v>
      </c>
      <c r="D121" t="s">
        <v>273</v>
      </c>
      <c r="E121" t="s">
        <v>114</v>
      </c>
      <c r="F121">
        <v>0</v>
      </c>
      <c r="G121">
        <v>0</v>
      </c>
      <c r="H121">
        <v>1</v>
      </c>
      <c r="I121">
        <v>1</v>
      </c>
      <c r="J121">
        <v>0</v>
      </c>
      <c r="K121">
        <v>0</v>
      </c>
      <c r="L121">
        <v>0</v>
      </c>
      <c r="M121">
        <v>0</v>
      </c>
      <c r="N121">
        <v>0</v>
      </c>
      <c r="O121">
        <v>0</v>
      </c>
      <c r="P121">
        <v>0</v>
      </c>
      <c r="Q121">
        <v>0</v>
      </c>
      <c r="R121">
        <v>0</v>
      </c>
      <c r="S121">
        <v>0</v>
      </c>
      <c r="T121">
        <v>1</v>
      </c>
      <c r="U121">
        <v>1</v>
      </c>
      <c r="V121">
        <v>0</v>
      </c>
      <c r="W121">
        <v>0</v>
      </c>
      <c r="X121">
        <v>0</v>
      </c>
      <c r="Y121">
        <v>0</v>
      </c>
      <c r="Z121">
        <v>0</v>
      </c>
      <c r="AA121">
        <v>0</v>
      </c>
      <c r="AB121">
        <v>0</v>
      </c>
      <c r="AC121">
        <v>1</v>
      </c>
      <c r="AD121">
        <v>0</v>
      </c>
      <c r="AE121">
        <v>1</v>
      </c>
      <c r="AF121">
        <v>0</v>
      </c>
      <c r="AG121">
        <v>0</v>
      </c>
      <c r="AI121" t="s">
        <v>395</v>
      </c>
      <c r="AL121" t="s">
        <v>642</v>
      </c>
    </row>
    <row r="122" spans="1:42">
      <c r="A122">
        <v>3663101</v>
      </c>
      <c r="B122" t="str">
        <f t="shared" si="2"/>
        <v>http://www.ncbi.nlm.nih.gov/pmc/articles/PMC3663101</v>
      </c>
      <c r="C122" t="s">
        <v>643</v>
      </c>
      <c r="D122" t="s">
        <v>228</v>
      </c>
      <c r="F122">
        <v>0</v>
      </c>
      <c r="G122">
        <v>0</v>
      </c>
      <c r="H122">
        <v>1</v>
      </c>
      <c r="I122">
        <v>0</v>
      </c>
      <c r="J122">
        <v>0</v>
      </c>
      <c r="K122">
        <v>0</v>
      </c>
      <c r="L122">
        <v>0</v>
      </c>
      <c r="M122">
        <v>0</v>
      </c>
      <c r="N122">
        <v>0</v>
      </c>
      <c r="O122">
        <v>0</v>
      </c>
      <c r="P122">
        <v>0</v>
      </c>
      <c r="Q122">
        <v>0</v>
      </c>
      <c r="R122">
        <v>0</v>
      </c>
      <c r="S122">
        <v>0</v>
      </c>
      <c r="T122">
        <v>1</v>
      </c>
      <c r="U122">
        <v>0</v>
      </c>
      <c r="V122">
        <v>0</v>
      </c>
      <c r="W122">
        <v>0</v>
      </c>
      <c r="X122">
        <v>0</v>
      </c>
      <c r="Y122">
        <v>0</v>
      </c>
      <c r="Z122">
        <v>0</v>
      </c>
      <c r="AA122">
        <v>0</v>
      </c>
      <c r="AB122">
        <v>0</v>
      </c>
      <c r="AC122">
        <v>1</v>
      </c>
      <c r="AD122">
        <v>0</v>
      </c>
      <c r="AE122">
        <v>1</v>
      </c>
      <c r="AF122">
        <v>0</v>
      </c>
      <c r="AG122">
        <v>0</v>
      </c>
      <c r="AI122" t="s">
        <v>2</v>
      </c>
      <c r="AL122" t="s">
        <v>644</v>
      </c>
    </row>
    <row r="123" spans="1:42">
      <c r="A123">
        <v>3521185</v>
      </c>
      <c r="B123" t="str">
        <f t="shared" si="2"/>
        <v>http://www.ncbi.nlm.nih.gov/pmc/articles/PMC3521185</v>
      </c>
      <c r="C123" t="s">
        <v>645</v>
      </c>
      <c r="D123" t="s">
        <v>228</v>
      </c>
      <c r="F123">
        <v>0</v>
      </c>
      <c r="G123">
        <v>0</v>
      </c>
      <c r="H123">
        <v>1</v>
      </c>
      <c r="I123">
        <v>0</v>
      </c>
      <c r="J123">
        <v>1</v>
      </c>
      <c r="K123">
        <v>0</v>
      </c>
      <c r="L123">
        <v>0</v>
      </c>
      <c r="M123">
        <v>0</v>
      </c>
      <c r="N123">
        <v>0</v>
      </c>
      <c r="O123">
        <v>0</v>
      </c>
      <c r="P123">
        <v>0</v>
      </c>
      <c r="Q123">
        <v>0</v>
      </c>
      <c r="R123">
        <v>0</v>
      </c>
      <c r="S123">
        <v>0</v>
      </c>
      <c r="T123">
        <v>1</v>
      </c>
      <c r="U123">
        <v>0</v>
      </c>
      <c r="V123">
        <v>0</v>
      </c>
      <c r="W123">
        <v>0</v>
      </c>
      <c r="X123">
        <v>0</v>
      </c>
      <c r="Y123">
        <v>0</v>
      </c>
      <c r="Z123">
        <v>0</v>
      </c>
      <c r="AA123">
        <v>0</v>
      </c>
      <c r="AB123">
        <v>0</v>
      </c>
      <c r="AC123">
        <v>1</v>
      </c>
      <c r="AD123">
        <v>0</v>
      </c>
      <c r="AE123">
        <v>0</v>
      </c>
      <c r="AF123">
        <v>0</v>
      </c>
      <c r="AG123">
        <v>0</v>
      </c>
      <c r="AI123" t="s">
        <v>2</v>
      </c>
      <c r="AJ123" t="s">
        <v>287</v>
      </c>
    </row>
    <row r="124" spans="1:42">
      <c r="A124">
        <v>3269193</v>
      </c>
      <c r="B124" t="str">
        <f t="shared" si="2"/>
        <v>http://www.ncbi.nlm.nih.gov/pmc/articles/PMC3269193</v>
      </c>
      <c r="C124" t="s">
        <v>646</v>
      </c>
      <c r="AI124" t="s">
        <v>563</v>
      </c>
    </row>
    <row r="125" spans="1:42">
      <c r="A125">
        <v>3257219</v>
      </c>
      <c r="B125" t="str">
        <f t="shared" si="2"/>
        <v>http://www.ncbi.nlm.nih.gov/pmc/articles/PMC3257219</v>
      </c>
      <c r="C125" t="s">
        <v>647</v>
      </c>
      <c r="D125" t="s">
        <v>228</v>
      </c>
      <c r="F125">
        <v>0</v>
      </c>
      <c r="G125">
        <v>0</v>
      </c>
      <c r="H125">
        <v>1</v>
      </c>
      <c r="I125">
        <v>1</v>
      </c>
      <c r="J125">
        <v>0</v>
      </c>
      <c r="K125">
        <v>0</v>
      </c>
      <c r="L125">
        <v>0</v>
      </c>
      <c r="M125">
        <v>0</v>
      </c>
      <c r="N125">
        <v>0</v>
      </c>
      <c r="O125">
        <v>0</v>
      </c>
      <c r="P125">
        <v>0</v>
      </c>
      <c r="Q125">
        <v>1</v>
      </c>
      <c r="R125">
        <v>0</v>
      </c>
      <c r="S125">
        <v>0</v>
      </c>
      <c r="T125">
        <v>0</v>
      </c>
      <c r="U125">
        <v>0</v>
      </c>
      <c r="V125">
        <v>0</v>
      </c>
      <c r="W125">
        <v>0</v>
      </c>
      <c r="X125">
        <v>0</v>
      </c>
      <c r="Y125">
        <v>0</v>
      </c>
      <c r="Z125">
        <v>0</v>
      </c>
      <c r="AA125">
        <v>0</v>
      </c>
      <c r="AB125">
        <v>0</v>
      </c>
      <c r="AC125">
        <v>0</v>
      </c>
      <c r="AD125">
        <v>0</v>
      </c>
      <c r="AE125">
        <v>1</v>
      </c>
      <c r="AF125">
        <v>0</v>
      </c>
      <c r="AG125">
        <v>1</v>
      </c>
      <c r="AI125" t="s">
        <v>263</v>
      </c>
    </row>
    <row r="126" spans="1:42">
      <c r="A126">
        <v>3873038</v>
      </c>
      <c r="B126" t="str">
        <f t="shared" si="2"/>
        <v>http://www.ncbi.nlm.nih.gov/pmc/articles/PMC3873038</v>
      </c>
      <c r="C126" t="s">
        <v>648</v>
      </c>
      <c r="AI126" t="s">
        <v>563</v>
      </c>
    </row>
    <row r="127" spans="1:42">
      <c r="A127">
        <v>2871048</v>
      </c>
      <c r="B127" t="str">
        <f t="shared" si="2"/>
        <v>http://www.ncbi.nlm.nih.gov/pmc/articles/PMC2871048</v>
      </c>
      <c r="C127" t="s">
        <v>649</v>
      </c>
      <c r="D127" t="s">
        <v>228</v>
      </c>
      <c r="F127">
        <v>1</v>
      </c>
      <c r="G127">
        <v>1</v>
      </c>
      <c r="H127">
        <v>1</v>
      </c>
      <c r="I127">
        <v>1</v>
      </c>
      <c r="J127">
        <v>0</v>
      </c>
      <c r="K127">
        <v>0</v>
      </c>
      <c r="L127">
        <v>0</v>
      </c>
      <c r="M127">
        <v>0</v>
      </c>
      <c r="N127">
        <v>0</v>
      </c>
      <c r="O127">
        <v>0</v>
      </c>
      <c r="P127">
        <v>0</v>
      </c>
      <c r="Q127">
        <v>0</v>
      </c>
      <c r="R127">
        <v>0</v>
      </c>
      <c r="S127">
        <v>0</v>
      </c>
      <c r="T127">
        <v>0</v>
      </c>
      <c r="U127">
        <v>0</v>
      </c>
      <c r="V127">
        <v>1</v>
      </c>
      <c r="W127">
        <v>0</v>
      </c>
      <c r="X127">
        <v>0</v>
      </c>
      <c r="Y127">
        <v>0</v>
      </c>
      <c r="Z127">
        <v>1</v>
      </c>
      <c r="AA127">
        <v>0</v>
      </c>
      <c r="AB127">
        <v>0</v>
      </c>
      <c r="AC127">
        <v>0</v>
      </c>
      <c r="AD127">
        <v>0</v>
      </c>
      <c r="AE127">
        <v>0</v>
      </c>
      <c r="AF127">
        <v>0</v>
      </c>
      <c r="AG127">
        <v>0</v>
      </c>
      <c r="AI127" t="s">
        <v>240</v>
      </c>
    </row>
    <row r="128" spans="1:42">
      <c r="A128">
        <v>3125749</v>
      </c>
      <c r="B128" t="str">
        <f t="shared" si="2"/>
        <v>http://www.ncbi.nlm.nih.gov/pmc/articles/PMC3125749</v>
      </c>
      <c r="C128" t="s">
        <v>650</v>
      </c>
      <c r="D128" t="s">
        <v>228</v>
      </c>
      <c r="F128">
        <v>1</v>
      </c>
      <c r="G128">
        <v>0</v>
      </c>
      <c r="H128">
        <v>1</v>
      </c>
      <c r="I128">
        <v>0</v>
      </c>
      <c r="J128">
        <v>1</v>
      </c>
      <c r="K128">
        <v>0</v>
      </c>
      <c r="L128">
        <v>0</v>
      </c>
      <c r="M128">
        <v>0</v>
      </c>
      <c r="N128">
        <v>0</v>
      </c>
      <c r="O128">
        <v>0</v>
      </c>
      <c r="P128">
        <v>0</v>
      </c>
      <c r="Q128">
        <v>0</v>
      </c>
      <c r="R128">
        <v>0</v>
      </c>
      <c r="S128">
        <v>0</v>
      </c>
      <c r="T128">
        <v>0</v>
      </c>
      <c r="U128">
        <v>1</v>
      </c>
      <c r="V128">
        <v>1</v>
      </c>
      <c r="W128">
        <v>0</v>
      </c>
      <c r="X128">
        <v>0</v>
      </c>
      <c r="Y128">
        <v>0</v>
      </c>
      <c r="Z128">
        <v>0</v>
      </c>
      <c r="AA128">
        <v>0</v>
      </c>
      <c r="AB128">
        <v>0</v>
      </c>
      <c r="AC128">
        <v>1</v>
      </c>
      <c r="AD128">
        <v>0</v>
      </c>
      <c r="AE128">
        <v>1</v>
      </c>
      <c r="AF128">
        <v>0</v>
      </c>
      <c r="AG128">
        <v>1</v>
      </c>
      <c r="AI128" t="s">
        <v>263</v>
      </c>
      <c r="AK128" t="s">
        <v>258</v>
      </c>
    </row>
    <row r="129" spans="1:42">
      <c r="A129">
        <v>2949778</v>
      </c>
      <c r="B129" t="str">
        <f t="shared" si="2"/>
        <v>http://www.ncbi.nlm.nih.gov/pmc/articles/PMC2949778</v>
      </c>
      <c r="C129" t="s">
        <v>651</v>
      </c>
      <c r="D129" t="s">
        <v>228</v>
      </c>
      <c r="F129">
        <v>0</v>
      </c>
      <c r="G129">
        <v>0</v>
      </c>
      <c r="H129">
        <v>1</v>
      </c>
      <c r="I129">
        <v>1</v>
      </c>
      <c r="J129">
        <v>0</v>
      </c>
      <c r="K129">
        <v>0</v>
      </c>
      <c r="L129">
        <v>0</v>
      </c>
      <c r="M129">
        <v>0</v>
      </c>
      <c r="N129">
        <v>0</v>
      </c>
      <c r="O129">
        <v>0</v>
      </c>
      <c r="P129">
        <v>0</v>
      </c>
      <c r="Q129">
        <v>1</v>
      </c>
      <c r="R129">
        <v>0</v>
      </c>
      <c r="S129">
        <v>0</v>
      </c>
      <c r="T129">
        <v>0</v>
      </c>
      <c r="U129">
        <v>0</v>
      </c>
      <c r="V129">
        <v>0</v>
      </c>
      <c r="W129">
        <v>0</v>
      </c>
      <c r="X129">
        <v>0</v>
      </c>
      <c r="Y129">
        <v>0</v>
      </c>
      <c r="Z129">
        <v>0</v>
      </c>
      <c r="AA129">
        <v>0</v>
      </c>
      <c r="AB129">
        <v>0</v>
      </c>
      <c r="AC129">
        <v>0</v>
      </c>
      <c r="AD129">
        <v>0</v>
      </c>
      <c r="AE129">
        <v>0</v>
      </c>
      <c r="AF129">
        <v>0</v>
      </c>
      <c r="AG129">
        <v>0</v>
      </c>
      <c r="AI129" t="s">
        <v>263</v>
      </c>
      <c r="AL129" t="s">
        <v>652</v>
      </c>
    </row>
    <row r="130" spans="1:42">
      <c r="A130">
        <v>4060096</v>
      </c>
      <c r="B130" t="str">
        <f t="shared" si="2"/>
        <v>http://www.ncbi.nlm.nih.gov/pmc/articles/PMC4060096</v>
      </c>
      <c r="C130" t="s">
        <v>653</v>
      </c>
      <c r="AI130" t="s">
        <v>563</v>
      </c>
    </row>
    <row r="131" spans="1:42">
      <c r="A131">
        <v>4039154</v>
      </c>
      <c r="B131" t="str">
        <f t="shared" si="2"/>
        <v>http://www.ncbi.nlm.nih.gov/pmc/articles/PMC4039154</v>
      </c>
      <c r="C131" t="s">
        <v>654</v>
      </c>
      <c r="AI131" t="s">
        <v>563</v>
      </c>
    </row>
    <row r="132" spans="1:42">
      <c r="A132">
        <v>3479339</v>
      </c>
      <c r="B132" t="str">
        <f t="shared" si="2"/>
        <v>http://www.ncbi.nlm.nih.gov/pmc/articles/PMC3479339</v>
      </c>
      <c r="C132" t="s">
        <v>655</v>
      </c>
      <c r="AI132" t="s">
        <v>563</v>
      </c>
    </row>
    <row r="133" spans="1:42">
      <c r="A133">
        <v>3623715</v>
      </c>
      <c r="B133" t="str">
        <f t="shared" si="2"/>
        <v>http://www.ncbi.nlm.nih.gov/pmc/articles/PMC3623715</v>
      </c>
      <c r="C133" t="s">
        <v>656</v>
      </c>
      <c r="AI133" t="s">
        <v>563</v>
      </c>
    </row>
    <row r="134" spans="1:42">
      <c r="A134">
        <v>4027058</v>
      </c>
      <c r="B134" t="str">
        <f t="shared" si="2"/>
        <v>http://www.ncbi.nlm.nih.gov/pmc/articles/PMC4027058</v>
      </c>
      <c r="C134" t="s">
        <v>657</v>
      </c>
      <c r="D134" t="s">
        <v>228</v>
      </c>
      <c r="E134" t="s">
        <v>115</v>
      </c>
      <c r="F134">
        <v>1</v>
      </c>
      <c r="G134">
        <v>0</v>
      </c>
      <c r="H134">
        <v>1</v>
      </c>
      <c r="I134">
        <v>0</v>
      </c>
      <c r="J134">
        <v>0</v>
      </c>
      <c r="K134">
        <v>0</v>
      </c>
      <c r="L134">
        <v>0</v>
      </c>
      <c r="M134">
        <v>0</v>
      </c>
      <c r="N134">
        <v>0</v>
      </c>
      <c r="O134">
        <v>0</v>
      </c>
      <c r="P134">
        <v>0</v>
      </c>
      <c r="Q134">
        <v>0</v>
      </c>
      <c r="R134">
        <v>0</v>
      </c>
      <c r="S134">
        <v>0</v>
      </c>
      <c r="T134">
        <v>1</v>
      </c>
      <c r="U134">
        <v>0</v>
      </c>
      <c r="V134">
        <v>1</v>
      </c>
      <c r="W134">
        <v>0</v>
      </c>
      <c r="X134">
        <v>0</v>
      </c>
      <c r="Y134">
        <v>0</v>
      </c>
      <c r="Z134">
        <v>1</v>
      </c>
      <c r="AA134">
        <v>1</v>
      </c>
      <c r="AB134">
        <v>0</v>
      </c>
      <c r="AC134">
        <v>0</v>
      </c>
      <c r="AD134">
        <v>0</v>
      </c>
      <c r="AE134">
        <v>0</v>
      </c>
      <c r="AF134">
        <v>0</v>
      </c>
      <c r="AG134">
        <v>1</v>
      </c>
      <c r="AI134" t="s">
        <v>517</v>
      </c>
      <c r="AL134" t="s">
        <v>658</v>
      </c>
    </row>
    <row r="135" spans="1:42">
      <c r="A135">
        <v>3531049</v>
      </c>
      <c r="B135" t="str">
        <f t="shared" si="2"/>
        <v>http://www.ncbi.nlm.nih.gov/pmc/articles/PMC3531049</v>
      </c>
      <c r="C135" t="s">
        <v>659</v>
      </c>
      <c r="D135" t="s">
        <v>267</v>
      </c>
      <c r="E135" t="s">
        <v>115</v>
      </c>
      <c r="F135">
        <v>0</v>
      </c>
      <c r="G135">
        <v>0</v>
      </c>
      <c r="H135">
        <v>1</v>
      </c>
      <c r="I135">
        <v>0</v>
      </c>
      <c r="J135">
        <v>1</v>
      </c>
      <c r="K135">
        <v>0</v>
      </c>
      <c r="L135">
        <v>0</v>
      </c>
      <c r="M135">
        <v>0</v>
      </c>
      <c r="N135">
        <v>0</v>
      </c>
      <c r="O135">
        <v>0</v>
      </c>
      <c r="P135">
        <v>0</v>
      </c>
      <c r="Q135">
        <v>0</v>
      </c>
      <c r="R135">
        <v>0</v>
      </c>
      <c r="S135">
        <v>0</v>
      </c>
      <c r="T135">
        <v>1</v>
      </c>
      <c r="U135">
        <v>0</v>
      </c>
      <c r="V135">
        <v>1</v>
      </c>
      <c r="W135">
        <v>0</v>
      </c>
      <c r="X135">
        <v>0</v>
      </c>
      <c r="Y135">
        <v>0</v>
      </c>
      <c r="Z135">
        <v>0</v>
      </c>
      <c r="AA135">
        <v>0</v>
      </c>
      <c r="AB135">
        <v>0</v>
      </c>
      <c r="AC135">
        <v>0</v>
      </c>
      <c r="AD135">
        <v>0</v>
      </c>
      <c r="AE135">
        <v>0</v>
      </c>
      <c r="AF135">
        <v>0</v>
      </c>
      <c r="AG135">
        <v>0</v>
      </c>
      <c r="AI135" t="s">
        <v>2</v>
      </c>
      <c r="AK135" t="s">
        <v>660</v>
      </c>
    </row>
    <row r="136" spans="1:42">
      <c r="A136">
        <v>3213080</v>
      </c>
      <c r="B136" t="str">
        <f t="shared" si="2"/>
        <v>http://www.ncbi.nlm.nih.gov/pmc/articles/PMC3213080</v>
      </c>
      <c r="C136" t="s">
        <v>661</v>
      </c>
      <c r="D136" t="s">
        <v>267</v>
      </c>
      <c r="E136" t="s">
        <v>114</v>
      </c>
      <c r="F136">
        <v>0</v>
      </c>
      <c r="G136">
        <v>0</v>
      </c>
      <c r="H136">
        <v>1</v>
      </c>
      <c r="I136">
        <v>0</v>
      </c>
      <c r="J136">
        <v>1</v>
      </c>
      <c r="K136">
        <v>0</v>
      </c>
      <c r="L136">
        <v>0</v>
      </c>
      <c r="M136">
        <v>0</v>
      </c>
      <c r="N136">
        <v>0</v>
      </c>
      <c r="O136">
        <v>0</v>
      </c>
      <c r="P136">
        <v>0</v>
      </c>
      <c r="Q136">
        <v>0</v>
      </c>
      <c r="R136">
        <v>0</v>
      </c>
      <c r="S136">
        <v>0</v>
      </c>
      <c r="T136">
        <v>1</v>
      </c>
      <c r="U136">
        <v>0</v>
      </c>
      <c r="V136">
        <v>0</v>
      </c>
      <c r="W136">
        <v>0</v>
      </c>
      <c r="X136">
        <v>0</v>
      </c>
      <c r="Y136">
        <v>0</v>
      </c>
      <c r="Z136">
        <v>0</v>
      </c>
      <c r="AA136">
        <v>0</v>
      </c>
      <c r="AB136">
        <v>0</v>
      </c>
      <c r="AC136">
        <v>0</v>
      </c>
      <c r="AD136">
        <v>0</v>
      </c>
      <c r="AE136">
        <v>0</v>
      </c>
      <c r="AF136">
        <v>0</v>
      </c>
      <c r="AG136">
        <v>0</v>
      </c>
      <c r="AI136" t="s">
        <v>2</v>
      </c>
      <c r="AJ136" t="s">
        <v>287</v>
      </c>
    </row>
    <row r="137" spans="1:42">
      <c r="A137">
        <v>3024091</v>
      </c>
      <c r="B137" t="str">
        <f t="shared" si="2"/>
        <v>http://www.ncbi.nlm.nih.gov/pmc/articles/PMC3024091</v>
      </c>
      <c r="C137" t="s">
        <v>662</v>
      </c>
      <c r="D137" t="s">
        <v>238</v>
      </c>
      <c r="E137" t="s">
        <v>114</v>
      </c>
      <c r="F137">
        <v>0</v>
      </c>
      <c r="G137">
        <v>0</v>
      </c>
      <c r="H137">
        <v>1</v>
      </c>
      <c r="I137">
        <v>0</v>
      </c>
      <c r="J137">
        <v>0</v>
      </c>
      <c r="K137">
        <v>0</v>
      </c>
      <c r="L137">
        <v>0</v>
      </c>
      <c r="M137">
        <v>0</v>
      </c>
      <c r="N137">
        <v>0</v>
      </c>
      <c r="O137">
        <v>0</v>
      </c>
      <c r="P137">
        <v>0</v>
      </c>
      <c r="Q137">
        <v>0</v>
      </c>
      <c r="R137">
        <v>0</v>
      </c>
      <c r="S137">
        <v>0</v>
      </c>
      <c r="T137">
        <v>1</v>
      </c>
      <c r="U137">
        <v>0</v>
      </c>
      <c r="V137">
        <v>0</v>
      </c>
      <c r="W137">
        <v>0</v>
      </c>
      <c r="X137">
        <v>0</v>
      </c>
      <c r="Y137">
        <v>0</v>
      </c>
      <c r="Z137">
        <v>0</v>
      </c>
      <c r="AA137">
        <v>0</v>
      </c>
      <c r="AB137">
        <v>0</v>
      </c>
      <c r="AC137">
        <v>0</v>
      </c>
      <c r="AD137">
        <v>0</v>
      </c>
      <c r="AE137">
        <v>0</v>
      </c>
      <c r="AF137">
        <v>0</v>
      </c>
      <c r="AG137">
        <v>0</v>
      </c>
      <c r="AI137" t="s">
        <v>2</v>
      </c>
      <c r="AJ137" t="s">
        <v>278</v>
      </c>
      <c r="AK137" t="s">
        <v>458</v>
      </c>
    </row>
    <row r="138" spans="1:42">
      <c r="A138">
        <v>3528522</v>
      </c>
      <c r="B138" t="str">
        <f t="shared" si="2"/>
        <v>http://www.ncbi.nlm.nih.gov/pmc/articles/PMC3528522</v>
      </c>
      <c r="C138" t="s">
        <v>664</v>
      </c>
      <c r="AI138" t="s">
        <v>563</v>
      </c>
    </row>
    <row r="139" spans="1:42">
      <c r="A139">
        <v>3702543</v>
      </c>
      <c r="B139" t="str">
        <f t="shared" si="2"/>
        <v>http://www.ncbi.nlm.nih.gov/pmc/articles/PMC3702543</v>
      </c>
      <c r="C139" t="s">
        <v>665</v>
      </c>
      <c r="AI139" t="s">
        <v>563</v>
      </c>
    </row>
    <row r="140" spans="1:42">
      <c r="A140">
        <v>3418455</v>
      </c>
      <c r="B140" t="str">
        <f t="shared" si="2"/>
        <v>http://www.ncbi.nlm.nih.gov/pmc/articles/PMC3418455</v>
      </c>
      <c r="C140" t="s">
        <v>666</v>
      </c>
      <c r="D140" t="s">
        <v>228</v>
      </c>
      <c r="E140" t="s">
        <v>114</v>
      </c>
      <c r="F140">
        <v>1</v>
      </c>
      <c r="G140">
        <v>1</v>
      </c>
      <c r="H140">
        <v>1</v>
      </c>
      <c r="I140">
        <v>0</v>
      </c>
      <c r="J140">
        <v>0</v>
      </c>
      <c r="K140">
        <v>0</v>
      </c>
      <c r="L140">
        <v>0</v>
      </c>
      <c r="M140">
        <v>0</v>
      </c>
      <c r="N140">
        <v>0</v>
      </c>
      <c r="O140">
        <v>0</v>
      </c>
      <c r="P140">
        <v>0</v>
      </c>
      <c r="Q140">
        <v>0</v>
      </c>
      <c r="R140">
        <v>0</v>
      </c>
      <c r="S140">
        <v>0</v>
      </c>
      <c r="T140">
        <v>0</v>
      </c>
      <c r="U140">
        <v>0</v>
      </c>
      <c r="V140">
        <v>1</v>
      </c>
      <c r="W140">
        <v>0</v>
      </c>
      <c r="X140">
        <v>0</v>
      </c>
      <c r="Y140">
        <v>0</v>
      </c>
      <c r="Z140">
        <v>1</v>
      </c>
      <c r="AA140">
        <v>1</v>
      </c>
      <c r="AB140">
        <v>0</v>
      </c>
      <c r="AC140">
        <v>1</v>
      </c>
      <c r="AD140">
        <v>0</v>
      </c>
      <c r="AE140">
        <v>0</v>
      </c>
      <c r="AF140">
        <v>0</v>
      </c>
      <c r="AG140">
        <v>0</v>
      </c>
      <c r="AI140" t="s">
        <v>517</v>
      </c>
    </row>
    <row r="141" spans="1:42">
      <c r="A141">
        <v>3645873</v>
      </c>
      <c r="B141" t="str">
        <f t="shared" si="2"/>
        <v>http://www.ncbi.nlm.nih.gov/pmc/articles/PMC3645873</v>
      </c>
      <c r="C141" t="s">
        <v>667</v>
      </c>
      <c r="D141" t="s">
        <v>267</v>
      </c>
      <c r="E141" t="s">
        <v>114</v>
      </c>
      <c r="F141">
        <v>1</v>
      </c>
      <c r="G141">
        <v>1</v>
      </c>
      <c r="H141">
        <v>1</v>
      </c>
      <c r="I141">
        <v>0</v>
      </c>
      <c r="J141">
        <v>1</v>
      </c>
      <c r="K141">
        <v>0</v>
      </c>
      <c r="L141">
        <v>0</v>
      </c>
      <c r="M141">
        <v>0</v>
      </c>
      <c r="N141">
        <v>0</v>
      </c>
      <c r="O141">
        <v>0</v>
      </c>
      <c r="P141">
        <v>0</v>
      </c>
      <c r="Q141">
        <v>0</v>
      </c>
      <c r="R141">
        <v>0</v>
      </c>
      <c r="S141">
        <v>0</v>
      </c>
      <c r="T141">
        <v>1</v>
      </c>
      <c r="U141">
        <v>1</v>
      </c>
      <c r="V141">
        <v>1</v>
      </c>
      <c r="W141">
        <v>0</v>
      </c>
      <c r="X141">
        <v>0</v>
      </c>
      <c r="Y141">
        <v>0</v>
      </c>
      <c r="Z141">
        <v>0</v>
      </c>
      <c r="AA141">
        <v>0</v>
      </c>
      <c r="AB141">
        <v>0</v>
      </c>
      <c r="AC141">
        <v>0</v>
      </c>
      <c r="AD141">
        <v>0</v>
      </c>
      <c r="AE141">
        <v>0</v>
      </c>
      <c r="AF141">
        <v>0</v>
      </c>
      <c r="AG141">
        <v>0</v>
      </c>
      <c r="AI141" t="s">
        <v>2</v>
      </c>
      <c r="AJ141" t="s">
        <v>586</v>
      </c>
    </row>
    <row r="142" spans="1:42">
      <c r="A142">
        <v>2945565</v>
      </c>
      <c r="B142" t="str">
        <f t="shared" si="2"/>
        <v>http://www.ncbi.nlm.nih.gov/pmc/articles/PMC2945565</v>
      </c>
      <c r="C142" t="s">
        <v>668</v>
      </c>
      <c r="D142" t="s">
        <v>246</v>
      </c>
      <c r="F142">
        <v>1</v>
      </c>
      <c r="G142">
        <v>0</v>
      </c>
      <c r="H142">
        <v>1</v>
      </c>
      <c r="I142">
        <v>0</v>
      </c>
      <c r="J142">
        <v>0</v>
      </c>
      <c r="K142">
        <v>0</v>
      </c>
      <c r="L142">
        <v>0</v>
      </c>
      <c r="M142">
        <v>0</v>
      </c>
      <c r="N142">
        <v>0</v>
      </c>
      <c r="O142">
        <v>0</v>
      </c>
      <c r="P142">
        <v>0</v>
      </c>
      <c r="Q142">
        <v>0</v>
      </c>
      <c r="R142">
        <v>0</v>
      </c>
      <c r="S142">
        <v>0</v>
      </c>
      <c r="T142">
        <v>1</v>
      </c>
      <c r="U142">
        <v>0</v>
      </c>
      <c r="V142">
        <v>1</v>
      </c>
      <c r="W142">
        <v>0</v>
      </c>
      <c r="X142">
        <v>0</v>
      </c>
      <c r="Y142">
        <v>0</v>
      </c>
      <c r="Z142">
        <v>1</v>
      </c>
      <c r="AA142">
        <v>1</v>
      </c>
      <c r="AB142">
        <v>0</v>
      </c>
      <c r="AC142">
        <v>1</v>
      </c>
      <c r="AD142">
        <v>0</v>
      </c>
      <c r="AE142">
        <v>1</v>
      </c>
      <c r="AF142">
        <v>0</v>
      </c>
      <c r="AG142">
        <v>1</v>
      </c>
      <c r="AI142" t="s">
        <v>395</v>
      </c>
    </row>
    <row r="143" spans="1:42">
      <c r="A143">
        <v>3728289</v>
      </c>
      <c r="B143" t="str">
        <f t="shared" si="2"/>
        <v>http://www.ncbi.nlm.nih.gov/pmc/articles/PMC3728289</v>
      </c>
      <c r="C143" t="s">
        <v>669</v>
      </c>
      <c r="D143" t="s">
        <v>218</v>
      </c>
      <c r="F143">
        <v>0</v>
      </c>
      <c r="G143">
        <v>0</v>
      </c>
      <c r="H143">
        <v>1</v>
      </c>
      <c r="I143">
        <v>0</v>
      </c>
      <c r="J143">
        <v>0</v>
      </c>
      <c r="K143">
        <v>0</v>
      </c>
      <c r="L143">
        <v>0</v>
      </c>
      <c r="M143">
        <v>0</v>
      </c>
      <c r="N143">
        <v>0</v>
      </c>
      <c r="O143">
        <v>0</v>
      </c>
      <c r="P143">
        <v>0</v>
      </c>
      <c r="Q143">
        <v>0</v>
      </c>
      <c r="R143">
        <v>0</v>
      </c>
      <c r="S143">
        <v>0</v>
      </c>
      <c r="T143">
        <v>0</v>
      </c>
      <c r="U143">
        <v>1</v>
      </c>
      <c r="V143">
        <v>0</v>
      </c>
      <c r="W143">
        <v>0</v>
      </c>
      <c r="X143">
        <v>0</v>
      </c>
      <c r="Y143">
        <v>0</v>
      </c>
      <c r="Z143">
        <v>0</v>
      </c>
      <c r="AA143">
        <v>0</v>
      </c>
      <c r="AB143">
        <v>0</v>
      </c>
      <c r="AC143">
        <v>1</v>
      </c>
      <c r="AD143">
        <v>0</v>
      </c>
      <c r="AE143">
        <v>0</v>
      </c>
      <c r="AF143">
        <v>0</v>
      </c>
      <c r="AG143">
        <v>0</v>
      </c>
      <c r="AI143" t="s">
        <v>2</v>
      </c>
      <c r="AJ143" t="s">
        <v>670</v>
      </c>
      <c r="AP143" t="s">
        <v>672</v>
      </c>
    </row>
    <row r="144" spans="1:42">
      <c r="A144">
        <v>2936530</v>
      </c>
      <c r="B144" t="str">
        <f t="shared" si="2"/>
        <v>http://www.ncbi.nlm.nih.gov/pmc/articles/PMC2936530</v>
      </c>
      <c r="C144" t="s">
        <v>673</v>
      </c>
      <c r="D144" t="s">
        <v>267</v>
      </c>
      <c r="F144">
        <v>0</v>
      </c>
      <c r="G144">
        <v>0</v>
      </c>
      <c r="H144">
        <v>1</v>
      </c>
      <c r="I144">
        <v>0</v>
      </c>
      <c r="J144">
        <v>0</v>
      </c>
      <c r="K144">
        <v>0</v>
      </c>
      <c r="L144">
        <v>0</v>
      </c>
      <c r="M144">
        <v>0</v>
      </c>
      <c r="N144">
        <v>0</v>
      </c>
      <c r="O144">
        <v>0</v>
      </c>
      <c r="P144">
        <v>1</v>
      </c>
      <c r="Q144">
        <v>0</v>
      </c>
      <c r="R144">
        <v>0</v>
      </c>
      <c r="S144">
        <v>0</v>
      </c>
      <c r="T144">
        <v>1</v>
      </c>
      <c r="U144">
        <v>1</v>
      </c>
      <c r="V144">
        <v>0</v>
      </c>
      <c r="W144">
        <v>0</v>
      </c>
      <c r="X144">
        <v>0</v>
      </c>
      <c r="Y144">
        <v>0</v>
      </c>
      <c r="Z144">
        <v>1</v>
      </c>
      <c r="AA144">
        <v>0</v>
      </c>
      <c r="AB144">
        <v>0</v>
      </c>
      <c r="AC144">
        <v>0</v>
      </c>
      <c r="AD144">
        <v>0</v>
      </c>
      <c r="AE144">
        <v>0</v>
      </c>
      <c r="AF144">
        <v>0</v>
      </c>
      <c r="AG144">
        <v>0</v>
      </c>
      <c r="AI144" t="s">
        <v>2</v>
      </c>
    </row>
    <row r="145" spans="1:38">
      <c r="A145">
        <v>3690120</v>
      </c>
      <c r="B145" t="str">
        <f t="shared" si="2"/>
        <v>http://www.ncbi.nlm.nih.gov/pmc/articles/PMC3690120</v>
      </c>
      <c r="C145" t="s">
        <v>352</v>
      </c>
      <c r="D145" t="s">
        <v>228</v>
      </c>
      <c r="F145">
        <v>1</v>
      </c>
      <c r="G145">
        <v>1</v>
      </c>
      <c r="H145">
        <v>1</v>
      </c>
      <c r="I145">
        <v>0</v>
      </c>
      <c r="J145">
        <v>0</v>
      </c>
      <c r="K145">
        <v>0</v>
      </c>
      <c r="L145">
        <v>0</v>
      </c>
      <c r="M145">
        <v>0</v>
      </c>
      <c r="N145">
        <v>0</v>
      </c>
      <c r="O145">
        <v>0</v>
      </c>
      <c r="P145">
        <v>0</v>
      </c>
      <c r="Q145">
        <v>0</v>
      </c>
      <c r="R145">
        <v>0</v>
      </c>
      <c r="S145">
        <v>0</v>
      </c>
      <c r="T145">
        <v>1</v>
      </c>
      <c r="U145">
        <v>0</v>
      </c>
      <c r="V145">
        <v>1</v>
      </c>
      <c r="W145">
        <v>0</v>
      </c>
      <c r="X145">
        <v>0</v>
      </c>
      <c r="Y145">
        <v>0</v>
      </c>
      <c r="Z145">
        <v>0</v>
      </c>
      <c r="AA145">
        <v>0</v>
      </c>
      <c r="AB145">
        <v>0</v>
      </c>
      <c r="AC145">
        <v>1</v>
      </c>
      <c r="AD145">
        <v>0</v>
      </c>
      <c r="AE145">
        <v>0</v>
      </c>
      <c r="AF145">
        <v>0</v>
      </c>
      <c r="AG145">
        <v>0</v>
      </c>
      <c r="AI145" t="s">
        <v>517</v>
      </c>
    </row>
    <row r="146" spans="1:38">
      <c r="A146">
        <v>4251695</v>
      </c>
      <c r="B146" t="str">
        <f t="shared" si="2"/>
        <v>http://www.ncbi.nlm.nih.gov/pmc/articles/PMC4251695</v>
      </c>
      <c r="C146" t="s">
        <v>674</v>
      </c>
      <c r="D146" t="s">
        <v>228</v>
      </c>
      <c r="F146">
        <v>0</v>
      </c>
      <c r="G146">
        <v>0</v>
      </c>
      <c r="H146">
        <v>1</v>
      </c>
      <c r="I146">
        <v>1</v>
      </c>
      <c r="J146">
        <v>0</v>
      </c>
      <c r="K146">
        <v>0</v>
      </c>
      <c r="L146">
        <v>0</v>
      </c>
      <c r="M146">
        <v>0</v>
      </c>
      <c r="N146">
        <v>0</v>
      </c>
      <c r="O146">
        <v>0</v>
      </c>
      <c r="P146">
        <v>0</v>
      </c>
      <c r="Q146">
        <v>0</v>
      </c>
      <c r="R146">
        <v>0</v>
      </c>
      <c r="S146">
        <v>0</v>
      </c>
      <c r="T146">
        <v>1</v>
      </c>
      <c r="U146">
        <v>0</v>
      </c>
      <c r="V146">
        <v>0</v>
      </c>
      <c r="W146">
        <v>0</v>
      </c>
      <c r="X146">
        <v>0</v>
      </c>
      <c r="Y146">
        <v>0</v>
      </c>
      <c r="Z146">
        <v>1</v>
      </c>
      <c r="AA146">
        <v>1</v>
      </c>
      <c r="AB146">
        <v>0</v>
      </c>
      <c r="AC146">
        <v>1</v>
      </c>
      <c r="AD146">
        <v>0</v>
      </c>
      <c r="AE146">
        <v>0</v>
      </c>
      <c r="AF146">
        <v>0</v>
      </c>
      <c r="AG146">
        <v>1</v>
      </c>
      <c r="AI146" t="s">
        <v>263</v>
      </c>
      <c r="AL146" t="s">
        <v>675</v>
      </c>
    </row>
    <row r="147" spans="1:38">
      <c r="A147">
        <v>3875801</v>
      </c>
      <c r="B147" t="str">
        <f t="shared" si="2"/>
        <v>http://www.ncbi.nlm.nih.gov/pmc/articles/PMC3875801</v>
      </c>
      <c r="C147" t="s">
        <v>676</v>
      </c>
      <c r="D147" t="s">
        <v>228</v>
      </c>
      <c r="E147" t="s">
        <v>114</v>
      </c>
      <c r="F147">
        <v>0</v>
      </c>
      <c r="G147">
        <v>0</v>
      </c>
      <c r="H147">
        <v>0</v>
      </c>
      <c r="I147">
        <v>0</v>
      </c>
      <c r="J147">
        <v>0</v>
      </c>
      <c r="K147">
        <v>0</v>
      </c>
      <c r="L147">
        <v>0</v>
      </c>
      <c r="M147">
        <v>0</v>
      </c>
      <c r="N147">
        <v>0</v>
      </c>
      <c r="O147">
        <v>0</v>
      </c>
      <c r="P147">
        <v>0</v>
      </c>
      <c r="Q147">
        <v>0</v>
      </c>
      <c r="R147">
        <v>0</v>
      </c>
      <c r="S147">
        <v>0</v>
      </c>
      <c r="T147">
        <v>1</v>
      </c>
      <c r="U147">
        <v>0</v>
      </c>
      <c r="V147">
        <v>0</v>
      </c>
      <c r="W147">
        <v>0</v>
      </c>
      <c r="X147">
        <v>0</v>
      </c>
      <c r="Y147">
        <v>0</v>
      </c>
      <c r="Z147">
        <v>0</v>
      </c>
      <c r="AA147">
        <v>0</v>
      </c>
      <c r="AB147">
        <v>0</v>
      </c>
      <c r="AC147">
        <v>0</v>
      </c>
      <c r="AD147">
        <v>0</v>
      </c>
      <c r="AE147">
        <v>0</v>
      </c>
      <c r="AF147">
        <v>0</v>
      </c>
      <c r="AG147">
        <v>0</v>
      </c>
      <c r="AI147" t="s">
        <v>2</v>
      </c>
      <c r="AJ147" t="s">
        <v>677</v>
      </c>
      <c r="AK147" t="s">
        <v>471</v>
      </c>
    </row>
    <row r="148" spans="1:38">
      <c r="A148">
        <v>3879608</v>
      </c>
      <c r="B148" t="str">
        <f t="shared" si="2"/>
        <v>http://www.ncbi.nlm.nih.gov/pmc/articles/PMC3879608</v>
      </c>
      <c r="C148" t="s">
        <v>312</v>
      </c>
      <c r="D148" t="s">
        <v>267</v>
      </c>
      <c r="F148">
        <v>0</v>
      </c>
      <c r="G148">
        <v>0</v>
      </c>
      <c r="H148">
        <v>1</v>
      </c>
      <c r="I148">
        <v>0</v>
      </c>
      <c r="J148">
        <v>0</v>
      </c>
      <c r="K148">
        <v>0</v>
      </c>
      <c r="L148">
        <v>0</v>
      </c>
      <c r="M148">
        <v>0</v>
      </c>
      <c r="N148">
        <v>0</v>
      </c>
      <c r="O148">
        <v>0</v>
      </c>
      <c r="P148">
        <v>0</v>
      </c>
      <c r="Q148">
        <v>0</v>
      </c>
      <c r="R148">
        <v>0</v>
      </c>
      <c r="S148">
        <v>0</v>
      </c>
      <c r="T148">
        <v>1</v>
      </c>
      <c r="U148">
        <v>1</v>
      </c>
      <c r="V148">
        <v>1</v>
      </c>
      <c r="W148">
        <v>0</v>
      </c>
      <c r="X148">
        <v>0</v>
      </c>
      <c r="Y148">
        <v>0</v>
      </c>
      <c r="Z148">
        <v>1</v>
      </c>
      <c r="AA148">
        <v>0</v>
      </c>
      <c r="AB148">
        <v>0</v>
      </c>
      <c r="AC148">
        <v>1</v>
      </c>
      <c r="AD148">
        <v>0</v>
      </c>
      <c r="AE148">
        <v>1</v>
      </c>
      <c r="AF148">
        <v>0</v>
      </c>
      <c r="AG148">
        <v>0</v>
      </c>
      <c r="AI148" t="s">
        <v>2</v>
      </c>
      <c r="AJ148" t="s">
        <v>287</v>
      </c>
      <c r="AL148" t="s">
        <v>678</v>
      </c>
    </row>
    <row r="149" spans="1:38">
      <c r="A149">
        <v>3243743</v>
      </c>
      <c r="B149" t="str">
        <f t="shared" si="2"/>
        <v>http://www.ncbi.nlm.nih.gov/pmc/articles/PMC3243743</v>
      </c>
      <c r="C149" t="s">
        <v>681</v>
      </c>
      <c r="D149" t="s">
        <v>214</v>
      </c>
      <c r="E149" t="s">
        <v>132</v>
      </c>
      <c r="F149">
        <v>0</v>
      </c>
      <c r="G149">
        <v>0</v>
      </c>
      <c r="H149">
        <v>1</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I149" t="s">
        <v>240</v>
      </c>
    </row>
    <row r="150" spans="1:38">
      <c r="A150">
        <v>3944000</v>
      </c>
      <c r="B150" t="str">
        <f t="shared" si="2"/>
        <v>http://www.ncbi.nlm.nih.gov/pmc/articles/PMC3944000</v>
      </c>
      <c r="C150" t="s">
        <v>682</v>
      </c>
      <c r="D150" t="s">
        <v>252</v>
      </c>
      <c r="F150">
        <v>0</v>
      </c>
      <c r="G150">
        <v>0</v>
      </c>
      <c r="H150">
        <v>1</v>
      </c>
      <c r="I150">
        <v>0</v>
      </c>
      <c r="J150">
        <v>0</v>
      </c>
      <c r="K150">
        <v>0</v>
      </c>
      <c r="L150">
        <v>0</v>
      </c>
      <c r="M150">
        <v>0</v>
      </c>
      <c r="N150">
        <v>0</v>
      </c>
      <c r="O150">
        <v>0</v>
      </c>
      <c r="P150">
        <v>0</v>
      </c>
      <c r="Q150">
        <v>0</v>
      </c>
      <c r="R150">
        <v>0</v>
      </c>
      <c r="S150">
        <v>0</v>
      </c>
      <c r="T150">
        <v>0</v>
      </c>
      <c r="U150">
        <v>1</v>
      </c>
      <c r="V150">
        <v>1</v>
      </c>
      <c r="W150">
        <v>0</v>
      </c>
      <c r="X150">
        <v>0</v>
      </c>
      <c r="Y150">
        <v>0</v>
      </c>
      <c r="Z150">
        <v>0</v>
      </c>
      <c r="AA150">
        <v>0</v>
      </c>
      <c r="AB150">
        <v>0</v>
      </c>
      <c r="AC150">
        <v>1</v>
      </c>
      <c r="AD150">
        <v>0</v>
      </c>
      <c r="AE150">
        <v>0</v>
      </c>
      <c r="AF150">
        <v>0</v>
      </c>
      <c r="AG150">
        <v>0</v>
      </c>
      <c r="AI150" t="s">
        <v>2</v>
      </c>
      <c r="AJ150" t="s">
        <v>683</v>
      </c>
    </row>
    <row r="151" spans="1:38">
      <c r="A151">
        <v>2930860</v>
      </c>
      <c r="B151" t="str">
        <f t="shared" si="2"/>
        <v>http://www.ncbi.nlm.nih.gov/pmc/articles/PMC2930860</v>
      </c>
      <c r="C151" t="s">
        <v>684</v>
      </c>
      <c r="AI151" t="s">
        <v>563</v>
      </c>
    </row>
    <row r="152" spans="1:38">
      <c r="A152">
        <v>3268331</v>
      </c>
      <c r="B152" t="str">
        <f t="shared" si="2"/>
        <v>http://www.ncbi.nlm.nih.gov/pmc/articles/PMC3268331</v>
      </c>
      <c r="C152" t="s">
        <v>685</v>
      </c>
      <c r="D152" t="s">
        <v>252</v>
      </c>
      <c r="F152">
        <v>0</v>
      </c>
      <c r="G152">
        <v>0</v>
      </c>
      <c r="H152">
        <v>0</v>
      </c>
      <c r="I152">
        <v>1</v>
      </c>
      <c r="J152">
        <v>0</v>
      </c>
      <c r="K152">
        <v>0</v>
      </c>
      <c r="L152">
        <v>0</v>
      </c>
      <c r="M152">
        <v>0</v>
      </c>
      <c r="N152">
        <v>0</v>
      </c>
      <c r="O152">
        <v>0</v>
      </c>
      <c r="P152">
        <v>0</v>
      </c>
      <c r="Q152">
        <v>0</v>
      </c>
      <c r="R152">
        <v>0</v>
      </c>
      <c r="S152">
        <v>0</v>
      </c>
      <c r="T152">
        <v>0</v>
      </c>
      <c r="U152">
        <v>1</v>
      </c>
      <c r="V152">
        <v>0</v>
      </c>
      <c r="W152">
        <v>0</v>
      </c>
      <c r="X152">
        <v>0</v>
      </c>
      <c r="Y152">
        <v>0</v>
      </c>
      <c r="Z152">
        <v>1</v>
      </c>
      <c r="AA152">
        <v>0</v>
      </c>
      <c r="AB152">
        <v>0</v>
      </c>
      <c r="AC152">
        <v>0</v>
      </c>
      <c r="AD152">
        <v>0</v>
      </c>
      <c r="AE152">
        <v>0</v>
      </c>
      <c r="AF152">
        <v>0</v>
      </c>
      <c r="AG152">
        <v>0</v>
      </c>
      <c r="AI152" t="s">
        <v>395</v>
      </c>
    </row>
    <row r="153" spans="1:38">
      <c r="A153">
        <v>2924243</v>
      </c>
      <c r="B153" t="str">
        <f t="shared" si="2"/>
        <v>http://www.ncbi.nlm.nih.gov/pmc/articles/PMC2924243</v>
      </c>
      <c r="C153" t="s">
        <v>686</v>
      </c>
      <c r="D153" t="s">
        <v>252</v>
      </c>
      <c r="E153" t="s">
        <v>130</v>
      </c>
      <c r="F153">
        <v>0</v>
      </c>
      <c r="G153">
        <v>0</v>
      </c>
      <c r="H153">
        <v>1</v>
      </c>
      <c r="I153">
        <v>0</v>
      </c>
      <c r="J153">
        <v>0</v>
      </c>
      <c r="K153">
        <v>0</v>
      </c>
      <c r="L153">
        <v>0</v>
      </c>
      <c r="M153">
        <v>0</v>
      </c>
      <c r="N153">
        <v>0</v>
      </c>
      <c r="O153">
        <v>0</v>
      </c>
      <c r="P153">
        <v>0</v>
      </c>
      <c r="Q153">
        <v>0</v>
      </c>
      <c r="R153">
        <v>1</v>
      </c>
      <c r="S153">
        <v>0</v>
      </c>
      <c r="T153">
        <v>1</v>
      </c>
      <c r="U153">
        <v>1</v>
      </c>
      <c r="V153">
        <v>0</v>
      </c>
      <c r="W153">
        <v>0</v>
      </c>
      <c r="X153">
        <v>0</v>
      </c>
      <c r="Y153">
        <v>0</v>
      </c>
      <c r="Z153">
        <v>0</v>
      </c>
      <c r="AA153">
        <v>0</v>
      </c>
      <c r="AB153">
        <v>0</v>
      </c>
      <c r="AC153">
        <v>0</v>
      </c>
      <c r="AD153">
        <v>0</v>
      </c>
      <c r="AE153">
        <v>0</v>
      </c>
      <c r="AF153">
        <v>0</v>
      </c>
      <c r="AG153">
        <v>0</v>
      </c>
      <c r="AI153" t="s">
        <v>2</v>
      </c>
      <c r="AJ153" t="s">
        <v>502</v>
      </c>
      <c r="AK153" t="s">
        <v>687</v>
      </c>
    </row>
    <row r="154" spans="1:38">
      <c r="A154">
        <v>4182543</v>
      </c>
      <c r="B154" t="str">
        <f t="shared" si="2"/>
        <v>http://www.ncbi.nlm.nih.gov/pmc/articles/PMC4182543</v>
      </c>
      <c r="C154" t="s">
        <v>688</v>
      </c>
      <c r="D154" t="s">
        <v>246</v>
      </c>
      <c r="F154">
        <v>0</v>
      </c>
      <c r="G154">
        <v>0</v>
      </c>
      <c r="H154">
        <v>1</v>
      </c>
      <c r="I154">
        <v>1</v>
      </c>
      <c r="J154">
        <v>0</v>
      </c>
      <c r="K154">
        <v>0</v>
      </c>
      <c r="L154">
        <v>0</v>
      </c>
      <c r="M154">
        <v>0</v>
      </c>
      <c r="N154">
        <v>0</v>
      </c>
      <c r="O154">
        <v>0</v>
      </c>
      <c r="P154">
        <v>0</v>
      </c>
      <c r="Q154">
        <v>0</v>
      </c>
      <c r="R154">
        <v>0</v>
      </c>
      <c r="S154">
        <v>0</v>
      </c>
      <c r="T154">
        <v>0</v>
      </c>
      <c r="U154">
        <v>1</v>
      </c>
      <c r="V154">
        <v>0</v>
      </c>
      <c r="W154">
        <v>1</v>
      </c>
      <c r="X154">
        <v>0</v>
      </c>
      <c r="Y154">
        <v>0</v>
      </c>
      <c r="Z154">
        <v>0</v>
      </c>
      <c r="AA154">
        <v>0</v>
      </c>
      <c r="AB154">
        <v>0</v>
      </c>
      <c r="AC154">
        <v>0</v>
      </c>
      <c r="AD154">
        <v>0</v>
      </c>
      <c r="AE154">
        <v>1</v>
      </c>
      <c r="AF154">
        <v>0</v>
      </c>
      <c r="AG154">
        <v>0</v>
      </c>
      <c r="AI154" t="s">
        <v>263</v>
      </c>
      <c r="AL154" t="s">
        <v>430</v>
      </c>
    </row>
    <row r="155" spans="1:38">
      <c r="A155">
        <v>3567171</v>
      </c>
      <c r="B155" t="str">
        <f t="shared" si="2"/>
        <v>http://www.ncbi.nlm.nih.gov/pmc/articles/PMC3567171</v>
      </c>
      <c r="C155" t="s">
        <v>689</v>
      </c>
      <c r="D155" t="s">
        <v>238</v>
      </c>
      <c r="F155">
        <v>0</v>
      </c>
      <c r="G155">
        <v>0</v>
      </c>
      <c r="H155">
        <v>1</v>
      </c>
      <c r="I155">
        <v>0</v>
      </c>
      <c r="J155">
        <v>1</v>
      </c>
      <c r="K155">
        <v>0</v>
      </c>
      <c r="L155">
        <v>0</v>
      </c>
      <c r="M155">
        <v>0</v>
      </c>
      <c r="N155">
        <v>0</v>
      </c>
      <c r="O155">
        <v>0</v>
      </c>
      <c r="P155">
        <v>1</v>
      </c>
      <c r="Q155">
        <v>0</v>
      </c>
      <c r="R155">
        <v>1</v>
      </c>
      <c r="S155">
        <v>0</v>
      </c>
      <c r="T155">
        <v>1</v>
      </c>
      <c r="U155">
        <v>1</v>
      </c>
      <c r="V155">
        <v>0</v>
      </c>
      <c r="W155">
        <v>0</v>
      </c>
      <c r="X155">
        <v>0</v>
      </c>
      <c r="Y155">
        <v>0</v>
      </c>
      <c r="Z155">
        <v>1</v>
      </c>
      <c r="AA155">
        <v>1</v>
      </c>
      <c r="AB155">
        <v>0</v>
      </c>
      <c r="AC155">
        <v>0</v>
      </c>
      <c r="AD155">
        <v>0</v>
      </c>
      <c r="AE155">
        <v>0</v>
      </c>
      <c r="AF155">
        <v>0</v>
      </c>
      <c r="AG155">
        <v>1</v>
      </c>
      <c r="AI155" t="s">
        <v>2</v>
      </c>
      <c r="AJ155" t="s">
        <v>591</v>
      </c>
      <c r="AK155" t="s">
        <v>235</v>
      </c>
    </row>
    <row r="156" spans="1:38">
      <c r="A156">
        <v>3868518</v>
      </c>
      <c r="B156" t="str">
        <f t="shared" si="2"/>
        <v>http://www.ncbi.nlm.nih.gov/pmc/articles/PMC3868518</v>
      </c>
      <c r="C156" t="s">
        <v>690</v>
      </c>
      <c r="D156" t="s">
        <v>228</v>
      </c>
      <c r="F156">
        <v>0</v>
      </c>
      <c r="G156">
        <v>0</v>
      </c>
      <c r="H156">
        <v>1</v>
      </c>
      <c r="I156">
        <v>0</v>
      </c>
      <c r="J156">
        <v>0</v>
      </c>
      <c r="K156">
        <v>0</v>
      </c>
      <c r="L156">
        <v>0</v>
      </c>
      <c r="M156">
        <v>0</v>
      </c>
      <c r="N156">
        <v>0</v>
      </c>
      <c r="O156">
        <v>0</v>
      </c>
      <c r="P156">
        <v>1</v>
      </c>
      <c r="Q156">
        <v>0</v>
      </c>
      <c r="R156">
        <v>0</v>
      </c>
      <c r="S156">
        <v>0</v>
      </c>
      <c r="T156">
        <v>1</v>
      </c>
      <c r="U156">
        <v>0</v>
      </c>
      <c r="V156">
        <v>1</v>
      </c>
      <c r="W156">
        <v>1</v>
      </c>
      <c r="X156">
        <v>0</v>
      </c>
      <c r="Y156">
        <v>0</v>
      </c>
      <c r="Z156">
        <v>1</v>
      </c>
      <c r="AA156">
        <v>1</v>
      </c>
      <c r="AB156">
        <v>0</v>
      </c>
      <c r="AC156">
        <v>1</v>
      </c>
      <c r="AD156">
        <v>0</v>
      </c>
      <c r="AE156">
        <v>0</v>
      </c>
      <c r="AF156">
        <v>0</v>
      </c>
      <c r="AG156">
        <v>1</v>
      </c>
      <c r="AI156" t="s">
        <v>517</v>
      </c>
    </row>
    <row r="157" spans="1:38">
      <c r="A157">
        <v>3925525</v>
      </c>
      <c r="B157" t="str">
        <f t="shared" si="2"/>
        <v>http://www.ncbi.nlm.nih.gov/pmc/articles/PMC3925525</v>
      </c>
      <c r="C157" t="s">
        <v>433</v>
      </c>
      <c r="AI157" t="s">
        <v>563</v>
      </c>
    </row>
    <row r="158" spans="1:38">
      <c r="A158">
        <v>2997002</v>
      </c>
      <c r="B158" t="str">
        <f t="shared" si="2"/>
        <v>http://www.ncbi.nlm.nih.gov/pmc/articles/PMC2997002</v>
      </c>
      <c r="C158" t="s">
        <v>691</v>
      </c>
      <c r="D158" t="s">
        <v>252</v>
      </c>
      <c r="F158">
        <v>0</v>
      </c>
      <c r="G158">
        <v>0</v>
      </c>
      <c r="H158">
        <v>1</v>
      </c>
      <c r="I158">
        <v>0</v>
      </c>
      <c r="J158">
        <v>0</v>
      </c>
      <c r="K158">
        <v>0</v>
      </c>
      <c r="L158">
        <v>0</v>
      </c>
      <c r="M158">
        <v>0</v>
      </c>
      <c r="N158">
        <v>0</v>
      </c>
      <c r="O158">
        <v>0</v>
      </c>
      <c r="P158">
        <v>0</v>
      </c>
      <c r="Q158">
        <v>0</v>
      </c>
      <c r="R158">
        <v>0</v>
      </c>
      <c r="S158">
        <v>0</v>
      </c>
      <c r="T158">
        <v>1</v>
      </c>
      <c r="U158">
        <v>0</v>
      </c>
      <c r="V158">
        <v>1</v>
      </c>
      <c r="W158">
        <v>0</v>
      </c>
      <c r="X158">
        <v>0</v>
      </c>
      <c r="Y158">
        <v>0</v>
      </c>
      <c r="Z158">
        <v>1</v>
      </c>
      <c r="AA158">
        <v>1</v>
      </c>
      <c r="AB158">
        <v>0</v>
      </c>
      <c r="AC158">
        <v>0</v>
      </c>
      <c r="AD158">
        <v>0</v>
      </c>
      <c r="AE158">
        <v>0</v>
      </c>
      <c r="AF158">
        <v>0</v>
      </c>
      <c r="AG158">
        <v>0</v>
      </c>
      <c r="AI158" t="s">
        <v>263</v>
      </c>
      <c r="AK158" t="s">
        <v>262</v>
      </c>
      <c r="AL158" t="s">
        <v>692</v>
      </c>
    </row>
    <row r="159" spans="1:38">
      <c r="A159">
        <v>2931697</v>
      </c>
      <c r="B159" t="str">
        <f t="shared" si="2"/>
        <v>http://www.ncbi.nlm.nih.gov/pmc/articles/PMC2931697</v>
      </c>
      <c r="C159" t="s">
        <v>693</v>
      </c>
      <c r="D159" t="s">
        <v>228</v>
      </c>
      <c r="F159">
        <v>0</v>
      </c>
      <c r="G159">
        <v>0</v>
      </c>
      <c r="H159">
        <v>1</v>
      </c>
      <c r="I159">
        <v>1</v>
      </c>
      <c r="J159">
        <v>0</v>
      </c>
      <c r="K159">
        <v>0</v>
      </c>
      <c r="L159">
        <v>0</v>
      </c>
      <c r="M159">
        <v>0</v>
      </c>
      <c r="N159">
        <v>0</v>
      </c>
      <c r="O159">
        <v>0</v>
      </c>
      <c r="P159">
        <v>0</v>
      </c>
      <c r="Q159">
        <v>0</v>
      </c>
      <c r="R159">
        <v>0</v>
      </c>
      <c r="S159">
        <v>0</v>
      </c>
      <c r="T159">
        <v>0</v>
      </c>
      <c r="U159">
        <v>0</v>
      </c>
      <c r="V159">
        <v>1</v>
      </c>
      <c r="W159">
        <v>0</v>
      </c>
      <c r="X159">
        <v>0</v>
      </c>
      <c r="Y159">
        <v>0</v>
      </c>
      <c r="Z159">
        <v>0</v>
      </c>
      <c r="AA159">
        <v>0</v>
      </c>
      <c r="AB159">
        <v>0</v>
      </c>
      <c r="AC159">
        <v>0</v>
      </c>
      <c r="AD159">
        <v>0</v>
      </c>
      <c r="AE159">
        <v>0</v>
      </c>
      <c r="AF159">
        <v>0</v>
      </c>
      <c r="AG159">
        <v>0</v>
      </c>
      <c r="AI159" t="s">
        <v>240</v>
      </c>
    </row>
    <row r="160" spans="1:38">
      <c r="A160">
        <v>3916420</v>
      </c>
      <c r="B160" t="str">
        <f t="shared" si="2"/>
        <v>http://www.ncbi.nlm.nih.gov/pmc/articles/PMC3916420</v>
      </c>
      <c r="C160" t="s">
        <v>694</v>
      </c>
      <c r="AI160" t="s">
        <v>563</v>
      </c>
    </row>
    <row r="161" spans="1:40">
      <c r="A161">
        <v>3384182</v>
      </c>
      <c r="B161" t="str">
        <f t="shared" si="2"/>
        <v>http://www.ncbi.nlm.nih.gov/pmc/articles/PMC3384182</v>
      </c>
      <c r="C161" t="s">
        <v>606</v>
      </c>
      <c r="AI161" t="s">
        <v>563</v>
      </c>
    </row>
    <row r="162" spans="1:40">
      <c r="A162">
        <v>3878884</v>
      </c>
      <c r="B162" t="str">
        <f t="shared" si="2"/>
        <v>http://www.ncbi.nlm.nih.gov/pmc/articles/PMC3878884</v>
      </c>
      <c r="C162" t="s">
        <v>237</v>
      </c>
      <c r="D162" t="s">
        <v>238</v>
      </c>
      <c r="F162">
        <v>0</v>
      </c>
      <c r="G162">
        <v>0</v>
      </c>
      <c r="H162">
        <v>1</v>
      </c>
      <c r="I162">
        <v>0</v>
      </c>
      <c r="J162">
        <v>0</v>
      </c>
      <c r="K162">
        <v>0</v>
      </c>
      <c r="L162">
        <v>0</v>
      </c>
      <c r="M162">
        <v>0</v>
      </c>
      <c r="N162">
        <v>0</v>
      </c>
      <c r="O162">
        <v>0</v>
      </c>
      <c r="P162">
        <v>0</v>
      </c>
      <c r="Q162">
        <v>0</v>
      </c>
      <c r="R162">
        <v>0</v>
      </c>
      <c r="S162">
        <v>0</v>
      </c>
      <c r="T162">
        <v>1</v>
      </c>
      <c r="U162">
        <v>0</v>
      </c>
      <c r="V162">
        <v>0</v>
      </c>
      <c r="W162">
        <v>0</v>
      </c>
      <c r="X162">
        <v>0</v>
      </c>
      <c r="Y162">
        <v>0</v>
      </c>
      <c r="Z162">
        <v>1</v>
      </c>
      <c r="AA162">
        <v>1</v>
      </c>
      <c r="AB162">
        <v>0</v>
      </c>
      <c r="AC162">
        <v>0</v>
      </c>
      <c r="AD162">
        <v>0</v>
      </c>
      <c r="AE162">
        <v>0</v>
      </c>
      <c r="AF162">
        <v>0</v>
      </c>
      <c r="AG162">
        <v>0</v>
      </c>
      <c r="AI162" t="s">
        <v>2</v>
      </c>
      <c r="AJ162" t="s">
        <v>695</v>
      </c>
    </row>
    <row r="163" spans="1:40">
      <c r="A163">
        <v>3556125</v>
      </c>
      <c r="B163" t="str">
        <f t="shared" si="2"/>
        <v>http://www.ncbi.nlm.nih.gov/pmc/articles/PMC3556125</v>
      </c>
      <c r="C163" t="s">
        <v>696</v>
      </c>
      <c r="AI163" t="s">
        <v>563</v>
      </c>
    </row>
    <row r="164" spans="1:40">
      <c r="A164">
        <v>3374071</v>
      </c>
      <c r="B164" t="str">
        <f t="shared" si="2"/>
        <v>http://www.ncbi.nlm.nih.gov/pmc/articles/PMC3374071</v>
      </c>
      <c r="C164" t="s">
        <v>697</v>
      </c>
      <c r="AI164" t="s">
        <v>563</v>
      </c>
    </row>
    <row r="165" spans="1:40">
      <c r="A165">
        <v>4132732</v>
      </c>
      <c r="B165" t="str">
        <f t="shared" si="2"/>
        <v>http://www.ncbi.nlm.nih.gov/pmc/articles/PMC4132732</v>
      </c>
      <c r="C165" t="s">
        <v>698</v>
      </c>
      <c r="D165" t="s">
        <v>273</v>
      </c>
      <c r="E165" t="s">
        <v>114</v>
      </c>
      <c r="F165">
        <v>0</v>
      </c>
      <c r="G165">
        <v>0</v>
      </c>
      <c r="H165">
        <v>1</v>
      </c>
      <c r="I165">
        <v>1</v>
      </c>
      <c r="J165">
        <v>0</v>
      </c>
      <c r="K165">
        <v>0</v>
      </c>
      <c r="L165">
        <v>0</v>
      </c>
      <c r="M165">
        <v>0</v>
      </c>
      <c r="N165">
        <v>0</v>
      </c>
      <c r="O165">
        <v>0</v>
      </c>
      <c r="P165">
        <v>0</v>
      </c>
      <c r="Q165">
        <v>0</v>
      </c>
      <c r="R165">
        <v>0</v>
      </c>
      <c r="S165">
        <v>0</v>
      </c>
      <c r="T165">
        <v>0</v>
      </c>
      <c r="U165">
        <v>0</v>
      </c>
      <c r="V165">
        <v>1</v>
      </c>
      <c r="W165">
        <v>0</v>
      </c>
      <c r="X165">
        <v>0</v>
      </c>
      <c r="Y165">
        <v>0</v>
      </c>
      <c r="Z165">
        <v>0</v>
      </c>
      <c r="AA165">
        <v>0</v>
      </c>
      <c r="AB165">
        <v>0</v>
      </c>
      <c r="AC165">
        <v>1</v>
      </c>
      <c r="AD165">
        <v>0</v>
      </c>
      <c r="AE165">
        <v>0</v>
      </c>
      <c r="AF165">
        <v>0</v>
      </c>
      <c r="AG165">
        <v>0</v>
      </c>
      <c r="AI165" t="s">
        <v>263</v>
      </c>
      <c r="AL165" t="s">
        <v>699</v>
      </c>
    </row>
    <row r="166" spans="1:40">
      <c r="A166">
        <v>4046741</v>
      </c>
      <c r="B166" t="str">
        <f t="shared" si="2"/>
        <v>http://www.ncbi.nlm.nih.gov/pmc/articles/PMC4046741</v>
      </c>
      <c r="C166" t="s">
        <v>261</v>
      </c>
      <c r="D166" t="s">
        <v>218</v>
      </c>
      <c r="F166">
        <v>0</v>
      </c>
      <c r="G166">
        <v>0</v>
      </c>
      <c r="H166">
        <v>1</v>
      </c>
      <c r="I166">
        <v>1</v>
      </c>
      <c r="J166">
        <v>1</v>
      </c>
      <c r="K166">
        <v>0</v>
      </c>
      <c r="L166">
        <v>0</v>
      </c>
      <c r="M166">
        <v>0</v>
      </c>
      <c r="N166">
        <v>0</v>
      </c>
      <c r="O166">
        <v>0</v>
      </c>
      <c r="P166">
        <v>0</v>
      </c>
      <c r="Q166">
        <v>0</v>
      </c>
      <c r="R166">
        <v>0</v>
      </c>
      <c r="S166">
        <v>0</v>
      </c>
      <c r="T166">
        <v>0</v>
      </c>
      <c r="U166">
        <v>1</v>
      </c>
      <c r="V166">
        <v>1</v>
      </c>
      <c r="W166">
        <v>0</v>
      </c>
      <c r="X166">
        <v>0</v>
      </c>
      <c r="Y166">
        <v>0</v>
      </c>
      <c r="Z166">
        <v>0</v>
      </c>
      <c r="AA166">
        <v>0</v>
      </c>
      <c r="AB166">
        <v>0</v>
      </c>
      <c r="AC166">
        <v>0</v>
      </c>
      <c r="AD166">
        <v>0</v>
      </c>
      <c r="AE166">
        <v>0</v>
      </c>
      <c r="AF166">
        <v>0</v>
      </c>
      <c r="AG166">
        <v>0</v>
      </c>
      <c r="AI166" t="s">
        <v>263</v>
      </c>
      <c r="AK166" t="s">
        <v>262</v>
      </c>
      <c r="AL166" t="s">
        <v>700</v>
      </c>
    </row>
    <row r="167" spans="1:40">
      <c r="A167">
        <v>4246315</v>
      </c>
      <c r="B167" t="str">
        <f t="shared" si="2"/>
        <v>http://www.ncbi.nlm.nih.gov/pmc/articles/PMC4246315</v>
      </c>
      <c r="C167" t="s">
        <v>701</v>
      </c>
      <c r="D167" t="s">
        <v>228</v>
      </c>
      <c r="F167">
        <v>1</v>
      </c>
      <c r="G167">
        <v>0</v>
      </c>
      <c r="H167">
        <v>1</v>
      </c>
      <c r="I167">
        <v>1</v>
      </c>
      <c r="J167">
        <v>0</v>
      </c>
      <c r="K167">
        <v>0</v>
      </c>
      <c r="L167">
        <v>0</v>
      </c>
      <c r="M167">
        <v>0</v>
      </c>
      <c r="N167">
        <v>0</v>
      </c>
      <c r="O167">
        <v>0</v>
      </c>
      <c r="P167">
        <v>0</v>
      </c>
      <c r="Q167">
        <v>0</v>
      </c>
      <c r="R167">
        <v>0</v>
      </c>
      <c r="S167">
        <v>0</v>
      </c>
      <c r="T167">
        <v>0</v>
      </c>
      <c r="U167">
        <v>0</v>
      </c>
      <c r="V167">
        <v>1</v>
      </c>
      <c r="W167">
        <v>0</v>
      </c>
      <c r="X167">
        <v>0</v>
      </c>
      <c r="Y167">
        <v>0</v>
      </c>
      <c r="Z167">
        <v>0</v>
      </c>
      <c r="AA167">
        <v>0</v>
      </c>
      <c r="AB167">
        <v>0</v>
      </c>
      <c r="AC167">
        <v>0</v>
      </c>
      <c r="AD167">
        <v>0</v>
      </c>
      <c r="AE167">
        <v>0</v>
      </c>
      <c r="AF167">
        <v>0</v>
      </c>
      <c r="AG167">
        <v>0</v>
      </c>
      <c r="AI167" t="s">
        <v>517</v>
      </c>
    </row>
    <row r="168" spans="1:40">
      <c r="A168">
        <v>3890815</v>
      </c>
      <c r="B168" t="str">
        <f t="shared" si="2"/>
        <v>http://www.ncbi.nlm.nih.gov/pmc/articles/PMC3890815</v>
      </c>
      <c r="C168" t="s">
        <v>312</v>
      </c>
      <c r="AI168" t="s">
        <v>563</v>
      </c>
    </row>
    <row r="169" spans="1:40">
      <c r="A169">
        <v>3266935</v>
      </c>
      <c r="B169" t="str">
        <f t="shared" si="2"/>
        <v>http://www.ncbi.nlm.nih.gov/pmc/articles/PMC3266935</v>
      </c>
      <c r="C169" t="s">
        <v>702</v>
      </c>
      <c r="D169" t="s">
        <v>214</v>
      </c>
      <c r="F169">
        <v>0</v>
      </c>
      <c r="G169">
        <v>0</v>
      </c>
      <c r="H169">
        <v>1</v>
      </c>
      <c r="I169">
        <v>0</v>
      </c>
      <c r="J169">
        <v>0</v>
      </c>
      <c r="K169">
        <v>0</v>
      </c>
      <c r="L169">
        <v>0</v>
      </c>
      <c r="M169">
        <v>0</v>
      </c>
      <c r="N169">
        <v>0</v>
      </c>
      <c r="O169">
        <v>0</v>
      </c>
      <c r="P169">
        <v>0</v>
      </c>
      <c r="Q169">
        <v>0</v>
      </c>
      <c r="R169">
        <v>0</v>
      </c>
      <c r="S169">
        <v>0</v>
      </c>
      <c r="T169">
        <v>1</v>
      </c>
      <c r="U169">
        <v>0</v>
      </c>
      <c r="V169">
        <v>1</v>
      </c>
      <c r="W169">
        <v>0</v>
      </c>
      <c r="X169">
        <v>0</v>
      </c>
      <c r="Y169">
        <v>0</v>
      </c>
      <c r="Z169">
        <v>0</v>
      </c>
      <c r="AA169">
        <v>0</v>
      </c>
      <c r="AB169">
        <v>0</v>
      </c>
      <c r="AC169">
        <v>0</v>
      </c>
      <c r="AD169">
        <v>0</v>
      </c>
      <c r="AE169">
        <v>1</v>
      </c>
      <c r="AF169">
        <v>0</v>
      </c>
      <c r="AG169">
        <v>0</v>
      </c>
      <c r="AI169" t="s">
        <v>395</v>
      </c>
    </row>
    <row r="170" spans="1:40">
      <c r="A170">
        <v>3366996</v>
      </c>
      <c r="B170" t="str">
        <f t="shared" si="2"/>
        <v>http://www.ncbi.nlm.nih.gov/pmc/articles/PMC3366996</v>
      </c>
      <c r="C170" t="s">
        <v>352</v>
      </c>
      <c r="D170" t="s">
        <v>252</v>
      </c>
      <c r="F170">
        <v>0</v>
      </c>
      <c r="G170">
        <v>0</v>
      </c>
      <c r="H170">
        <v>0</v>
      </c>
      <c r="I170">
        <v>1</v>
      </c>
      <c r="J170">
        <v>1</v>
      </c>
      <c r="K170">
        <v>0</v>
      </c>
      <c r="L170">
        <v>0</v>
      </c>
      <c r="M170">
        <v>0</v>
      </c>
      <c r="N170">
        <v>0</v>
      </c>
      <c r="O170">
        <v>0</v>
      </c>
      <c r="P170">
        <v>0</v>
      </c>
      <c r="Q170">
        <v>0</v>
      </c>
      <c r="R170">
        <v>0</v>
      </c>
      <c r="S170">
        <v>0</v>
      </c>
      <c r="T170">
        <v>0</v>
      </c>
      <c r="U170">
        <v>1</v>
      </c>
      <c r="V170">
        <v>1</v>
      </c>
      <c r="W170">
        <v>0</v>
      </c>
      <c r="X170">
        <v>0</v>
      </c>
      <c r="Y170">
        <v>0</v>
      </c>
      <c r="Z170">
        <v>0</v>
      </c>
      <c r="AA170">
        <v>0</v>
      </c>
      <c r="AB170">
        <v>0</v>
      </c>
      <c r="AC170">
        <v>0</v>
      </c>
      <c r="AD170">
        <v>0</v>
      </c>
      <c r="AE170">
        <v>0</v>
      </c>
      <c r="AF170">
        <v>0</v>
      </c>
      <c r="AG170">
        <v>0</v>
      </c>
      <c r="AI170" t="s">
        <v>263</v>
      </c>
      <c r="AJ170" t="s">
        <v>591</v>
      </c>
      <c r="AK170" t="s">
        <v>258</v>
      </c>
    </row>
    <row r="171" spans="1:40">
      <c r="A171">
        <v>3446795</v>
      </c>
      <c r="B171" t="str">
        <f t="shared" si="2"/>
        <v>http://www.ncbi.nlm.nih.gov/pmc/articles/PMC3446795</v>
      </c>
      <c r="C171" t="s">
        <v>352</v>
      </c>
      <c r="D171" t="s">
        <v>238</v>
      </c>
      <c r="F171">
        <v>0</v>
      </c>
      <c r="G171">
        <v>0</v>
      </c>
      <c r="H171">
        <v>1</v>
      </c>
      <c r="I171">
        <v>1</v>
      </c>
      <c r="J171">
        <v>0</v>
      </c>
      <c r="K171">
        <v>0</v>
      </c>
      <c r="L171">
        <v>0</v>
      </c>
      <c r="M171">
        <v>0</v>
      </c>
      <c r="N171">
        <v>0</v>
      </c>
      <c r="O171">
        <v>0</v>
      </c>
      <c r="P171">
        <v>0</v>
      </c>
      <c r="Q171">
        <v>0</v>
      </c>
      <c r="R171">
        <v>0</v>
      </c>
      <c r="S171">
        <v>0</v>
      </c>
      <c r="T171">
        <v>0</v>
      </c>
      <c r="U171">
        <v>1</v>
      </c>
      <c r="V171">
        <v>0</v>
      </c>
      <c r="W171">
        <v>0</v>
      </c>
      <c r="X171">
        <v>0</v>
      </c>
      <c r="Y171">
        <v>0</v>
      </c>
      <c r="Z171">
        <v>0</v>
      </c>
      <c r="AA171">
        <v>0</v>
      </c>
      <c r="AB171">
        <v>0</v>
      </c>
      <c r="AC171">
        <v>0</v>
      </c>
      <c r="AD171">
        <v>0</v>
      </c>
      <c r="AE171">
        <v>0</v>
      </c>
      <c r="AF171">
        <v>0</v>
      </c>
      <c r="AG171">
        <v>0</v>
      </c>
      <c r="AI171" t="s">
        <v>263</v>
      </c>
      <c r="AN171" t="s">
        <v>703</v>
      </c>
    </row>
    <row r="172" spans="1:40">
      <c r="A172">
        <v>4021379</v>
      </c>
      <c r="B172" t="str">
        <f t="shared" si="2"/>
        <v>http://www.ncbi.nlm.nih.gov/pmc/articles/PMC4021379</v>
      </c>
      <c r="C172" t="s">
        <v>704</v>
      </c>
      <c r="D172" t="s">
        <v>228</v>
      </c>
      <c r="F172">
        <v>1</v>
      </c>
      <c r="G172">
        <v>1</v>
      </c>
      <c r="H172">
        <v>1</v>
      </c>
      <c r="I172">
        <v>0</v>
      </c>
      <c r="J172">
        <v>0</v>
      </c>
      <c r="K172">
        <v>0</v>
      </c>
      <c r="L172">
        <v>0</v>
      </c>
      <c r="M172">
        <v>0</v>
      </c>
      <c r="N172">
        <v>0</v>
      </c>
      <c r="O172">
        <v>0</v>
      </c>
      <c r="P172">
        <v>0</v>
      </c>
      <c r="Q172">
        <v>0</v>
      </c>
      <c r="R172">
        <v>0</v>
      </c>
      <c r="S172">
        <v>0</v>
      </c>
      <c r="T172">
        <v>1</v>
      </c>
      <c r="U172">
        <v>0</v>
      </c>
      <c r="V172">
        <v>1</v>
      </c>
      <c r="W172">
        <v>0</v>
      </c>
      <c r="X172">
        <v>0</v>
      </c>
      <c r="Y172">
        <v>0</v>
      </c>
      <c r="Z172">
        <v>1</v>
      </c>
      <c r="AA172">
        <v>1</v>
      </c>
      <c r="AB172">
        <v>0</v>
      </c>
      <c r="AC172">
        <v>1</v>
      </c>
      <c r="AD172">
        <v>0</v>
      </c>
      <c r="AE172">
        <v>0</v>
      </c>
      <c r="AF172">
        <v>0</v>
      </c>
      <c r="AG172">
        <v>0</v>
      </c>
      <c r="AI172" t="s">
        <v>263</v>
      </c>
      <c r="AL172" t="s">
        <v>705</v>
      </c>
    </row>
    <row r="173" spans="1:40">
      <c r="A173">
        <v>3469712</v>
      </c>
      <c r="B173" t="str">
        <f t="shared" si="2"/>
        <v>http://www.ncbi.nlm.nih.gov/pmc/articles/PMC3469712</v>
      </c>
      <c r="C173" t="s">
        <v>706</v>
      </c>
      <c r="D173" t="s">
        <v>273</v>
      </c>
      <c r="F173">
        <v>0</v>
      </c>
      <c r="G173">
        <v>0</v>
      </c>
      <c r="H173">
        <v>1</v>
      </c>
      <c r="I173">
        <v>1</v>
      </c>
      <c r="J173">
        <v>0</v>
      </c>
      <c r="K173">
        <v>0</v>
      </c>
      <c r="L173">
        <v>0</v>
      </c>
      <c r="M173">
        <v>0</v>
      </c>
      <c r="N173">
        <v>0</v>
      </c>
      <c r="O173">
        <v>0</v>
      </c>
      <c r="P173">
        <v>0</v>
      </c>
      <c r="Q173">
        <v>0</v>
      </c>
      <c r="R173">
        <v>0</v>
      </c>
      <c r="S173">
        <v>0</v>
      </c>
      <c r="T173">
        <v>0</v>
      </c>
      <c r="U173">
        <v>0</v>
      </c>
      <c r="V173">
        <v>1</v>
      </c>
      <c r="W173">
        <v>0</v>
      </c>
      <c r="X173">
        <v>0</v>
      </c>
      <c r="Y173">
        <v>0</v>
      </c>
      <c r="Z173">
        <v>1</v>
      </c>
      <c r="AA173">
        <v>1</v>
      </c>
      <c r="AB173">
        <v>0</v>
      </c>
      <c r="AC173">
        <v>1</v>
      </c>
      <c r="AD173">
        <v>0</v>
      </c>
      <c r="AE173">
        <v>1</v>
      </c>
      <c r="AF173">
        <v>0</v>
      </c>
      <c r="AG173">
        <v>0</v>
      </c>
      <c r="AI173" t="s">
        <v>395</v>
      </c>
    </row>
    <row r="174" spans="1:40">
      <c r="A174">
        <v>3698143</v>
      </c>
      <c r="B174" t="str">
        <f t="shared" si="2"/>
        <v>http://www.ncbi.nlm.nih.gov/pmc/articles/PMC3698143</v>
      </c>
      <c r="C174" t="s">
        <v>707</v>
      </c>
      <c r="AI174" t="s">
        <v>563</v>
      </c>
    </row>
    <row r="175" spans="1:40">
      <c r="A175">
        <v>3956167</v>
      </c>
      <c r="B175" t="str">
        <f t="shared" si="2"/>
        <v>http://www.ncbi.nlm.nih.gov/pmc/articles/PMC3956167</v>
      </c>
      <c r="C175" t="s">
        <v>708</v>
      </c>
      <c r="AI175" t="s">
        <v>563</v>
      </c>
    </row>
    <row r="176" spans="1:40">
      <c r="A176">
        <v>2896180</v>
      </c>
      <c r="B176" t="str">
        <f t="shared" si="2"/>
        <v>http://www.ncbi.nlm.nih.gov/pmc/articles/PMC2896180</v>
      </c>
      <c r="C176" t="s">
        <v>709</v>
      </c>
      <c r="D176" t="s">
        <v>228</v>
      </c>
      <c r="F176">
        <v>0</v>
      </c>
      <c r="G176">
        <v>0</v>
      </c>
      <c r="H176">
        <v>1</v>
      </c>
      <c r="I176">
        <v>0</v>
      </c>
      <c r="J176">
        <v>0</v>
      </c>
      <c r="K176">
        <v>0</v>
      </c>
      <c r="L176">
        <v>0</v>
      </c>
      <c r="M176">
        <v>0</v>
      </c>
      <c r="N176">
        <v>0</v>
      </c>
      <c r="O176">
        <v>0</v>
      </c>
      <c r="P176">
        <v>0</v>
      </c>
      <c r="Q176">
        <v>0</v>
      </c>
      <c r="R176">
        <v>0</v>
      </c>
      <c r="S176">
        <v>0</v>
      </c>
      <c r="T176">
        <v>1</v>
      </c>
      <c r="U176">
        <v>0</v>
      </c>
      <c r="V176">
        <v>1</v>
      </c>
      <c r="W176">
        <v>0</v>
      </c>
      <c r="X176">
        <v>0</v>
      </c>
      <c r="Y176">
        <v>0</v>
      </c>
      <c r="Z176">
        <v>0</v>
      </c>
      <c r="AA176">
        <v>0</v>
      </c>
      <c r="AB176">
        <v>0</v>
      </c>
      <c r="AC176">
        <v>0</v>
      </c>
      <c r="AD176">
        <v>0</v>
      </c>
      <c r="AE176">
        <v>0</v>
      </c>
      <c r="AF176">
        <v>0</v>
      </c>
      <c r="AG176">
        <v>0</v>
      </c>
      <c r="AI176" t="s">
        <v>2</v>
      </c>
      <c r="AK176" t="s">
        <v>710</v>
      </c>
    </row>
    <row r="177" spans="1:38">
      <c r="A177">
        <v>3509937</v>
      </c>
      <c r="B177" t="str">
        <f t="shared" si="2"/>
        <v>http://www.ncbi.nlm.nih.gov/pmc/articles/PMC3509937</v>
      </c>
      <c r="C177" t="s">
        <v>711</v>
      </c>
      <c r="D177" t="s">
        <v>246</v>
      </c>
      <c r="F177">
        <v>0</v>
      </c>
      <c r="G177">
        <v>0</v>
      </c>
      <c r="H177">
        <v>1</v>
      </c>
      <c r="I177">
        <v>1</v>
      </c>
      <c r="J177">
        <v>0</v>
      </c>
      <c r="K177">
        <v>0</v>
      </c>
      <c r="L177">
        <v>0</v>
      </c>
      <c r="M177">
        <v>0</v>
      </c>
      <c r="N177">
        <v>0</v>
      </c>
      <c r="O177">
        <v>0</v>
      </c>
      <c r="P177">
        <v>0</v>
      </c>
      <c r="Q177">
        <v>0</v>
      </c>
      <c r="R177">
        <v>1</v>
      </c>
      <c r="S177">
        <v>1</v>
      </c>
      <c r="T177">
        <v>0</v>
      </c>
      <c r="U177">
        <v>0</v>
      </c>
      <c r="V177">
        <v>0</v>
      </c>
      <c r="W177">
        <v>0</v>
      </c>
      <c r="X177">
        <v>0</v>
      </c>
      <c r="Y177">
        <v>0</v>
      </c>
      <c r="Z177">
        <v>0</v>
      </c>
      <c r="AA177">
        <v>0</v>
      </c>
      <c r="AB177">
        <v>0</v>
      </c>
      <c r="AC177">
        <v>0</v>
      </c>
      <c r="AD177">
        <v>0</v>
      </c>
      <c r="AE177">
        <v>0</v>
      </c>
      <c r="AF177">
        <v>0</v>
      </c>
      <c r="AG177">
        <v>0</v>
      </c>
      <c r="AI177" t="s">
        <v>263</v>
      </c>
    </row>
    <row r="178" spans="1:38">
      <c r="A178">
        <v>3871197</v>
      </c>
      <c r="B178" t="str">
        <f t="shared" si="2"/>
        <v>http://www.ncbi.nlm.nih.gov/pmc/articles/PMC3871197</v>
      </c>
      <c r="C178" t="s">
        <v>712</v>
      </c>
      <c r="AI178" t="s">
        <v>563</v>
      </c>
    </row>
    <row r="179" spans="1:38">
      <c r="A179">
        <v>3961664</v>
      </c>
      <c r="B179" t="str">
        <f t="shared" si="2"/>
        <v>http://www.ncbi.nlm.nih.gov/pmc/articles/PMC3961664</v>
      </c>
      <c r="C179" t="s">
        <v>713</v>
      </c>
      <c r="AI179" t="s">
        <v>563</v>
      </c>
    </row>
    <row r="180" spans="1:38">
      <c r="A180">
        <v>3680968</v>
      </c>
      <c r="B180" t="str">
        <f t="shared" si="2"/>
        <v>http://www.ncbi.nlm.nih.gov/pmc/articles/PMC3680968</v>
      </c>
      <c r="C180" t="s">
        <v>714</v>
      </c>
      <c r="D180" t="s">
        <v>252</v>
      </c>
      <c r="F180">
        <v>0</v>
      </c>
      <c r="G180">
        <v>0</v>
      </c>
      <c r="H180">
        <v>1</v>
      </c>
      <c r="I180">
        <v>0</v>
      </c>
      <c r="J180">
        <v>0</v>
      </c>
      <c r="K180">
        <v>0</v>
      </c>
      <c r="L180">
        <v>0</v>
      </c>
      <c r="M180">
        <v>0</v>
      </c>
      <c r="N180">
        <v>0</v>
      </c>
      <c r="O180">
        <v>0</v>
      </c>
      <c r="P180">
        <v>0</v>
      </c>
      <c r="Q180">
        <v>0</v>
      </c>
      <c r="R180">
        <v>0</v>
      </c>
      <c r="S180">
        <v>0</v>
      </c>
      <c r="T180">
        <v>1</v>
      </c>
      <c r="U180">
        <v>0</v>
      </c>
      <c r="V180">
        <v>1</v>
      </c>
      <c r="W180">
        <v>0</v>
      </c>
      <c r="X180">
        <v>0</v>
      </c>
      <c r="Y180">
        <v>0</v>
      </c>
      <c r="Z180">
        <v>1</v>
      </c>
      <c r="AA180">
        <v>1</v>
      </c>
      <c r="AB180">
        <v>0</v>
      </c>
      <c r="AC180">
        <v>0</v>
      </c>
      <c r="AD180">
        <v>0</v>
      </c>
      <c r="AE180">
        <v>0</v>
      </c>
      <c r="AF180">
        <v>0</v>
      </c>
      <c r="AG180">
        <v>0</v>
      </c>
      <c r="AI180" t="s">
        <v>263</v>
      </c>
      <c r="AL180" t="s">
        <v>715</v>
      </c>
    </row>
    <row r="181" spans="1:38">
      <c r="A181">
        <v>3038849</v>
      </c>
      <c r="B181" t="str">
        <f t="shared" si="2"/>
        <v>http://www.ncbi.nlm.nih.gov/pmc/articles/PMC3038849</v>
      </c>
      <c r="C181" t="s">
        <v>716</v>
      </c>
      <c r="AI181" t="s">
        <v>563</v>
      </c>
    </row>
    <row r="182" spans="1:38">
      <c r="A182">
        <v>3220473</v>
      </c>
      <c r="B182" t="str">
        <f t="shared" ref="B182:B245" si="3">"http://www.ncbi.nlm.nih.gov/pmc/articles/PMC" &amp; A182</f>
        <v>http://www.ncbi.nlm.nih.gov/pmc/articles/PMC3220473</v>
      </c>
      <c r="C182" t="s">
        <v>433</v>
      </c>
      <c r="D182" t="s">
        <v>273</v>
      </c>
      <c r="E182" t="s">
        <v>133</v>
      </c>
      <c r="F182">
        <v>0</v>
      </c>
      <c r="G182">
        <v>1</v>
      </c>
      <c r="H182">
        <v>1</v>
      </c>
      <c r="I182">
        <v>0</v>
      </c>
      <c r="J182">
        <v>0</v>
      </c>
      <c r="K182">
        <v>0</v>
      </c>
      <c r="L182">
        <v>0</v>
      </c>
      <c r="M182">
        <v>0</v>
      </c>
      <c r="N182">
        <v>0</v>
      </c>
      <c r="O182">
        <v>0</v>
      </c>
      <c r="P182">
        <v>0</v>
      </c>
      <c r="Q182">
        <v>0</v>
      </c>
      <c r="R182">
        <v>0</v>
      </c>
      <c r="S182">
        <v>0</v>
      </c>
      <c r="T182">
        <v>1</v>
      </c>
      <c r="U182">
        <v>0</v>
      </c>
      <c r="V182">
        <v>1</v>
      </c>
      <c r="W182">
        <v>0</v>
      </c>
      <c r="X182">
        <v>0</v>
      </c>
      <c r="Y182">
        <v>0</v>
      </c>
      <c r="Z182">
        <v>1</v>
      </c>
      <c r="AA182">
        <v>1</v>
      </c>
      <c r="AB182">
        <v>0</v>
      </c>
      <c r="AC182">
        <v>0</v>
      </c>
      <c r="AD182">
        <v>0</v>
      </c>
      <c r="AE182">
        <v>0</v>
      </c>
      <c r="AF182">
        <v>0</v>
      </c>
      <c r="AG182">
        <v>0</v>
      </c>
      <c r="AI182" t="s">
        <v>395</v>
      </c>
    </row>
    <row r="183" spans="1:38">
      <c r="A183">
        <v>3406007</v>
      </c>
      <c r="B183" t="str">
        <f t="shared" si="3"/>
        <v>http://www.ncbi.nlm.nih.gov/pmc/articles/PMC3406007</v>
      </c>
      <c r="C183" t="s">
        <v>717</v>
      </c>
      <c r="AI183" t="s">
        <v>563</v>
      </c>
    </row>
    <row r="184" spans="1:38">
      <c r="A184">
        <v>3603293</v>
      </c>
      <c r="B184" t="str">
        <f t="shared" si="3"/>
        <v>http://www.ncbi.nlm.nih.gov/pmc/articles/PMC3603293</v>
      </c>
      <c r="C184" t="s">
        <v>718</v>
      </c>
      <c r="AI184" t="s">
        <v>563</v>
      </c>
    </row>
    <row r="185" spans="1:38">
      <c r="A185">
        <v>4076832</v>
      </c>
      <c r="B185" t="str">
        <f t="shared" si="3"/>
        <v>http://www.ncbi.nlm.nih.gov/pmc/articles/PMC4076832</v>
      </c>
      <c r="C185" t="s">
        <v>719</v>
      </c>
      <c r="D185" t="s">
        <v>228</v>
      </c>
      <c r="F185">
        <v>1</v>
      </c>
      <c r="G185">
        <v>1</v>
      </c>
      <c r="H185">
        <v>1</v>
      </c>
      <c r="I185">
        <v>1</v>
      </c>
      <c r="J185">
        <v>0</v>
      </c>
      <c r="K185">
        <v>0</v>
      </c>
      <c r="L185">
        <v>0</v>
      </c>
      <c r="M185">
        <v>0</v>
      </c>
      <c r="N185">
        <v>0</v>
      </c>
      <c r="O185">
        <v>0</v>
      </c>
      <c r="P185">
        <v>0</v>
      </c>
      <c r="Q185">
        <v>0</v>
      </c>
      <c r="R185">
        <v>0</v>
      </c>
      <c r="S185">
        <v>0</v>
      </c>
      <c r="T185">
        <v>1</v>
      </c>
      <c r="U185">
        <v>0</v>
      </c>
      <c r="V185">
        <v>1</v>
      </c>
      <c r="W185">
        <v>1</v>
      </c>
      <c r="X185">
        <v>0</v>
      </c>
      <c r="Y185">
        <v>0</v>
      </c>
      <c r="Z185">
        <v>0</v>
      </c>
      <c r="AA185">
        <v>0</v>
      </c>
      <c r="AB185">
        <v>0</v>
      </c>
      <c r="AC185">
        <v>0</v>
      </c>
      <c r="AD185">
        <v>0</v>
      </c>
      <c r="AE185">
        <v>0</v>
      </c>
      <c r="AF185">
        <v>0</v>
      </c>
      <c r="AG185">
        <v>1</v>
      </c>
      <c r="AI185" t="s">
        <v>517</v>
      </c>
    </row>
    <row r="186" spans="1:38">
      <c r="A186">
        <v>3440219</v>
      </c>
      <c r="B186" t="str">
        <f t="shared" si="3"/>
        <v>http://www.ncbi.nlm.nih.gov/pmc/articles/PMC3440219</v>
      </c>
      <c r="C186" t="s">
        <v>527</v>
      </c>
      <c r="AI186" t="s">
        <v>563</v>
      </c>
    </row>
    <row r="187" spans="1:38">
      <c r="A187">
        <v>3771521</v>
      </c>
      <c r="B187" t="str">
        <f t="shared" si="3"/>
        <v>http://www.ncbi.nlm.nih.gov/pmc/articles/PMC3771521</v>
      </c>
      <c r="C187" t="s">
        <v>720</v>
      </c>
      <c r="D187" t="s">
        <v>218</v>
      </c>
      <c r="E187" t="s">
        <v>114</v>
      </c>
      <c r="F187">
        <v>0</v>
      </c>
      <c r="G187">
        <v>0</v>
      </c>
      <c r="H187">
        <v>1</v>
      </c>
      <c r="I187">
        <v>0</v>
      </c>
      <c r="J187">
        <v>1</v>
      </c>
      <c r="K187">
        <v>0</v>
      </c>
      <c r="L187">
        <v>0</v>
      </c>
      <c r="M187">
        <v>0</v>
      </c>
      <c r="N187">
        <v>0</v>
      </c>
      <c r="O187">
        <v>0</v>
      </c>
      <c r="P187">
        <v>0</v>
      </c>
      <c r="Q187">
        <v>0</v>
      </c>
      <c r="R187">
        <v>0</v>
      </c>
      <c r="S187">
        <v>0</v>
      </c>
      <c r="T187">
        <v>1</v>
      </c>
      <c r="U187">
        <v>1</v>
      </c>
      <c r="V187">
        <v>1</v>
      </c>
      <c r="W187">
        <v>0</v>
      </c>
      <c r="X187">
        <v>0</v>
      </c>
      <c r="Y187">
        <v>0</v>
      </c>
      <c r="Z187">
        <v>0</v>
      </c>
      <c r="AA187">
        <v>0</v>
      </c>
      <c r="AB187">
        <v>0</v>
      </c>
      <c r="AC187">
        <v>0</v>
      </c>
      <c r="AD187">
        <v>0</v>
      </c>
      <c r="AE187">
        <v>0</v>
      </c>
      <c r="AF187">
        <v>0</v>
      </c>
      <c r="AG187">
        <v>1</v>
      </c>
      <c r="AI187" t="s">
        <v>2</v>
      </c>
      <c r="AJ187" t="s">
        <v>721</v>
      </c>
    </row>
    <row r="188" spans="1:38">
      <c r="A188">
        <v>3013707</v>
      </c>
      <c r="B188" t="str">
        <f t="shared" si="3"/>
        <v>http://www.ncbi.nlm.nih.gov/pmc/articles/PMC3013707</v>
      </c>
    </row>
    <row r="189" spans="1:38">
      <c r="A189">
        <v>3070977</v>
      </c>
      <c r="B189" t="str">
        <f t="shared" si="3"/>
        <v>http://www.ncbi.nlm.nih.gov/pmc/articles/PMC3070977</v>
      </c>
    </row>
    <row r="190" spans="1:38">
      <c r="A190">
        <v>3751827</v>
      </c>
      <c r="B190" t="str">
        <f t="shared" si="3"/>
        <v>http://www.ncbi.nlm.nih.gov/pmc/articles/PMC3751827</v>
      </c>
    </row>
    <row r="191" spans="1:38">
      <c r="A191">
        <v>3059058</v>
      </c>
      <c r="B191" t="str">
        <f t="shared" si="3"/>
        <v>http://www.ncbi.nlm.nih.gov/pmc/articles/PMC3059058</v>
      </c>
    </row>
    <row r="192" spans="1:38">
      <c r="A192">
        <v>3230370</v>
      </c>
      <c r="B192" t="str">
        <f t="shared" si="3"/>
        <v>http://www.ncbi.nlm.nih.gov/pmc/articles/PMC3230370</v>
      </c>
    </row>
    <row r="193" spans="1:2">
      <c r="A193">
        <v>3644277</v>
      </c>
      <c r="B193" t="str">
        <f t="shared" si="3"/>
        <v>http://www.ncbi.nlm.nih.gov/pmc/articles/PMC3644277</v>
      </c>
    </row>
    <row r="194" spans="1:2">
      <c r="A194">
        <v>2855316</v>
      </c>
      <c r="B194" t="str">
        <f t="shared" si="3"/>
        <v>http://www.ncbi.nlm.nih.gov/pmc/articles/PMC2855316</v>
      </c>
    </row>
    <row r="195" spans="1:2">
      <c r="A195">
        <v>3276260</v>
      </c>
      <c r="B195" t="str">
        <f t="shared" si="3"/>
        <v>http://www.ncbi.nlm.nih.gov/pmc/articles/PMC3276260</v>
      </c>
    </row>
    <row r="196" spans="1:2">
      <c r="A196">
        <v>2871473</v>
      </c>
      <c r="B196" t="str">
        <f t="shared" si="3"/>
        <v>http://www.ncbi.nlm.nih.gov/pmc/articles/PMC2871473</v>
      </c>
    </row>
    <row r="197" spans="1:2">
      <c r="A197">
        <v>3572043</v>
      </c>
      <c r="B197" t="str">
        <f t="shared" si="3"/>
        <v>http://www.ncbi.nlm.nih.gov/pmc/articles/PMC3572043</v>
      </c>
    </row>
    <row r="198" spans="1:2">
      <c r="A198">
        <v>2972224</v>
      </c>
      <c r="B198" t="str">
        <f t="shared" si="3"/>
        <v>http://www.ncbi.nlm.nih.gov/pmc/articles/PMC2972224</v>
      </c>
    </row>
    <row r="199" spans="1:2">
      <c r="A199">
        <v>4003196</v>
      </c>
      <c r="B199" t="str">
        <f t="shared" si="3"/>
        <v>http://www.ncbi.nlm.nih.gov/pmc/articles/PMC4003196</v>
      </c>
    </row>
    <row r="200" spans="1:2">
      <c r="A200">
        <v>4299500</v>
      </c>
      <c r="B200" t="str">
        <f t="shared" si="3"/>
        <v>http://www.ncbi.nlm.nih.gov/pmc/articles/PMC4299500</v>
      </c>
    </row>
    <row r="201" spans="1:2">
      <c r="A201">
        <v>3420166</v>
      </c>
      <c r="B201" t="str">
        <f t="shared" si="3"/>
        <v>http://www.ncbi.nlm.nih.gov/pmc/articles/PMC3420166</v>
      </c>
    </row>
    <row r="202" spans="1:2">
      <c r="A202">
        <v>2955603</v>
      </c>
      <c r="B202" t="str">
        <f t="shared" si="3"/>
        <v>http://www.ncbi.nlm.nih.gov/pmc/articles/PMC2955603</v>
      </c>
    </row>
    <row r="203" spans="1:2">
      <c r="A203">
        <v>3325335</v>
      </c>
      <c r="B203" t="str">
        <f t="shared" si="3"/>
        <v>http://www.ncbi.nlm.nih.gov/pmc/articles/PMC3325335</v>
      </c>
    </row>
    <row r="204" spans="1:2">
      <c r="A204">
        <v>3047437</v>
      </c>
      <c r="B204" t="str">
        <f t="shared" si="3"/>
        <v>http://www.ncbi.nlm.nih.gov/pmc/articles/PMC3047437</v>
      </c>
    </row>
    <row r="205" spans="1:2">
      <c r="A205">
        <v>3548679</v>
      </c>
      <c r="B205" t="str">
        <f t="shared" si="3"/>
        <v>http://www.ncbi.nlm.nih.gov/pmc/articles/PMC3548679</v>
      </c>
    </row>
    <row r="206" spans="1:2">
      <c r="A206">
        <v>3675891</v>
      </c>
      <c r="B206" t="str">
        <f t="shared" si="3"/>
        <v>http://www.ncbi.nlm.nih.gov/pmc/articles/PMC3675891</v>
      </c>
    </row>
    <row r="207" spans="1:2">
      <c r="A207">
        <v>3818860</v>
      </c>
      <c r="B207" t="str">
        <f t="shared" si="3"/>
        <v>http://www.ncbi.nlm.nih.gov/pmc/articles/PMC3818860</v>
      </c>
    </row>
    <row r="208" spans="1:2">
      <c r="A208">
        <v>3546541</v>
      </c>
      <c r="B208" t="str">
        <f t="shared" si="3"/>
        <v>http://www.ncbi.nlm.nih.gov/pmc/articles/PMC3546541</v>
      </c>
    </row>
    <row r="209" spans="1:2">
      <c r="A209">
        <v>3371844</v>
      </c>
      <c r="B209" t="str">
        <f t="shared" si="3"/>
        <v>http://www.ncbi.nlm.nih.gov/pmc/articles/PMC3371844</v>
      </c>
    </row>
    <row r="210" spans="1:2">
      <c r="A210">
        <v>4236735</v>
      </c>
      <c r="B210" t="str">
        <f t="shared" si="3"/>
        <v>http://www.ncbi.nlm.nih.gov/pmc/articles/PMC4236735</v>
      </c>
    </row>
    <row r="211" spans="1:2">
      <c r="A211">
        <v>3548675</v>
      </c>
      <c r="B211" t="str">
        <f t="shared" si="3"/>
        <v>http://www.ncbi.nlm.nih.gov/pmc/articles/PMC3548675</v>
      </c>
    </row>
    <row r="212" spans="1:2">
      <c r="A212">
        <v>3114702</v>
      </c>
      <c r="B212" t="str">
        <f t="shared" si="3"/>
        <v>http://www.ncbi.nlm.nih.gov/pmc/articles/PMC3114702</v>
      </c>
    </row>
    <row r="213" spans="1:2">
      <c r="A213">
        <v>3783194</v>
      </c>
      <c r="B213" t="str">
        <f t="shared" si="3"/>
        <v>http://www.ncbi.nlm.nih.gov/pmc/articles/PMC3783194</v>
      </c>
    </row>
    <row r="214" spans="1:2">
      <c r="A214">
        <v>2896158</v>
      </c>
      <c r="B214" t="str">
        <f t="shared" si="3"/>
        <v>http://www.ncbi.nlm.nih.gov/pmc/articles/PMC2896158</v>
      </c>
    </row>
    <row r="215" spans="1:2">
      <c r="A215">
        <v>3092918</v>
      </c>
      <c r="B215" t="str">
        <f t="shared" si="3"/>
        <v>http://www.ncbi.nlm.nih.gov/pmc/articles/PMC3092918</v>
      </c>
    </row>
    <row r="216" spans="1:2">
      <c r="A216">
        <v>3079833</v>
      </c>
      <c r="B216" t="str">
        <f t="shared" si="3"/>
        <v>http://www.ncbi.nlm.nih.gov/pmc/articles/PMC3079833</v>
      </c>
    </row>
    <row r="217" spans="1:2">
      <c r="A217">
        <v>3870476</v>
      </c>
      <c r="B217" t="str">
        <f t="shared" si="3"/>
        <v>http://www.ncbi.nlm.nih.gov/pmc/articles/PMC3870476</v>
      </c>
    </row>
    <row r="218" spans="1:2">
      <c r="A218">
        <v>4117435</v>
      </c>
      <c r="B218" t="str">
        <f t="shared" si="3"/>
        <v>http://www.ncbi.nlm.nih.gov/pmc/articles/PMC4117435</v>
      </c>
    </row>
    <row r="219" spans="1:2">
      <c r="A219">
        <v>3775801</v>
      </c>
      <c r="B219" t="str">
        <f t="shared" si="3"/>
        <v>http://www.ncbi.nlm.nih.gov/pmc/articles/PMC3775801</v>
      </c>
    </row>
    <row r="220" spans="1:2">
      <c r="A220">
        <v>2851793</v>
      </c>
      <c r="B220" t="str">
        <f t="shared" si="3"/>
        <v>http://www.ncbi.nlm.nih.gov/pmc/articles/PMC2851793</v>
      </c>
    </row>
    <row r="221" spans="1:2">
      <c r="A221">
        <v>4347237</v>
      </c>
      <c r="B221" t="str">
        <f t="shared" si="3"/>
        <v>http://www.ncbi.nlm.nih.gov/pmc/articles/PMC4347237</v>
      </c>
    </row>
    <row r="222" spans="1:2">
      <c r="A222">
        <v>3830484</v>
      </c>
      <c r="B222" t="str">
        <f t="shared" si="3"/>
        <v>http://www.ncbi.nlm.nih.gov/pmc/articles/PMC3830484</v>
      </c>
    </row>
    <row r="223" spans="1:2">
      <c r="A223">
        <v>2881026</v>
      </c>
      <c r="B223" t="str">
        <f t="shared" si="3"/>
        <v>http://www.ncbi.nlm.nih.gov/pmc/articles/PMC2881026</v>
      </c>
    </row>
    <row r="224" spans="1:2">
      <c r="A224">
        <v>3582271</v>
      </c>
      <c r="B224" t="str">
        <f t="shared" si="3"/>
        <v>http://www.ncbi.nlm.nih.gov/pmc/articles/PMC3582271</v>
      </c>
    </row>
    <row r="225" spans="1:2">
      <c r="A225">
        <v>3104673</v>
      </c>
      <c r="B225" t="str">
        <f t="shared" si="3"/>
        <v>http://www.ncbi.nlm.nih.gov/pmc/articles/PMC3104673</v>
      </c>
    </row>
    <row r="226" spans="1:2">
      <c r="A226">
        <v>3994448</v>
      </c>
      <c r="B226" t="str">
        <f t="shared" si="3"/>
        <v>http://www.ncbi.nlm.nih.gov/pmc/articles/PMC3994448</v>
      </c>
    </row>
    <row r="227" spans="1:2">
      <c r="A227">
        <v>3895014</v>
      </c>
      <c r="B227" t="str">
        <f t="shared" si="3"/>
        <v>http://www.ncbi.nlm.nih.gov/pmc/articles/PMC3895014</v>
      </c>
    </row>
    <row r="228" spans="1:2">
      <c r="A228">
        <v>2916446</v>
      </c>
      <c r="B228" t="str">
        <f t="shared" si="3"/>
        <v>http://www.ncbi.nlm.nih.gov/pmc/articles/PMC2916446</v>
      </c>
    </row>
    <row r="229" spans="1:2">
      <c r="A229">
        <v>3143646</v>
      </c>
      <c r="B229" t="str">
        <f t="shared" si="3"/>
        <v>http://www.ncbi.nlm.nih.gov/pmc/articles/PMC3143646</v>
      </c>
    </row>
    <row r="230" spans="1:2">
      <c r="A230">
        <v>3253544</v>
      </c>
      <c r="B230" t="str">
        <f t="shared" si="3"/>
        <v>http://www.ncbi.nlm.nih.gov/pmc/articles/PMC3253544</v>
      </c>
    </row>
    <row r="231" spans="1:2">
      <c r="A231">
        <v>4086077</v>
      </c>
      <c r="B231" t="str">
        <f t="shared" si="3"/>
        <v>http://www.ncbi.nlm.nih.gov/pmc/articles/PMC4086077</v>
      </c>
    </row>
    <row r="232" spans="1:2">
      <c r="A232">
        <v>3156866</v>
      </c>
      <c r="B232" t="str">
        <f t="shared" si="3"/>
        <v>http://www.ncbi.nlm.nih.gov/pmc/articles/PMC3156866</v>
      </c>
    </row>
    <row r="233" spans="1:2">
      <c r="A233">
        <v>3518092</v>
      </c>
      <c r="B233" t="str">
        <f t="shared" si="3"/>
        <v>http://www.ncbi.nlm.nih.gov/pmc/articles/PMC3518092</v>
      </c>
    </row>
    <row r="234" spans="1:2">
      <c r="A234">
        <v>3672145</v>
      </c>
      <c r="B234" t="str">
        <f t="shared" si="3"/>
        <v>http://www.ncbi.nlm.nih.gov/pmc/articles/PMC3672145</v>
      </c>
    </row>
    <row r="235" spans="1:2">
      <c r="A235">
        <v>3137780</v>
      </c>
      <c r="B235" t="str">
        <f t="shared" si="3"/>
        <v>http://www.ncbi.nlm.nih.gov/pmc/articles/PMC3137780</v>
      </c>
    </row>
    <row r="236" spans="1:2">
      <c r="A236">
        <v>3069396</v>
      </c>
      <c r="B236" t="str">
        <f t="shared" si="3"/>
        <v>http://www.ncbi.nlm.nih.gov/pmc/articles/PMC3069396</v>
      </c>
    </row>
    <row r="237" spans="1:2">
      <c r="A237">
        <v>4105537</v>
      </c>
      <c r="B237" t="str">
        <f t="shared" si="3"/>
        <v>http://www.ncbi.nlm.nih.gov/pmc/articles/PMC4105537</v>
      </c>
    </row>
    <row r="238" spans="1:2">
      <c r="A238">
        <v>3186372</v>
      </c>
      <c r="B238" t="str">
        <f t="shared" si="3"/>
        <v>http://www.ncbi.nlm.nih.gov/pmc/articles/PMC3186372</v>
      </c>
    </row>
    <row r="239" spans="1:2">
      <c r="A239">
        <v>4102657</v>
      </c>
      <c r="B239" t="str">
        <f t="shared" si="3"/>
        <v>http://www.ncbi.nlm.nih.gov/pmc/articles/PMC4102657</v>
      </c>
    </row>
    <row r="240" spans="1:2">
      <c r="A240">
        <v>4196159</v>
      </c>
      <c r="B240" t="str">
        <f t="shared" si="3"/>
        <v>http://www.ncbi.nlm.nih.gov/pmc/articles/PMC4196159</v>
      </c>
    </row>
    <row r="241" spans="1:2">
      <c r="A241">
        <v>3841324</v>
      </c>
      <c r="B241" t="str">
        <f t="shared" si="3"/>
        <v>http://www.ncbi.nlm.nih.gov/pmc/articles/PMC3841324</v>
      </c>
    </row>
    <row r="242" spans="1:2">
      <c r="A242">
        <v>3398562</v>
      </c>
      <c r="B242" t="str">
        <f t="shared" si="3"/>
        <v>http://www.ncbi.nlm.nih.gov/pmc/articles/PMC3398562</v>
      </c>
    </row>
    <row r="243" spans="1:2">
      <c r="A243">
        <v>3708933</v>
      </c>
      <c r="B243" t="str">
        <f t="shared" si="3"/>
        <v>http://www.ncbi.nlm.nih.gov/pmc/articles/PMC3708933</v>
      </c>
    </row>
    <row r="244" spans="1:2">
      <c r="A244">
        <v>2941458</v>
      </c>
      <c r="B244" t="str">
        <f t="shared" si="3"/>
        <v>http://www.ncbi.nlm.nih.gov/pmc/articles/PMC2941458</v>
      </c>
    </row>
    <row r="245" spans="1:2">
      <c r="A245">
        <v>3438082</v>
      </c>
      <c r="B245" t="str">
        <f t="shared" si="3"/>
        <v>http://www.ncbi.nlm.nih.gov/pmc/articles/PMC3438082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3:P198"/>
  <sheetViews>
    <sheetView workbookViewId="0">
      <selection activeCell="E36" sqref="E36"/>
    </sheetView>
  </sheetViews>
  <sheetFormatPr baseColWidth="10" defaultRowHeight="15" x14ac:dyDescent="0"/>
  <sheetData>
    <row r="3" spans="3:4">
      <c r="C3" s="1" t="s">
        <v>478</v>
      </c>
      <c r="D3" s="1" t="s">
        <v>479</v>
      </c>
    </row>
    <row r="4" spans="3:4">
      <c r="C4" t="s">
        <v>240</v>
      </c>
      <c r="D4">
        <f>COUNTIF('Redone Anaysis'!AI3:AI13044,"Overview")</f>
        <v>6</v>
      </c>
    </row>
    <row r="5" spans="3:4">
      <c r="C5" t="s">
        <v>395</v>
      </c>
      <c r="D5">
        <f>COUNTIF('Redone Anaysis'!AI3:AI13045,"Model")</f>
        <v>14</v>
      </c>
    </row>
    <row r="6" spans="3:4">
      <c r="C6" t="s">
        <v>517</v>
      </c>
      <c r="D6">
        <f>COUNTIF('Redone Anaysis'!AI3:AI13041,"Schematic")</f>
        <v>20</v>
      </c>
    </row>
    <row r="7" spans="3:4">
      <c r="C7" t="s">
        <v>263</v>
      </c>
      <c r="D7">
        <f>COUNTIF('Redone Anaysis'!AI3:AI13042,"Pathway")</f>
        <v>27</v>
      </c>
    </row>
    <row r="8" spans="3:4">
      <c r="C8" t="s">
        <v>2</v>
      </c>
      <c r="D8">
        <f>COUNTIF('Redone Anaysis'!AI3:AI13050,"Network")</f>
        <v>35</v>
      </c>
    </row>
    <row r="9" spans="3:4">
      <c r="C9" t="s">
        <v>296</v>
      </c>
      <c r="D9">
        <f>COUNTIF('Redone Anaysis'!AI3:AI13046,"Flowchart")</f>
        <v>0</v>
      </c>
    </row>
    <row r="10" spans="3:4">
      <c r="C10" t="s">
        <v>598</v>
      </c>
      <c r="D10">
        <f>COUNTIF('Redone Anaysis'!AI3:AI13047,"Expression")</f>
        <v>0</v>
      </c>
    </row>
    <row r="11" spans="3:4">
      <c r="C11" t="s">
        <v>591</v>
      </c>
      <c r="D11">
        <f>COUNTIF('Redone Anaysis'!AI3:AI13048,"Enrichment")</f>
        <v>0</v>
      </c>
    </row>
    <row r="12" spans="3:4">
      <c r="C12" t="s">
        <v>34</v>
      </c>
      <c r="D12">
        <f>COUNTIF('Redone Anaysis'!AI3:AI13043,"Differential Expression")</f>
        <v>0</v>
      </c>
    </row>
    <row r="15" spans="3:4">
      <c r="C15" s="1" t="s">
        <v>2</v>
      </c>
      <c r="D15">
        <f>SUM(D4:D12)</f>
        <v>102</v>
      </c>
    </row>
    <row r="16" spans="3:4">
      <c r="C16" s="1" t="s">
        <v>563</v>
      </c>
      <c r="D16">
        <f>COUNTIF('Redone Anaysis'!AI3:AI13046,"NaN")</f>
        <v>82</v>
      </c>
    </row>
    <row r="18" spans="3:11">
      <c r="C18" t="s">
        <v>567</v>
      </c>
      <c r="D18" s="6">
        <f>D15/(D16+D15)</f>
        <v>0.55434782608695654</v>
      </c>
    </row>
    <row r="29" spans="3:11">
      <c r="C29" t="s">
        <v>634</v>
      </c>
    </row>
    <row r="30" spans="3:11">
      <c r="C30" t="s">
        <v>635</v>
      </c>
      <c r="K30" t="s">
        <v>636</v>
      </c>
    </row>
    <row r="31" spans="3:11">
      <c r="C31" t="s">
        <v>663</v>
      </c>
      <c r="K31" t="s">
        <v>637</v>
      </c>
    </row>
    <row r="32" spans="3:11">
      <c r="C32" t="s">
        <v>633</v>
      </c>
    </row>
    <row r="33" spans="2:16">
      <c r="C33" s="1" t="s">
        <v>478</v>
      </c>
      <c r="D33" s="1" t="s">
        <v>479</v>
      </c>
      <c r="H33" s="1" t="s">
        <v>279</v>
      </c>
      <c r="I33" s="1" t="s">
        <v>479</v>
      </c>
    </row>
    <row r="34" spans="2:16">
      <c r="C34" t="s">
        <v>632</v>
      </c>
      <c r="D34">
        <f>COUNTIF('Redone Anaysis'!AJ3:AJ13071,"Gene Regulatory Network")</f>
        <v>3</v>
      </c>
      <c r="H34" t="s">
        <v>262</v>
      </c>
      <c r="I34">
        <f>COUNTIF('Redone Anaysis'!AK3:AK13071,"KEGG")</f>
        <v>3</v>
      </c>
    </row>
    <row r="35" spans="2:16">
      <c r="C35" t="s">
        <v>45</v>
      </c>
      <c r="D35">
        <f>COUNTIF('Redone Anaysis'!AJ3:AJ13072,"Protein-Protein Interaction Network")</f>
        <v>5</v>
      </c>
      <c r="H35" t="s">
        <v>258</v>
      </c>
      <c r="I35">
        <f>COUNTIF('Redone Anaysis'!AK3:AK13072,"iPath")</f>
        <v>2</v>
      </c>
    </row>
    <row r="36" spans="2:16">
      <c r="C36" t="s">
        <v>591</v>
      </c>
      <c r="D36">
        <f>COUNTIF('Redone Anaysis'!AJ3:AJ13073,"Enrichment")</f>
        <v>5</v>
      </c>
      <c r="H36" t="s">
        <v>235</v>
      </c>
      <c r="I36">
        <f>COUNTIF('Redone Anaysis'!AK3:AK13073,"IPA")</f>
        <v>1</v>
      </c>
    </row>
    <row r="37" spans="2:16">
      <c r="C37" t="s">
        <v>598</v>
      </c>
      <c r="D37">
        <f>COUNTIF('Redone Anaysis'!AJ3:AJ13074,"Expression")</f>
        <v>2</v>
      </c>
      <c r="H37" t="s">
        <v>458</v>
      </c>
      <c r="I37">
        <f>COUNTIF('Redone Anaysis'!AK3:AK13074,"STRING")</f>
        <v>1</v>
      </c>
    </row>
    <row r="38" spans="2:16">
      <c r="C38" t="s">
        <v>724</v>
      </c>
      <c r="D38">
        <f>COUNTIF('Redone Anaysis'!AJ4:AJ13075,"Functional Network")</f>
        <v>2</v>
      </c>
      <c r="H38" t="s">
        <v>687</v>
      </c>
      <c r="I38">
        <f>COUNTIF('Redone Anaysis'!AK3:AK13075,"NetWalk")</f>
        <v>1</v>
      </c>
    </row>
    <row r="39" spans="2:16">
      <c r="H39" t="s">
        <v>660</v>
      </c>
      <c r="I39">
        <f>COUNTIF('Redone Anaysis'!AK3:AK13076,"NetwoRx")</f>
        <v>1</v>
      </c>
    </row>
    <row r="43" spans="2:16">
      <c r="C43" s="1" t="s">
        <v>69</v>
      </c>
      <c r="D43" s="1" t="s">
        <v>70</v>
      </c>
      <c r="E43" s="1" t="s">
        <v>71</v>
      </c>
      <c r="F43" s="1" t="s">
        <v>72</v>
      </c>
      <c r="G43" s="1" t="s">
        <v>73</v>
      </c>
      <c r="H43" s="1" t="s">
        <v>74</v>
      </c>
      <c r="I43" s="1" t="s">
        <v>75</v>
      </c>
      <c r="J43" s="1" t="s">
        <v>76</v>
      </c>
      <c r="K43" s="1" t="s">
        <v>77</v>
      </c>
      <c r="L43" s="1" t="s">
        <v>78</v>
      </c>
      <c r="M43" s="1" t="s">
        <v>79</v>
      </c>
      <c r="N43" s="1" t="s">
        <v>80</v>
      </c>
      <c r="O43" s="1" t="s">
        <v>81</v>
      </c>
      <c r="P43" s="1" t="s">
        <v>82</v>
      </c>
    </row>
    <row r="44" spans="2:16">
      <c r="B44" t="s">
        <v>23</v>
      </c>
      <c r="C44">
        <f>SUM('Redone Anaysis'!F3:F260)</f>
        <v>18</v>
      </c>
      <c r="D44">
        <f>SUM('Redone Anaysis'!H3:H260)</f>
        <v>92</v>
      </c>
      <c r="E44">
        <f>SUM('Redone Anaysis'!J3:J260)</f>
        <v>11</v>
      </c>
      <c r="F44">
        <f>SUM('Redone Anaysis'!L3:L260)</f>
        <v>0</v>
      </c>
      <c r="G44">
        <f>SUM('Redone Anaysis'!N3:N260)</f>
        <v>0</v>
      </c>
      <c r="H44">
        <f>SUM('Redone Anaysis'!P3:P260)</f>
        <v>8</v>
      </c>
      <c r="I44">
        <f>SUM('Redone Anaysis'!R3:R260)</f>
        <v>6</v>
      </c>
      <c r="J44">
        <f>SUM('Redone Anaysis'!T3:T260)</f>
        <v>61</v>
      </c>
      <c r="K44">
        <f>SUM('Redone Anaysis'!V3:V260)</f>
        <v>59</v>
      </c>
      <c r="L44">
        <f>SUM('Redone Anaysis'!X3:X260)</f>
        <v>0</v>
      </c>
      <c r="M44">
        <f>SUM('Redone Anaysis'!Z3:Z260)</f>
        <v>43</v>
      </c>
      <c r="N44">
        <f>SUM('Redone Anaysis'!AB3:AB260)</f>
        <v>1</v>
      </c>
      <c r="O44">
        <f>SUM('Redone Anaysis'!AD3:AD260)</f>
        <v>0</v>
      </c>
      <c r="P44">
        <f>SUM('Redone Anaysis'!AF3:AF260)</f>
        <v>0</v>
      </c>
    </row>
    <row r="45" spans="2:16">
      <c r="B45" t="s">
        <v>24</v>
      </c>
      <c r="C45">
        <f>SUM('Redone Anaysis'!G3:G260)</f>
        <v>24</v>
      </c>
      <c r="D45">
        <f>SUM('Redone Anaysis'!I3:I260)</f>
        <v>34</v>
      </c>
      <c r="E45">
        <f>SUM('Redone Anaysis'!K3:K260)</f>
        <v>1</v>
      </c>
      <c r="F45">
        <f>SUM('Redone Anaysis'!M3:M260)</f>
        <v>0</v>
      </c>
      <c r="G45">
        <f>SUM('Redone Anaysis'!O3:O260)</f>
        <v>0</v>
      </c>
      <c r="H45">
        <f>SUM('Redone Anaysis'!Q3:Q260)</f>
        <v>2</v>
      </c>
      <c r="I45">
        <f>SUM('Redone Anaysis'!S3:S260)</f>
        <v>1</v>
      </c>
      <c r="J45">
        <f>SUM('Redone Anaysis'!U3:U260)</f>
        <v>34</v>
      </c>
      <c r="K45">
        <f>SUM('Redone Anaysis'!W3:W260)</f>
        <v>8</v>
      </c>
      <c r="L45">
        <f>SUM('Redone Anaysis'!Y3:Y260)</f>
        <v>0</v>
      </c>
      <c r="M45">
        <f>SUM('Redone Anaysis'!AA3:AA260)</f>
        <v>33</v>
      </c>
      <c r="N45">
        <f>SUM('Redone Anaysis'!AC3:AC260)</f>
        <v>29</v>
      </c>
      <c r="O45">
        <f>SUM('Redone Anaysis'!AE3:AE260)</f>
        <v>19</v>
      </c>
      <c r="P45">
        <f>SUM('Redone Anaysis'!AG3:AG260)</f>
        <v>16</v>
      </c>
    </row>
    <row r="71" spans="2:16">
      <c r="C71" t="s">
        <v>679</v>
      </c>
    </row>
    <row r="72" spans="2:16">
      <c r="C72" t="s">
        <v>680</v>
      </c>
    </row>
    <row r="75" spans="2:16">
      <c r="B75" s="7" t="s">
        <v>240</v>
      </c>
    </row>
    <row r="76" spans="2:16">
      <c r="C76" s="1" t="s">
        <v>69</v>
      </c>
      <c r="D76" s="1" t="s">
        <v>70</v>
      </c>
      <c r="E76" s="1" t="s">
        <v>71</v>
      </c>
      <c r="F76" s="1" t="s">
        <v>72</v>
      </c>
      <c r="G76" s="1" t="s">
        <v>73</v>
      </c>
      <c r="H76" s="1" t="s">
        <v>74</v>
      </c>
      <c r="I76" s="1" t="s">
        <v>75</v>
      </c>
      <c r="J76" s="1" t="s">
        <v>76</v>
      </c>
      <c r="K76" s="1" t="s">
        <v>77</v>
      </c>
      <c r="L76" s="1" t="s">
        <v>78</v>
      </c>
      <c r="M76" s="1" t="s">
        <v>79</v>
      </c>
      <c r="N76" s="1" t="s">
        <v>80</v>
      </c>
      <c r="O76" s="1" t="s">
        <v>81</v>
      </c>
      <c r="P76" s="1" t="s">
        <v>82</v>
      </c>
    </row>
    <row r="77" spans="2:16">
      <c r="B77" t="s">
        <v>23</v>
      </c>
      <c r="C77">
        <f ca="1">SUMIF('Redone Anaysis'!AI3:AI344,"Overview",'Redone Anaysis'!F3:F293)</f>
        <v>2</v>
      </c>
      <c r="D77">
        <f ca="1">SUMIF('Redone Anaysis'!AI3:AI344,"Overview",'Redone Anaysis'!H3:H293)</f>
        <v>6</v>
      </c>
      <c r="E77">
        <f ca="1">SUMIF('Redone Anaysis'!AI3:AI344,"Overview",'Redone Anaysis'!J3:J293)</f>
        <v>0</v>
      </c>
      <c r="F77">
        <f ca="1">SUMIF('Redone Anaysis'!AI3:AI344,"Overview",'Redone Anaysis'!L3:L293)</f>
        <v>0</v>
      </c>
      <c r="G77">
        <f ca="1">SUMIF('Redone Anaysis'!AI3:AI344,"Overview",'Redone Anaysis'!N3:N293)</f>
        <v>0</v>
      </c>
      <c r="H77">
        <f ca="1">SUMIF('Redone Anaysis'!AI3:AI344,"Overview",'Redone Anaysis'!P3:P293)</f>
        <v>0</v>
      </c>
      <c r="I77">
        <f ca="1">SUMIF('Redone Anaysis'!AI3:AI344,"Overview",'Redone Anaysis'!R3:R293)</f>
        <v>0</v>
      </c>
      <c r="J77">
        <f ca="1">SUMIF('Redone Anaysis'!AI3:AI344,"Overview",'Redone Anaysis'!T3:T293)</f>
        <v>0</v>
      </c>
      <c r="K77">
        <f ca="1">SUMIF('Redone Anaysis'!AI3:AI344,"Overview",'Redone Anaysis'!V3:V293)</f>
        <v>4</v>
      </c>
      <c r="L77">
        <f ca="1">SUMIF('Redone Anaysis'!AI3:AI344,"Overview",'Redone Anaysis'!X3:X293)</f>
        <v>0</v>
      </c>
      <c r="M77">
        <f ca="1">SUMIF('Redone Anaysis'!AI3:AI344,"Overview",'Redone Anaysis'!Z3:Z293)</f>
        <v>2</v>
      </c>
      <c r="N77">
        <f ca="1">SUMIF('Redone Anaysis'!AI3:AI344,"Overview",'Redone Anaysis'!AB3:AB293)</f>
        <v>0</v>
      </c>
      <c r="O77">
        <f ca="1">SUMIF('Redone Anaysis'!AI3:AI344,"Overview",'Redone Anaysis'!AD3:AD293)</f>
        <v>0</v>
      </c>
      <c r="P77">
        <f ca="1">SUMIF('Redone Anaysis'!AI3:AI344,"Overview",'Redone Anaysis'!AF3:AF293)</f>
        <v>0</v>
      </c>
    </row>
    <row r="78" spans="2:16">
      <c r="B78" t="s">
        <v>24</v>
      </c>
      <c r="C78">
        <f ca="1">SUMIF('Redone Anaysis'!AI3:AI344,"Overview",'Redone Anaysis'!G3:G293)</f>
        <v>3</v>
      </c>
      <c r="D78">
        <f ca="1">SUMIF('Redone Anaysis'!AI3:AI344,"Overview",'Redone Anaysis'!I3:I293)</f>
        <v>4</v>
      </c>
      <c r="E78">
        <f ca="1">SUMIF('Redone Anaysis'!AI3:AI344,"Overview",'Redone Anaysis'!K3:K293)</f>
        <v>0</v>
      </c>
      <c r="F78">
        <f ca="1">SUMIF('Redone Anaysis'!AI3:AI344,"Overview",'Redone Anaysis'!M3:M293)</f>
        <v>0</v>
      </c>
      <c r="G78">
        <f ca="1">SUMIF('Redone Anaysis'!AI3:AI344,"Overview",'Redone Anaysis'!O3:O293)</f>
        <v>0</v>
      </c>
      <c r="H78">
        <f ca="1">SUMIF('Redone Anaysis'!AI3:AI344,"Overview",'Redone Anaysis'!Q3:Q293)</f>
        <v>0</v>
      </c>
      <c r="I78">
        <f ca="1">SUMIF('Redone Anaysis'!AI3:AI344,"Overview",'Redone Anaysis'!S3:S293)</f>
        <v>0</v>
      </c>
      <c r="J78">
        <f ca="1">SUMIF('Redone Anaysis'!AI3:AI344,"Overview",'Redone Anaysis'!U3:U293)</f>
        <v>0</v>
      </c>
      <c r="K78">
        <f ca="1">SUMIF('Redone Anaysis'!AI3:AI344,"Overview",'Redone Anaysis'!W3:W293)</f>
        <v>0</v>
      </c>
      <c r="L78">
        <f ca="1">SUMIF('Redone Anaysis'!AI3:AI344,"Overview",'Redone Anaysis'!Y3:Y293)</f>
        <v>0</v>
      </c>
      <c r="M78">
        <f ca="1">SUMIF('Redone Anaysis'!AI3:AI344,"Overview",'Redone Anaysis'!AA3:AA293)</f>
        <v>0</v>
      </c>
      <c r="N78">
        <f ca="1">SUMIF('Redone Anaysis'!AI3:AI344,"Overview",'Redone Anaysis'!AC3:AC293)</f>
        <v>1</v>
      </c>
      <c r="O78">
        <f ca="1">SUMIF('Redone Anaysis'!AI3:AI344,"Overview",'Redone Anaysis'!AE3:AE293)</f>
        <v>0</v>
      </c>
      <c r="P78">
        <f ca="1">SUMIF('Redone Anaysis'!AI3:AI344,"Overview",'Redone Anaysis'!AG3:AG293)</f>
        <v>0</v>
      </c>
    </row>
    <row r="105" spans="2:16">
      <c r="B105" s="7" t="s">
        <v>263</v>
      </c>
    </row>
    <row r="106" spans="2:16">
      <c r="C106" s="1" t="s">
        <v>69</v>
      </c>
      <c r="D106" s="1" t="s">
        <v>70</v>
      </c>
      <c r="E106" s="1" t="s">
        <v>71</v>
      </c>
      <c r="F106" s="1" t="s">
        <v>72</v>
      </c>
      <c r="G106" s="1" t="s">
        <v>73</v>
      </c>
      <c r="H106" s="1" t="s">
        <v>74</v>
      </c>
      <c r="I106" s="1" t="s">
        <v>75</v>
      </c>
      <c r="J106" s="1" t="s">
        <v>76</v>
      </c>
      <c r="K106" s="1" t="s">
        <v>77</v>
      </c>
      <c r="L106" s="1" t="s">
        <v>78</v>
      </c>
      <c r="M106" s="1" t="s">
        <v>79</v>
      </c>
      <c r="N106" s="1" t="s">
        <v>80</v>
      </c>
      <c r="O106" s="1" t="s">
        <v>81</v>
      </c>
      <c r="P106" s="1" t="s">
        <v>82</v>
      </c>
    </row>
    <row r="107" spans="2:16">
      <c r="B107" t="s">
        <v>23</v>
      </c>
      <c r="C107">
        <f ca="1">SUMIF('Redone Anaysis'!AI3:AI374,"Pathway",'Redone Anaysis'!F3:F323)</f>
        <v>3</v>
      </c>
      <c r="D107">
        <f ca="1">SUMIF('Redone Anaysis'!AI3:AI374,"Pathway",'Redone Anaysis'!H3:H323)</f>
        <v>24</v>
      </c>
      <c r="E107">
        <f ca="1">SUMIF('Redone Anaysis'!AI3:AI374,"Pathway",'Redone Anaysis'!J3:J323)</f>
        <v>3</v>
      </c>
      <c r="F107">
        <f ca="1">SUMIF('Redone Anaysis'!AI3:AI374,"Pathway",'Redone Anaysis'!L3:L323)</f>
        <v>0</v>
      </c>
      <c r="G107">
        <f ca="1">SUMIF('Redone Anaysis'!AI3:AI374,"Pathway",'Redone Anaysis'!N3:N323)</f>
        <v>0</v>
      </c>
      <c r="H107">
        <f ca="1">SUMIF('Redone Anaysis'!AI3:AI374,"Pathway",'Redone Anaysis'!P3:P323)</f>
        <v>2</v>
      </c>
      <c r="I107">
        <f ca="1">SUMIF('Redone Anaysis'!AI3:AI374,"Pathway",'Redone Anaysis'!R3:R323)</f>
        <v>1</v>
      </c>
      <c r="J107">
        <f ca="1">SUMIF('Redone Anaysis'!AI3:AI374,"Pathway",'Redone Anaysis'!T3:T323)</f>
        <v>11</v>
      </c>
      <c r="K107">
        <f ca="1">SUMIF('Redone Anaysis'!AI3:AI374,"Pathway",'Redone Anaysis'!V3:V323)</f>
        <v>15</v>
      </c>
      <c r="L107">
        <f ca="1">SUMIF('Redone Anaysis'!AI3:AI374,"Pathway",'Redone Anaysis'!X3:X323)</f>
        <v>0</v>
      </c>
      <c r="M107">
        <f ca="1">SUMIF('Redone Anaysis'!AI3:AI374,"Pathway",'Redone Anaysis'!Z3:Z323)</f>
        <v>13</v>
      </c>
      <c r="N107">
        <f ca="1">SUMIF('Redone Anaysis'!AI3:AI374,"Pathway",'Redone Anaysis'!AB3:AB323)</f>
        <v>0</v>
      </c>
      <c r="O107">
        <f ca="1">SUMIF('Redone Anaysis'!AI3:AI374,"Pathway",'Redone Anaysis'!AD3:AD323)</f>
        <v>0</v>
      </c>
      <c r="P107">
        <f ca="1">SUMIF('Redone Anaysis'!AI3:AI374,"Pathway",'Redone Anaysis'!AF3:AF323)</f>
        <v>0</v>
      </c>
    </row>
    <row r="108" spans="2:16">
      <c r="B108" t="s">
        <v>24</v>
      </c>
      <c r="C108">
        <f ca="1">SUMIF('Redone Anaysis'!AI3:AI374,"Pathway",'Redone Anaysis'!G3:G323)</f>
        <v>5</v>
      </c>
      <c r="D108">
        <f ca="1">SUMIF('Redone Anaysis'!AI3:AI374,"Pathway",'Redone Anaysis'!I3:I323)</f>
        <v>18</v>
      </c>
      <c r="E108">
        <f ca="1">SUMIF('Redone Anaysis'!AI3:AI374,"Pathway",'Redone Anaysis'!K3:K323)</f>
        <v>1</v>
      </c>
      <c r="F108">
        <f ca="1">SUMIF('Redone Anaysis'!AI3:AI374,"Pathway",'Redone Anaysis'!M3:M323)</f>
        <v>0</v>
      </c>
      <c r="G108">
        <f ca="1">SUMIF('Redone Anaysis'!AI3:AI374,"Pathway",'Redone Anaysis'!O3:O323)</f>
        <v>0</v>
      </c>
      <c r="H108">
        <f ca="1">SUMIF('Redone Anaysis'!AI3:AI374,"Pathway",'Redone Anaysis'!Q3:Q323)</f>
        <v>2</v>
      </c>
      <c r="I108">
        <f ca="1">SUMIF('Redone Anaysis'!AI3:AI374,"Pathway",'Redone Anaysis'!S3:S323)</f>
        <v>1</v>
      </c>
      <c r="J108">
        <f ca="1">SUMIF('Redone Anaysis'!AI3:AI374,"Pathway",'Redone Anaysis'!U3:U323)</f>
        <v>10</v>
      </c>
      <c r="K108">
        <f ca="1">SUMIF('Redone Anaysis'!AI3:AI374,"Pathway",'Redone Anaysis'!W3:W323)</f>
        <v>2</v>
      </c>
      <c r="L108">
        <f ca="1">SUMIF('Redone Anaysis'!AI3:AI374,"Pathway",'Redone Anaysis'!Y3:Y323)</f>
        <v>0</v>
      </c>
      <c r="M108">
        <f ca="1">SUMIF('Redone Anaysis'!AI3:AI374,"Pathway",'Redone Anaysis'!AA3:AA323)</f>
        <v>12</v>
      </c>
      <c r="N108">
        <f ca="1">SUMIF('Redone Anaysis'!AI3:AI374,"Pathway",'Redone Anaysis'!AC3:AC323)</f>
        <v>9</v>
      </c>
      <c r="O108">
        <f ca="1">SUMIF('Redone Anaysis'!AI3:AI374,"Pathway",'Redone Anaysis'!AE3:AE323)</f>
        <v>4</v>
      </c>
      <c r="P108">
        <f ca="1">SUMIF('Redone Anaysis'!AI3:AI374,"Pathway",'Redone Anaysis'!AG3:AG323)</f>
        <v>5</v>
      </c>
    </row>
    <row r="135" spans="2:16">
      <c r="B135" s="7" t="s">
        <v>2</v>
      </c>
    </row>
    <row r="136" spans="2:16">
      <c r="C136" s="1" t="s">
        <v>69</v>
      </c>
      <c r="D136" s="1" t="s">
        <v>70</v>
      </c>
      <c r="E136" s="1" t="s">
        <v>71</v>
      </c>
      <c r="F136" s="1" t="s">
        <v>72</v>
      </c>
      <c r="G136" s="1" t="s">
        <v>73</v>
      </c>
      <c r="H136" s="1" t="s">
        <v>74</v>
      </c>
      <c r="I136" s="1" t="s">
        <v>75</v>
      </c>
      <c r="J136" s="1" t="s">
        <v>76</v>
      </c>
      <c r="K136" s="1" t="s">
        <v>77</v>
      </c>
      <c r="L136" s="1" t="s">
        <v>78</v>
      </c>
      <c r="M136" s="1" t="s">
        <v>79</v>
      </c>
      <c r="N136" s="1" t="s">
        <v>80</v>
      </c>
      <c r="O136" s="1" t="s">
        <v>81</v>
      </c>
      <c r="P136" s="1" t="s">
        <v>82</v>
      </c>
    </row>
    <row r="137" spans="2:16">
      <c r="B137" t="s">
        <v>23</v>
      </c>
      <c r="C137">
        <f ca="1">SUMIF('Redone Anaysis'!AI3:AI404,"Network",'Redone Anaysis'!F3:F353)</f>
        <v>2</v>
      </c>
      <c r="D137">
        <f ca="1">SUMIF('Redone Anaysis'!AI3:AI404,"Network",'Redone Anaysis'!H3:H353)</f>
        <v>31</v>
      </c>
      <c r="E137">
        <f ca="1">SUMIF('Redone Anaysis'!AI3:AI404,"Network",'Redone Anaysis'!J3:J353)</f>
        <v>8</v>
      </c>
      <c r="F137">
        <f ca="1">SUMIF('Redone Anaysis'!AI3:AI404,"Network",'Redone Anaysis'!L3:L353)</f>
        <v>0</v>
      </c>
      <c r="G137">
        <f ca="1">SUMIF('Redone Anaysis'!AI3:AI404,"Network",'Redone Anaysis'!N3:N353)</f>
        <v>0</v>
      </c>
      <c r="H137">
        <f ca="1">SUMIF('Redone Anaysis'!AI3:AI404,"Network",'Redone Anaysis'!P3:P353)</f>
        <v>3</v>
      </c>
      <c r="I137">
        <f ca="1">SUMIF('Redone Anaysis'!AI3:AI404,"Network",'Redone Anaysis'!R3:R353)</f>
        <v>5</v>
      </c>
      <c r="J137">
        <f ca="1">SUMIF('Redone Anaysis'!AI3:AI404,"Network",'Redone Anaysis'!T3:T353)</f>
        <v>28</v>
      </c>
      <c r="K137">
        <f ca="1">SUMIF('Redone Anaysis'!AI3:AI404,"Network",'Redone Anaysis'!V3:V353)</f>
        <v>12</v>
      </c>
      <c r="L137">
        <f ca="1">SUMIF('Redone Anaysis'!AI3:AI404,"Network",'Redone Anaysis'!X3:X353)</f>
        <v>0</v>
      </c>
      <c r="M137">
        <f ca="1">SUMIF('Redone Anaysis'!AI3:AI404,"Network",'Redone Anaysis'!Z3:Z353)</f>
        <v>9</v>
      </c>
      <c r="N137">
        <f ca="1">SUMIF('Redone Anaysis'!AI3:AI404,"Network",'Redone Anaysis'!AB3:AB353)</f>
        <v>0</v>
      </c>
      <c r="O137">
        <f ca="1">SUMIF('Redone Anaysis'!AI3:AI404,"Network",'Redone Anaysis'!AD3:AD353)</f>
        <v>0</v>
      </c>
      <c r="P137">
        <f ca="1">SUMIF('Redone Anaysis'!AI3:AI404,"Network",'Redone Anaysis'!AF3:AF353)</f>
        <v>0</v>
      </c>
    </row>
    <row r="138" spans="2:16">
      <c r="B138" t="s">
        <v>24</v>
      </c>
      <c r="C138">
        <f ca="1">SUMIF('Redone Anaysis'!AI3:AI404,"Network",'Redone Anaysis'!G3:G353)</f>
        <v>2</v>
      </c>
      <c r="D138">
        <f ca="1">SUMIF('Redone Anaysis'!AI3:AI404,"Network",'Redone Anaysis'!I3:I353)</f>
        <v>0</v>
      </c>
      <c r="E138">
        <f ca="1">SUMIF('Redone Anaysis'!AI3:AI404,"Network",'Redone Anaysis'!K3:K353)</f>
        <v>0</v>
      </c>
      <c r="F138">
        <f ca="1">SUMIF('Redone Anaysis'!AI3:AI404,"Network",'Redone Anaysis'!M3:M353)</f>
        <v>0</v>
      </c>
      <c r="G138">
        <f ca="1">SUMIF('Redone Anaysis'!AI3:AI404,"Network",'Redone Anaysis'!O3:O353)</f>
        <v>0</v>
      </c>
      <c r="H138">
        <f ca="1">SUMIF('Redone Anaysis'!AI3:AI404,"Network",'Redone Anaysis'!Q3:Q353)</f>
        <v>0</v>
      </c>
      <c r="I138">
        <f ca="1">SUMIF('Redone Anaysis'!AI3:AI404,"Network",'Redone Anaysis'!S3:S353)</f>
        <v>0</v>
      </c>
      <c r="J138">
        <f ca="1">SUMIF('Redone Anaysis'!AI3:AI404,"Network",'Redone Anaysis'!U3:U353)</f>
        <v>14</v>
      </c>
      <c r="K138">
        <f ca="1">SUMIF('Redone Anaysis'!AI3:AI404,"Network",'Redone Anaysis'!W3:W353)</f>
        <v>0</v>
      </c>
      <c r="L138">
        <f ca="1">SUMIF('Redone Anaysis'!AI3:AI404,"Network",'Redone Anaysis'!Y3:Y353)</f>
        <v>0</v>
      </c>
      <c r="M138">
        <f ca="1">SUMIF('Redone Anaysis'!AI3:AI404,"Network",'Redone Anaysis'!AA3:AA353)</f>
        <v>4</v>
      </c>
      <c r="N138">
        <f ca="1">SUMIF('Redone Anaysis'!AI3:AI404,"Network",'Redone Anaysis'!AC3:AC353)</f>
        <v>5</v>
      </c>
      <c r="O138">
        <f ca="1">SUMIF('Redone Anaysis'!AI3:AI404,"Network",'Redone Anaysis'!AE3:AE353)</f>
        <v>3</v>
      </c>
      <c r="P138">
        <f ca="1">SUMIF('Redone Anaysis'!AI3:AI404,"Network",'Redone Anaysis'!AG3:AG353)</f>
        <v>3</v>
      </c>
    </row>
    <row r="165" spans="2:16">
      <c r="B165" s="7" t="s">
        <v>395</v>
      </c>
    </row>
    <row r="166" spans="2:16">
      <c r="C166" s="1" t="s">
        <v>69</v>
      </c>
      <c r="D166" s="1" t="s">
        <v>70</v>
      </c>
      <c r="E166" s="1" t="s">
        <v>71</v>
      </c>
      <c r="F166" s="1" t="s">
        <v>72</v>
      </c>
      <c r="G166" s="1" t="s">
        <v>73</v>
      </c>
      <c r="H166" s="1" t="s">
        <v>74</v>
      </c>
      <c r="I166" s="1" t="s">
        <v>75</v>
      </c>
      <c r="J166" s="1" t="s">
        <v>76</v>
      </c>
      <c r="K166" s="1" t="s">
        <v>77</v>
      </c>
      <c r="L166" s="1" t="s">
        <v>78</v>
      </c>
      <c r="M166" s="1" t="s">
        <v>79</v>
      </c>
      <c r="N166" s="1" t="s">
        <v>80</v>
      </c>
      <c r="O166" s="1" t="s">
        <v>81</v>
      </c>
      <c r="P166" s="1" t="s">
        <v>82</v>
      </c>
    </row>
    <row r="167" spans="2:16">
      <c r="B167" t="s">
        <v>23</v>
      </c>
      <c r="C167">
        <f ca="1">SUMIF('Redone Anaysis'!AI3:AI434,"Model",'Redone Anaysis'!F3:F383)</f>
        <v>2</v>
      </c>
      <c r="D167">
        <f ca="1">SUMIF('Redone Anaysis'!AI3:AI434,"Model",'Redone Anaysis'!H3:H383)</f>
        <v>13</v>
      </c>
      <c r="E167">
        <f ca="1">SUMIF('Redone Anaysis'!AI3:AI434,"Model",'Redone Anaysis'!J3:J383)</f>
        <v>0</v>
      </c>
      <c r="F167">
        <f ca="1">SUMIF('Redone Anaysis'!AI3:AI434,"Model",'Redone Anaysis'!L3:L383)</f>
        <v>0</v>
      </c>
      <c r="G167">
        <f ca="1">SUMIF('Redone Anaysis'!AI3:AI434,"Model",'Redone Anaysis'!N3:N383)</f>
        <v>0</v>
      </c>
      <c r="H167">
        <f ca="1">SUMIF('Redone Anaysis'!AI3:AI434,"Model",'Redone Anaysis'!P3:P383)</f>
        <v>0</v>
      </c>
      <c r="I167">
        <f ca="1">SUMIF('Redone Anaysis'!AI3:AI434,"Model",'Redone Anaysis'!R3:R383)</f>
        <v>0</v>
      </c>
      <c r="J167">
        <f ca="1">SUMIF('Redone Anaysis'!AI3:AI434,"Model",'Redone Anaysis'!T3:T383)</f>
        <v>7</v>
      </c>
      <c r="K167">
        <f ca="1">SUMIF('Redone Anaysis'!AI3:AI434,"Model",'Redone Anaysis'!V3:V383)</f>
        <v>11</v>
      </c>
      <c r="L167">
        <f ca="1">SUMIF('Redone Anaysis'!AI3:AI434,"Model",'Redone Anaysis'!X3:X383)</f>
        <v>0</v>
      </c>
      <c r="M167">
        <f ca="1">SUMIF('Redone Anaysis'!AI3:AI434,"Model",'Redone Anaysis'!Z3:Z383)</f>
        <v>8</v>
      </c>
      <c r="N167">
        <f ca="1">SUMIF('Redone Anaysis'!AI3:AI434,"Model",'Redone Anaysis'!AB3:AB383)</f>
        <v>1</v>
      </c>
      <c r="O167">
        <f ca="1">SUMIF('Redone Anaysis'!AI3:AI434,"Model",'Redone Anaysis'!AD3:AD383)</f>
        <v>0</v>
      </c>
      <c r="P167">
        <f ca="1">SUMIF('Redone Anaysis'!AI3:AI434,"Model",'Redone Anaysis'!AF3:AF383)</f>
        <v>0</v>
      </c>
    </row>
    <row r="168" spans="2:16">
      <c r="B168" t="s">
        <v>24</v>
      </c>
      <c r="C168">
        <f ca="1">SUMIF('Redone Anaysis'!AI3:AI434,"Model",'Redone Anaysis'!G3:G383)</f>
        <v>5</v>
      </c>
      <c r="D168">
        <f ca="1">SUMIF('Redone Anaysis'!AI3:AI434,"Model",'Redone Anaysis'!I3:I383)</f>
        <v>5</v>
      </c>
      <c r="E168">
        <f ca="1">SUMIF('Redone Anaysis'!AI3:AI434,"Model",'Redone Anaysis'!K3:K383)</f>
        <v>0</v>
      </c>
      <c r="F168">
        <f ca="1">SUMIF('Redone Anaysis'!AI3:AI434,"Model",'Redone Anaysis'!M3:M383)</f>
        <v>0</v>
      </c>
      <c r="G168">
        <f ca="1">SUMIF('Redone Anaysis'!AI3:AI434,"Model",'Redone Anaysis'!O3:O383)</f>
        <v>0</v>
      </c>
      <c r="H168">
        <f ca="1">SUMIF('Redone Anaysis'!AI3:AI434,"Model",'Redone Anaysis'!Q3:Q383)</f>
        <v>0</v>
      </c>
      <c r="I168">
        <f ca="1">SUMIF('Redone Anaysis'!AI3:AI434,"Model",'Redone Anaysis'!S3:S383)</f>
        <v>0</v>
      </c>
      <c r="J168">
        <f ca="1">SUMIF('Redone Anaysis'!AI3:AI434,"Model",'Redone Anaysis'!U3:U383)</f>
        <v>4</v>
      </c>
      <c r="K168">
        <f ca="1">SUMIF('Redone Anaysis'!AI3:AI434,"Model",'Redone Anaysis'!W3:W383)</f>
        <v>2</v>
      </c>
      <c r="L168">
        <f ca="1">SUMIF('Redone Anaysis'!AI3:AI434,"Model",'Redone Anaysis'!Y3:Y383)</f>
        <v>0</v>
      </c>
      <c r="M168">
        <f ca="1">SUMIF('Redone Anaysis'!AI3:AI434,"Model",'Redone Anaysis'!AA3:AA383)</f>
        <v>7</v>
      </c>
      <c r="N168">
        <f ca="1">SUMIF('Redone Anaysis'!AI3:AI434,"Model",'Redone Anaysis'!AC3:AC383)</f>
        <v>6</v>
      </c>
      <c r="O168">
        <f ca="1">SUMIF('Redone Anaysis'!AI3:AI434,"Model",'Redone Anaysis'!AE3:AE383)</f>
        <v>8</v>
      </c>
      <c r="P168">
        <f ca="1">SUMIF('Redone Anaysis'!AI3:AI434,"Model",'Redone Anaysis'!AG3:AG383)</f>
        <v>2</v>
      </c>
    </row>
    <row r="195" spans="2:16">
      <c r="B195" s="7" t="s">
        <v>517</v>
      </c>
    </row>
    <row r="196" spans="2:16">
      <c r="C196" s="1" t="s">
        <v>69</v>
      </c>
      <c r="D196" s="1" t="s">
        <v>70</v>
      </c>
      <c r="E196" s="1" t="s">
        <v>71</v>
      </c>
      <c r="F196" s="1" t="s">
        <v>72</v>
      </c>
      <c r="G196" s="1" t="s">
        <v>73</v>
      </c>
      <c r="H196" s="1" t="s">
        <v>74</v>
      </c>
      <c r="I196" s="1" t="s">
        <v>75</v>
      </c>
      <c r="J196" s="1" t="s">
        <v>76</v>
      </c>
      <c r="K196" s="1" t="s">
        <v>77</v>
      </c>
      <c r="L196" s="1" t="s">
        <v>78</v>
      </c>
      <c r="M196" s="1" t="s">
        <v>79</v>
      </c>
      <c r="N196" s="1" t="s">
        <v>80</v>
      </c>
      <c r="O196" s="1" t="s">
        <v>81</v>
      </c>
      <c r="P196" s="1" t="s">
        <v>82</v>
      </c>
    </row>
    <row r="197" spans="2:16">
      <c r="B197" t="s">
        <v>23</v>
      </c>
      <c r="C197">
        <f ca="1">SUMIF('Redone Anaysis'!AI3:AI464,"Schematic",'Redone Anaysis'!F3:F413)</f>
        <v>9</v>
      </c>
      <c r="D197">
        <f ca="1">SUMIF('Redone Anaysis'!AI3:AI464,"Schematic",'Redone Anaysis'!H3:H413)</f>
        <v>17</v>
      </c>
      <c r="E197">
        <f ca="1">SUMIF('Redone Anaysis'!AI3:AI464,"Schematic",'Redone Anaysis'!J3:J413)</f>
        <v>0</v>
      </c>
      <c r="F197">
        <f ca="1">SUMIF('Redone Anaysis'!AI3:AI464,"Schematic",'Redone Anaysis'!L3:L413)</f>
        <v>0</v>
      </c>
      <c r="G197">
        <f ca="1">SUMIF('Redone Anaysis'!AI3:AI464,"Schematic",'Redone Anaysis'!N3:N413)</f>
        <v>0</v>
      </c>
      <c r="H197">
        <f ca="1">SUMIF('Redone Anaysis'!AI3:AI464,"Schematic",'Redone Anaysis'!P3:P413)</f>
        <v>3</v>
      </c>
      <c r="I197">
        <f ca="1">SUMIF('Redone Anaysis'!AI3:AI464,"Schematic",'Redone Anaysis'!R3:R413)</f>
        <v>0</v>
      </c>
      <c r="J197">
        <f ca="1">SUMIF('Redone Anaysis'!AI3:AI464,"Schematic",'Redone Anaysis'!T3:T413)</f>
        <v>14</v>
      </c>
      <c r="K197">
        <f ca="1">SUMIF('Redone Anaysis'!AI3:AI464,"Schematic",'Redone Anaysis'!V3:V413)</f>
        <v>16</v>
      </c>
      <c r="L197">
        <f ca="1">SUMIF('Redone Anaysis'!AI3:AI464,"Schematic",'Redone Anaysis'!X3:X413)</f>
        <v>0</v>
      </c>
      <c r="M197">
        <f ca="1">SUMIF('Redone Anaysis'!AI3:AI464,"Schematic",'Redone Anaysis'!Z3:Z413)</f>
        <v>10</v>
      </c>
      <c r="N197">
        <f ca="1">SUMIF('Redone Anaysis'!AI3:AI464,"Schematic",'Redone Anaysis'!AB3:AB413)</f>
        <v>0</v>
      </c>
      <c r="O197">
        <f ca="1">SUMIF('Redone Anaysis'!AI3:AI464,"Schematic",'Redone Anaysis'!AD3:AD413)</f>
        <v>0</v>
      </c>
      <c r="P197">
        <f ca="1">SUMIF('Redone Anaysis'!AI3:AI464,"Schematic",'Redone Anaysis'!AF3:AF413)</f>
        <v>0</v>
      </c>
    </row>
    <row r="198" spans="2:16">
      <c r="B198" t="s">
        <v>24</v>
      </c>
      <c r="C198">
        <f ca="1">SUMIF('Redone Anaysis'!AI3:AI464,"Schematic",'Redone Anaysis'!G3:G413)</f>
        <v>9</v>
      </c>
      <c r="D198">
        <f ca="1">SUMIF('Redone Anaysis'!AI3:AI464,"Schematic",'Redone Anaysis'!I3:I413)</f>
        <v>7</v>
      </c>
      <c r="E198">
        <f ca="1">SUMIF('Redone Anaysis'!AI3:AI464,"Schematic",'Redone Anaysis'!K3:K413)</f>
        <v>0</v>
      </c>
      <c r="F198">
        <f ca="1">SUMIF('Redone Anaysis'!AI3:AI464,"Schematic",'Redone Anaysis'!M3:M413)</f>
        <v>0</v>
      </c>
      <c r="G198">
        <f ca="1">SUMIF('Redone Anaysis'!AI3:AI464,"Schematic",'Redone Anaysis'!O3:O413)</f>
        <v>0</v>
      </c>
      <c r="H198">
        <f ca="1">SUMIF('Redone Anaysis'!AI3:AI464,"Schematic",'Redone Anaysis'!Q3:Q413)</f>
        <v>0</v>
      </c>
      <c r="I198">
        <f ca="1">SUMIF('Redone Anaysis'!AI3:AI464,"Schematic",'Redone Anaysis'!S3:S413)</f>
        <v>0</v>
      </c>
      <c r="J198">
        <f ca="1">SUMIF('Redone Anaysis'!AI3:AI464,"Schematic",'Redone Anaysis'!U3:U413)</f>
        <v>5</v>
      </c>
      <c r="K198">
        <f ca="1">SUMIF('Redone Anaysis'!AI3:AI464,"Schematic",'Redone Anaysis'!W3:W413)</f>
        <v>4</v>
      </c>
      <c r="L198">
        <f ca="1">SUMIF('Redone Anaysis'!AI3:AI464,"Schematic",'Redone Anaysis'!Y3:Y413)</f>
        <v>0</v>
      </c>
      <c r="M198">
        <f ca="1">SUMIF('Redone Anaysis'!AI3:AI464,"Schematic",'Redone Anaysis'!AA3:AA413)</f>
        <v>9</v>
      </c>
      <c r="N198">
        <f ca="1">SUMIF('Redone Anaysis'!AI3:AI464,"Schematic",'Redone Anaysis'!AC3:AC413)</f>
        <v>8</v>
      </c>
      <c r="O198">
        <f ca="1">SUMIF('Redone Anaysis'!AI3:AI464,"Schematic",'Redone Anaysis'!AE3:AE413)</f>
        <v>3</v>
      </c>
      <c r="P198">
        <f ca="1">SUMIF('Redone Anaysis'!AI3:AI464,"Schematic",'Redone Anaysis'!AG3:AG413)</f>
        <v>6</v>
      </c>
    </row>
  </sheetData>
  <phoneticPr fontId="9" type="noConversion"/>
  <pageMargins left="0.75" right="0.75" top="1" bottom="1" header="0.5" footer="0.5"/>
  <pageSetup scale="10" orientation="landscape" horizontalDpi="4294967292" verticalDpi="4294967292"/>
  <drawing r:id="rId1"/>
  <extLst>
    <ext xmlns:mx="http://schemas.microsoft.com/office/mac/excel/2008/main" uri="{64002731-A6B0-56B0-2670-7721B7C09600}">
      <mx:PLV Mode="0" OnePage="0" WScale="10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U245"/>
  <sheetViews>
    <sheetView workbookViewId="0">
      <pane ySplit="2" topLeftCell="A111" activePane="bottomLeft" state="frozen"/>
      <selection pane="bottomLeft" activeCell="B143" sqref="B143"/>
    </sheetView>
  </sheetViews>
  <sheetFormatPr baseColWidth="10" defaultRowHeight="15" x14ac:dyDescent="0"/>
  <cols>
    <col min="2" max="2" width="48" customWidth="1"/>
  </cols>
  <sheetData>
    <row r="1" spans="1:42">
      <c r="A1" s="1" t="s">
        <v>509</v>
      </c>
      <c r="B1" s="1" t="s">
        <v>725</v>
      </c>
      <c r="C1" s="1" t="s">
        <v>210</v>
      </c>
      <c r="D1" s="1" t="s">
        <v>211</v>
      </c>
      <c r="E1" s="1" t="s">
        <v>239</v>
      </c>
      <c r="F1" s="1" t="s">
        <v>69</v>
      </c>
      <c r="G1" s="1" t="s">
        <v>69</v>
      </c>
      <c r="H1" s="1" t="s">
        <v>70</v>
      </c>
      <c r="I1" s="1" t="s">
        <v>70</v>
      </c>
      <c r="J1" s="1" t="s">
        <v>71</v>
      </c>
      <c r="K1" s="1" t="s">
        <v>71</v>
      </c>
      <c r="L1" s="1" t="s">
        <v>72</v>
      </c>
      <c r="M1" s="1" t="s">
        <v>72</v>
      </c>
      <c r="N1" s="1" t="s">
        <v>73</v>
      </c>
      <c r="O1" s="1" t="s">
        <v>73</v>
      </c>
      <c r="P1" s="1" t="s">
        <v>74</v>
      </c>
      <c r="Q1" s="1" t="s">
        <v>74</v>
      </c>
      <c r="R1" s="1" t="s">
        <v>75</v>
      </c>
      <c r="S1" s="1" t="s">
        <v>75</v>
      </c>
      <c r="T1" s="1" t="s">
        <v>76</v>
      </c>
      <c r="U1" s="1" t="s">
        <v>76</v>
      </c>
      <c r="V1" s="1" t="s">
        <v>77</v>
      </c>
      <c r="W1" s="1" t="s">
        <v>77</v>
      </c>
      <c r="X1" s="1" t="s">
        <v>78</v>
      </c>
      <c r="Y1" s="1" t="s">
        <v>78</v>
      </c>
      <c r="Z1" s="1" t="s">
        <v>79</v>
      </c>
      <c r="AA1" s="1" t="s">
        <v>79</v>
      </c>
      <c r="AB1" s="1" t="s">
        <v>80</v>
      </c>
      <c r="AC1" s="1" t="s">
        <v>80</v>
      </c>
      <c r="AD1" s="1" t="s">
        <v>81</v>
      </c>
      <c r="AE1" s="1" t="s">
        <v>81</v>
      </c>
      <c r="AF1" s="1" t="s">
        <v>82</v>
      </c>
      <c r="AG1" s="1" t="s">
        <v>82</v>
      </c>
      <c r="AI1" s="1" t="s">
        <v>229</v>
      </c>
      <c r="AJ1" s="1" t="s">
        <v>43</v>
      </c>
      <c r="AK1" s="1" t="s">
        <v>279</v>
      </c>
      <c r="AL1" s="1" t="s">
        <v>263</v>
      </c>
      <c r="AN1" s="1" t="s">
        <v>245</v>
      </c>
      <c r="AP1" s="1" t="s">
        <v>671</v>
      </c>
    </row>
    <row r="2" spans="1:42" hidden="1">
      <c r="F2" s="3" t="s">
        <v>212</v>
      </c>
      <c r="G2" s="3" t="s">
        <v>213</v>
      </c>
      <c r="H2" s="3" t="s">
        <v>212</v>
      </c>
      <c r="I2" s="3" t="s">
        <v>213</v>
      </c>
      <c r="J2" s="3" t="s">
        <v>212</v>
      </c>
      <c r="K2" s="3" t="s">
        <v>213</v>
      </c>
      <c r="L2" s="3" t="s">
        <v>212</v>
      </c>
      <c r="M2" s="3" t="s">
        <v>213</v>
      </c>
      <c r="N2" s="3" t="s">
        <v>212</v>
      </c>
      <c r="O2" s="3" t="s">
        <v>213</v>
      </c>
      <c r="P2" s="3" t="s">
        <v>212</v>
      </c>
      <c r="Q2" s="3" t="s">
        <v>213</v>
      </c>
      <c r="R2" s="3" t="s">
        <v>212</v>
      </c>
      <c r="S2" s="3" t="s">
        <v>213</v>
      </c>
      <c r="T2" s="3" t="s">
        <v>212</v>
      </c>
      <c r="U2" s="3" t="s">
        <v>213</v>
      </c>
      <c r="V2" s="3" t="s">
        <v>212</v>
      </c>
      <c r="W2" s="3" t="s">
        <v>213</v>
      </c>
      <c r="X2" s="3" t="s">
        <v>212</v>
      </c>
      <c r="Y2" s="3" t="s">
        <v>213</v>
      </c>
      <c r="Z2" s="3" t="s">
        <v>212</v>
      </c>
      <c r="AA2" s="3" t="s">
        <v>213</v>
      </c>
      <c r="AB2" s="3" t="s">
        <v>212</v>
      </c>
      <c r="AC2" s="3" t="s">
        <v>213</v>
      </c>
      <c r="AD2" s="3" t="s">
        <v>212</v>
      </c>
      <c r="AE2" s="3" t="s">
        <v>213</v>
      </c>
      <c r="AF2" s="3" t="s">
        <v>212</v>
      </c>
      <c r="AG2" s="3" t="s">
        <v>213</v>
      </c>
    </row>
    <row r="3" spans="1:42">
      <c r="A3">
        <v>3044298</v>
      </c>
      <c r="B3" s="8" t="str">
        <f t="shared" ref="B3:B66" si="0">"http://www.ncbi.nlm.nih.gov/pmc/articles/PMC" &amp; A3</f>
        <v>http://www.ncbi.nlm.nih.gov/pmc/articles/PMC3044298</v>
      </c>
      <c r="C3" t="s">
        <v>232</v>
      </c>
      <c r="D3" t="s">
        <v>252</v>
      </c>
      <c r="F3">
        <v>0</v>
      </c>
      <c r="G3">
        <v>0</v>
      </c>
      <c r="H3">
        <v>0</v>
      </c>
      <c r="I3">
        <v>0</v>
      </c>
      <c r="J3">
        <v>0</v>
      </c>
      <c r="K3">
        <v>0</v>
      </c>
      <c r="L3">
        <v>0</v>
      </c>
      <c r="M3">
        <v>0</v>
      </c>
      <c r="N3">
        <v>0</v>
      </c>
      <c r="O3">
        <v>0</v>
      </c>
      <c r="P3">
        <v>0</v>
      </c>
      <c r="Q3">
        <v>0</v>
      </c>
      <c r="R3">
        <v>0</v>
      </c>
      <c r="S3">
        <v>0</v>
      </c>
      <c r="T3">
        <v>0</v>
      </c>
      <c r="U3">
        <v>1</v>
      </c>
      <c r="V3">
        <v>0</v>
      </c>
      <c r="W3">
        <v>0</v>
      </c>
      <c r="X3">
        <v>0</v>
      </c>
      <c r="Y3">
        <v>0</v>
      </c>
      <c r="Z3">
        <v>0</v>
      </c>
      <c r="AA3">
        <v>0</v>
      </c>
      <c r="AB3">
        <v>0</v>
      </c>
      <c r="AC3">
        <v>0</v>
      </c>
      <c r="AD3">
        <v>0</v>
      </c>
      <c r="AE3">
        <v>0</v>
      </c>
      <c r="AF3">
        <v>0</v>
      </c>
      <c r="AG3">
        <v>0</v>
      </c>
      <c r="AI3" t="s">
        <v>2</v>
      </c>
      <c r="AJ3" t="s">
        <v>510</v>
      </c>
    </row>
    <row r="4" spans="1:42" hidden="1">
      <c r="A4">
        <v>3446469</v>
      </c>
      <c r="B4" t="str">
        <f t="shared" si="0"/>
        <v>http://www.ncbi.nlm.nih.gov/pmc/articles/PMC3446469</v>
      </c>
      <c r="C4" t="s">
        <v>511</v>
      </c>
      <c r="AI4" t="s">
        <v>563</v>
      </c>
    </row>
    <row r="5" spans="1:42" hidden="1">
      <c r="A5">
        <v>3652418</v>
      </c>
      <c r="B5" t="str">
        <f t="shared" si="0"/>
        <v>http://www.ncbi.nlm.nih.gov/pmc/articles/PMC3652418</v>
      </c>
      <c r="C5" t="s">
        <v>512</v>
      </c>
      <c r="AI5" t="s">
        <v>563</v>
      </c>
    </row>
    <row r="6" spans="1:42" hidden="1">
      <c r="A6">
        <v>3743788</v>
      </c>
      <c r="B6" t="str">
        <f t="shared" si="0"/>
        <v>http://www.ncbi.nlm.nih.gov/pmc/articles/PMC3743788</v>
      </c>
      <c r="C6" t="s">
        <v>513</v>
      </c>
      <c r="AI6" t="s">
        <v>563</v>
      </c>
    </row>
    <row r="7" spans="1:42">
      <c r="A7">
        <v>2987807</v>
      </c>
      <c r="B7" s="8" t="str">
        <f t="shared" si="0"/>
        <v>http://www.ncbi.nlm.nih.gov/pmc/articles/PMC2987807</v>
      </c>
      <c r="C7" t="s">
        <v>514</v>
      </c>
      <c r="D7" t="s">
        <v>228</v>
      </c>
      <c r="F7">
        <v>0</v>
      </c>
      <c r="G7">
        <v>0</v>
      </c>
      <c r="H7">
        <v>0</v>
      </c>
      <c r="I7">
        <v>1</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I7" t="s">
        <v>263</v>
      </c>
    </row>
    <row r="8" spans="1:42" hidden="1">
      <c r="A8">
        <v>3275745</v>
      </c>
      <c r="B8" t="str">
        <f t="shared" si="0"/>
        <v>http://www.ncbi.nlm.nih.gov/pmc/articles/PMC3275745</v>
      </c>
      <c r="C8" t="s">
        <v>515</v>
      </c>
      <c r="AI8" t="s">
        <v>563</v>
      </c>
    </row>
    <row r="9" spans="1:42" hidden="1">
      <c r="A9">
        <v>3118300</v>
      </c>
      <c r="B9" s="8" t="str">
        <f t="shared" si="0"/>
        <v>http://www.ncbi.nlm.nih.gov/pmc/articles/PMC3118300</v>
      </c>
      <c r="C9" t="s">
        <v>516</v>
      </c>
      <c r="D9" t="s">
        <v>228</v>
      </c>
      <c r="F9">
        <v>0</v>
      </c>
      <c r="G9">
        <v>0</v>
      </c>
      <c r="H9">
        <v>1</v>
      </c>
      <c r="I9">
        <v>0</v>
      </c>
      <c r="J9">
        <v>0</v>
      </c>
      <c r="K9">
        <v>0</v>
      </c>
      <c r="L9">
        <v>0</v>
      </c>
      <c r="M9">
        <v>0</v>
      </c>
      <c r="N9">
        <v>0</v>
      </c>
      <c r="O9">
        <v>0</v>
      </c>
      <c r="P9">
        <v>0</v>
      </c>
      <c r="Q9">
        <v>0</v>
      </c>
      <c r="R9">
        <v>0</v>
      </c>
      <c r="S9">
        <v>0</v>
      </c>
      <c r="T9">
        <v>0</v>
      </c>
      <c r="U9">
        <v>0</v>
      </c>
      <c r="V9">
        <v>1</v>
      </c>
      <c r="W9">
        <v>0</v>
      </c>
      <c r="X9">
        <v>0</v>
      </c>
      <c r="Y9">
        <v>0</v>
      </c>
      <c r="Z9">
        <v>0</v>
      </c>
      <c r="AA9">
        <v>0</v>
      </c>
      <c r="AB9">
        <v>0</v>
      </c>
      <c r="AC9">
        <v>0</v>
      </c>
      <c r="AD9">
        <v>0</v>
      </c>
      <c r="AE9">
        <v>1</v>
      </c>
      <c r="AF9">
        <v>0</v>
      </c>
      <c r="AG9">
        <v>0</v>
      </c>
      <c r="AI9" t="s">
        <v>517</v>
      </c>
      <c r="AJ9" t="s">
        <v>480</v>
      </c>
    </row>
    <row r="10" spans="1:42" hidden="1">
      <c r="A10">
        <v>3775442</v>
      </c>
      <c r="B10" t="str">
        <f t="shared" si="0"/>
        <v>http://www.ncbi.nlm.nih.gov/pmc/articles/PMC3775442</v>
      </c>
      <c r="C10" t="s">
        <v>518</v>
      </c>
      <c r="AI10" t="s">
        <v>563</v>
      </c>
    </row>
    <row r="11" spans="1:42">
      <c r="A11">
        <v>3562060</v>
      </c>
      <c r="B11" s="8" t="str">
        <f t="shared" si="0"/>
        <v>http://www.ncbi.nlm.nih.gov/pmc/articles/PMC3562060</v>
      </c>
      <c r="C11" t="s">
        <v>519</v>
      </c>
      <c r="D11" t="s">
        <v>218</v>
      </c>
      <c r="E11" t="s">
        <v>114</v>
      </c>
      <c r="F11">
        <v>0</v>
      </c>
      <c r="G11">
        <v>0</v>
      </c>
      <c r="H11">
        <v>1</v>
      </c>
      <c r="I11">
        <v>0</v>
      </c>
      <c r="J11">
        <v>0</v>
      </c>
      <c r="K11">
        <v>0</v>
      </c>
      <c r="L11">
        <v>0</v>
      </c>
      <c r="M11">
        <v>0</v>
      </c>
      <c r="N11">
        <v>0</v>
      </c>
      <c r="O11">
        <v>0</v>
      </c>
      <c r="P11">
        <v>0</v>
      </c>
      <c r="Q11">
        <v>0</v>
      </c>
      <c r="R11">
        <v>0</v>
      </c>
      <c r="S11">
        <v>0</v>
      </c>
      <c r="T11">
        <v>1</v>
      </c>
      <c r="U11">
        <v>0</v>
      </c>
      <c r="V11">
        <v>0</v>
      </c>
      <c r="W11">
        <v>0</v>
      </c>
      <c r="X11">
        <v>0</v>
      </c>
      <c r="Y11">
        <v>0</v>
      </c>
      <c r="Z11">
        <v>0</v>
      </c>
      <c r="AA11">
        <v>0</v>
      </c>
      <c r="AB11">
        <v>0</v>
      </c>
      <c r="AC11">
        <v>0</v>
      </c>
      <c r="AD11">
        <v>0</v>
      </c>
      <c r="AE11">
        <v>0</v>
      </c>
      <c r="AF11">
        <v>0</v>
      </c>
      <c r="AG11">
        <v>0</v>
      </c>
      <c r="AI11" t="s">
        <v>2</v>
      </c>
      <c r="AJ11" t="s">
        <v>287</v>
      </c>
    </row>
    <row r="12" spans="1:42" hidden="1">
      <c r="A12">
        <v>3975570</v>
      </c>
      <c r="B12" t="str">
        <f t="shared" si="0"/>
        <v>http://www.ncbi.nlm.nih.gov/pmc/articles/PMC3975570</v>
      </c>
      <c r="C12" t="s">
        <v>520</v>
      </c>
      <c r="AI12" t="s">
        <v>563</v>
      </c>
    </row>
    <row r="13" spans="1:42" hidden="1">
      <c r="A13">
        <v>4011821</v>
      </c>
      <c r="B13" s="8" t="str">
        <f t="shared" si="0"/>
        <v>http://www.ncbi.nlm.nih.gov/pmc/articles/PMC4011821</v>
      </c>
      <c r="C13" t="s">
        <v>521</v>
      </c>
      <c r="D13" t="s">
        <v>228</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I13" t="s">
        <v>395</v>
      </c>
      <c r="AJ13" t="s">
        <v>723</v>
      </c>
    </row>
    <row r="14" spans="1:42" hidden="1">
      <c r="A14">
        <v>3900439</v>
      </c>
      <c r="B14" s="8" t="str">
        <f t="shared" si="0"/>
        <v>http://www.ncbi.nlm.nih.gov/pmc/articles/PMC3900439</v>
      </c>
      <c r="C14" t="s">
        <v>522</v>
      </c>
      <c r="D14" t="s">
        <v>246</v>
      </c>
      <c r="F14">
        <v>0</v>
      </c>
      <c r="G14">
        <v>0</v>
      </c>
      <c r="H14">
        <v>1</v>
      </c>
      <c r="I14">
        <v>1</v>
      </c>
      <c r="J14">
        <v>0</v>
      </c>
      <c r="K14">
        <v>0</v>
      </c>
      <c r="L14">
        <v>0</v>
      </c>
      <c r="M14">
        <v>0</v>
      </c>
      <c r="N14">
        <v>0</v>
      </c>
      <c r="O14">
        <v>0</v>
      </c>
      <c r="P14">
        <v>0</v>
      </c>
      <c r="Q14">
        <v>0</v>
      </c>
      <c r="R14">
        <v>0</v>
      </c>
      <c r="S14">
        <v>0</v>
      </c>
      <c r="T14">
        <v>0</v>
      </c>
      <c r="U14">
        <v>0</v>
      </c>
      <c r="V14">
        <v>0</v>
      </c>
      <c r="W14">
        <v>0</v>
      </c>
      <c r="X14">
        <v>0</v>
      </c>
      <c r="Y14">
        <v>0</v>
      </c>
      <c r="Z14">
        <v>0</v>
      </c>
      <c r="AA14" s="9">
        <v>0</v>
      </c>
      <c r="AB14">
        <v>0</v>
      </c>
      <c r="AC14">
        <v>0</v>
      </c>
      <c r="AD14">
        <v>0</v>
      </c>
      <c r="AE14">
        <v>0</v>
      </c>
      <c r="AF14">
        <v>0</v>
      </c>
      <c r="AG14">
        <v>0</v>
      </c>
      <c r="AI14" t="s">
        <v>240</v>
      </c>
    </row>
    <row r="15" spans="1:42" hidden="1">
      <c r="A15">
        <v>4038581</v>
      </c>
      <c r="B15" t="str">
        <f t="shared" si="0"/>
        <v>http://www.ncbi.nlm.nih.gov/pmc/articles/PMC4038581</v>
      </c>
      <c r="C15" t="s">
        <v>523</v>
      </c>
      <c r="AI15" t="s">
        <v>563</v>
      </c>
    </row>
    <row r="16" spans="1:42" hidden="1">
      <c r="A16">
        <v>3764828</v>
      </c>
      <c r="B16" s="8" t="str">
        <f t="shared" si="0"/>
        <v>http://www.ncbi.nlm.nih.gov/pmc/articles/PMC3764828</v>
      </c>
      <c r="C16" t="s">
        <v>524</v>
      </c>
      <c r="D16" t="s">
        <v>238</v>
      </c>
      <c r="F16">
        <v>0</v>
      </c>
      <c r="G16">
        <v>0</v>
      </c>
      <c r="H16">
        <v>1</v>
      </c>
      <c r="I16">
        <v>0</v>
      </c>
      <c r="J16">
        <v>0</v>
      </c>
      <c r="K16">
        <v>0</v>
      </c>
      <c r="L16">
        <v>0</v>
      </c>
      <c r="M16">
        <v>0</v>
      </c>
      <c r="N16">
        <v>0</v>
      </c>
      <c r="O16">
        <v>0</v>
      </c>
      <c r="P16">
        <v>0</v>
      </c>
      <c r="Q16">
        <v>0</v>
      </c>
      <c r="R16">
        <v>0</v>
      </c>
      <c r="S16">
        <v>0</v>
      </c>
      <c r="T16">
        <v>1</v>
      </c>
      <c r="U16">
        <v>0</v>
      </c>
      <c r="V16">
        <v>0</v>
      </c>
      <c r="W16">
        <v>0</v>
      </c>
      <c r="X16">
        <v>0</v>
      </c>
      <c r="Y16">
        <v>0</v>
      </c>
      <c r="Z16">
        <v>0</v>
      </c>
      <c r="AA16">
        <v>0</v>
      </c>
      <c r="AB16">
        <v>0</v>
      </c>
      <c r="AC16">
        <v>0</v>
      </c>
      <c r="AD16">
        <v>0</v>
      </c>
      <c r="AE16">
        <v>0</v>
      </c>
      <c r="AF16">
        <v>0</v>
      </c>
      <c r="AG16">
        <v>0</v>
      </c>
      <c r="AI16" t="s">
        <v>395</v>
      </c>
      <c r="AJ16" t="s">
        <v>480</v>
      </c>
    </row>
    <row r="17" spans="1:47" hidden="1">
      <c r="A17">
        <v>2851562</v>
      </c>
      <c r="B17" t="str">
        <f t="shared" si="0"/>
        <v>http://www.ncbi.nlm.nih.gov/pmc/articles/PMC2851562</v>
      </c>
      <c r="C17" t="s">
        <v>525</v>
      </c>
      <c r="AI17" t="s">
        <v>563</v>
      </c>
    </row>
    <row r="18" spans="1:47">
      <c r="A18">
        <v>3375340</v>
      </c>
      <c r="B18" s="8" t="str">
        <f t="shared" si="0"/>
        <v>http://www.ncbi.nlm.nih.gov/pmc/articles/PMC3375340</v>
      </c>
      <c r="C18" t="s">
        <v>526</v>
      </c>
      <c r="D18" t="s">
        <v>228</v>
      </c>
      <c r="F18">
        <v>0</v>
      </c>
      <c r="G18">
        <v>0</v>
      </c>
      <c r="H18">
        <v>1</v>
      </c>
      <c r="I18">
        <v>0</v>
      </c>
      <c r="J18">
        <v>0</v>
      </c>
      <c r="K18">
        <v>0</v>
      </c>
      <c r="L18">
        <v>0</v>
      </c>
      <c r="M18">
        <v>0</v>
      </c>
      <c r="N18">
        <v>0</v>
      </c>
      <c r="O18">
        <v>0</v>
      </c>
      <c r="P18">
        <v>0</v>
      </c>
      <c r="Q18">
        <v>0</v>
      </c>
      <c r="R18">
        <v>0</v>
      </c>
      <c r="S18">
        <v>0</v>
      </c>
      <c r="T18">
        <v>0</v>
      </c>
      <c r="U18">
        <v>1</v>
      </c>
      <c r="V18">
        <v>1</v>
      </c>
      <c r="W18">
        <v>0</v>
      </c>
      <c r="X18">
        <v>0</v>
      </c>
      <c r="Y18">
        <v>0</v>
      </c>
      <c r="Z18">
        <v>1</v>
      </c>
      <c r="AA18">
        <v>0</v>
      </c>
      <c r="AB18">
        <v>0</v>
      </c>
      <c r="AC18">
        <v>0</v>
      </c>
      <c r="AD18">
        <v>0</v>
      </c>
      <c r="AE18">
        <v>0</v>
      </c>
      <c r="AF18">
        <v>0</v>
      </c>
      <c r="AG18">
        <v>0</v>
      </c>
      <c r="AI18" t="s">
        <v>263</v>
      </c>
    </row>
    <row r="19" spans="1:47" hidden="1">
      <c r="A19">
        <v>3481450</v>
      </c>
      <c r="B19" s="8" t="str">
        <f t="shared" si="0"/>
        <v>http://www.ncbi.nlm.nih.gov/pmc/articles/PMC3481450</v>
      </c>
      <c r="C19" t="s">
        <v>527</v>
      </c>
      <c r="D19" t="s">
        <v>228</v>
      </c>
      <c r="F19">
        <v>0</v>
      </c>
      <c r="G19">
        <v>0</v>
      </c>
      <c r="H19">
        <v>1</v>
      </c>
      <c r="I19">
        <v>1</v>
      </c>
      <c r="J19">
        <v>0</v>
      </c>
      <c r="K19">
        <v>0</v>
      </c>
      <c r="L19">
        <v>0</v>
      </c>
      <c r="M19">
        <v>0</v>
      </c>
      <c r="N19">
        <v>0</v>
      </c>
      <c r="O19">
        <v>0</v>
      </c>
      <c r="P19">
        <v>0</v>
      </c>
      <c r="Q19">
        <v>0</v>
      </c>
      <c r="R19">
        <v>0</v>
      </c>
      <c r="S19">
        <v>0</v>
      </c>
      <c r="T19">
        <v>0</v>
      </c>
      <c r="U19">
        <v>0</v>
      </c>
      <c r="V19">
        <v>0</v>
      </c>
      <c r="W19">
        <v>0</v>
      </c>
      <c r="X19">
        <v>0</v>
      </c>
      <c r="Y19">
        <v>0</v>
      </c>
      <c r="Z19">
        <v>0</v>
      </c>
      <c r="AA19">
        <v>0</v>
      </c>
      <c r="AB19">
        <v>0</v>
      </c>
      <c r="AC19">
        <v>1</v>
      </c>
      <c r="AD19">
        <v>0</v>
      </c>
      <c r="AE19">
        <v>0</v>
      </c>
      <c r="AF19">
        <v>0</v>
      </c>
      <c r="AG19">
        <v>0</v>
      </c>
      <c r="AI19" t="s">
        <v>517</v>
      </c>
      <c r="AU19" t="s">
        <v>528</v>
      </c>
    </row>
    <row r="20" spans="1:47" hidden="1">
      <c r="A20">
        <v>3326448</v>
      </c>
      <c r="B20" t="str">
        <f t="shared" si="0"/>
        <v>http://www.ncbi.nlm.nih.gov/pmc/articles/PMC3326448</v>
      </c>
      <c r="C20" t="s">
        <v>281</v>
      </c>
      <c r="AI20" t="s">
        <v>563</v>
      </c>
    </row>
    <row r="21" spans="1:47" hidden="1">
      <c r="A21">
        <v>3219090</v>
      </c>
      <c r="B21" t="str">
        <f t="shared" si="0"/>
        <v>http://www.ncbi.nlm.nih.gov/pmc/articles/PMC3219090</v>
      </c>
      <c r="C21" t="s">
        <v>529</v>
      </c>
      <c r="AI21" t="s">
        <v>563</v>
      </c>
    </row>
    <row r="22" spans="1:47" hidden="1">
      <c r="A22">
        <v>3237640</v>
      </c>
      <c r="B22" t="str">
        <f t="shared" si="0"/>
        <v>http://www.ncbi.nlm.nih.gov/pmc/articles/PMC3237640</v>
      </c>
      <c r="C22" t="s">
        <v>530</v>
      </c>
      <c r="AI22" t="s">
        <v>563</v>
      </c>
    </row>
    <row r="23" spans="1:47" hidden="1">
      <c r="A23">
        <v>3430970</v>
      </c>
      <c r="B23" t="str">
        <f t="shared" si="0"/>
        <v>http://www.ncbi.nlm.nih.gov/pmc/articles/PMC3430970</v>
      </c>
      <c r="C23" t="s">
        <v>531</v>
      </c>
      <c r="AI23" t="s">
        <v>563</v>
      </c>
    </row>
    <row r="24" spans="1:47" hidden="1">
      <c r="A24">
        <v>3472107</v>
      </c>
      <c r="B24" s="8" t="str">
        <f t="shared" si="0"/>
        <v>http://www.ncbi.nlm.nih.gov/pmc/articles/PMC3472107</v>
      </c>
      <c r="C24" t="s">
        <v>532</v>
      </c>
      <c r="D24" t="s">
        <v>252</v>
      </c>
      <c r="E24" t="s">
        <v>114</v>
      </c>
      <c r="F24">
        <v>0</v>
      </c>
      <c r="G24">
        <v>0</v>
      </c>
      <c r="H24">
        <v>1</v>
      </c>
      <c r="I24">
        <v>0</v>
      </c>
      <c r="J24">
        <v>0</v>
      </c>
      <c r="K24">
        <v>0</v>
      </c>
      <c r="L24">
        <v>0</v>
      </c>
      <c r="M24">
        <v>0</v>
      </c>
      <c r="N24">
        <v>0</v>
      </c>
      <c r="O24">
        <v>0</v>
      </c>
      <c r="P24">
        <v>0</v>
      </c>
      <c r="Q24">
        <v>0</v>
      </c>
      <c r="R24">
        <v>0</v>
      </c>
      <c r="S24">
        <v>0</v>
      </c>
      <c r="T24">
        <v>1</v>
      </c>
      <c r="U24">
        <v>0</v>
      </c>
      <c r="V24">
        <v>1</v>
      </c>
      <c r="W24">
        <v>0</v>
      </c>
      <c r="X24">
        <v>0</v>
      </c>
      <c r="Y24">
        <v>0</v>
      </c>
      <c r="Z24">
        <v>0</v>
      </c>
      <c r="AA24">
        <v>0</v>
      </c>
      <c r="AB24">
        <v>0</v>
      </c>
      <c r="AC24">
        <v>0</v>
      </c>
      <c r="AD24">
        <v>0</v>
      </c>
      <c r="AE24">
        <v>0</v>
      </c>
      <c r="AF24">
        <v>0</v>
      </c>
      <c r="AG24">
        <v>0</v>
      </c>
      <c r="AI24" t="s">
        <v>517</v>
      </c>
    </row>
    <row r="25" spans="1:47" hidden="1">
      <c r="A25">
        <v>3400442</v>
      </c>
      <c r="B25" t="str">
        <f t="shared" si="0"/>
        <v>http://www.ncbi.nlm.nih.gov/pmc/articles/PMC3400442</v>
      </c>
      <c r="C25" t="s">
        <v>533</v>
      </c>
      <c r="AI25" t="s">
        <v>563</v>
      </c>
    </row>
    <row r="26" spans="1:47" hidden="1">
      <c r="A26">
        <v>3552847</v>
      </c>
      <c r="B26" t="str">
        <f t="shared" si="0"/>
        <v>http://www.ncbi.nlm.nih.gov/pmc/articles/PMC3552847</v>
      </c>
      <c r="C26" t="s">
        <v>324</v>
      </c>
      <c r="AI26" t="s">
        <v>563</v>
      </c>
    </row>
    <row r="27" spans="1:47" hidden="1">
      <c r="A27">
        <v>3149086</v>
      </c>
      <c r="B27" t="str">
        <f t="shared" si="0"/>
        <v>http://www.ncbi.nlm.nih.gov/pmc/articles/PMC3149086</v>
      </c>
      <c r="C27" t="s">
        <v>534</v>
      </c>
      <c r="AI27" t="s">
        <v>563</v>
      </c>
    </row>
    <row r="28" spans="1:47" hidden="1">
      <c r="A28">
        <v>3810192</v>
      </c>
      <c r="B28" t="str">
        <f t="shared" si="0"/>
        <v>http://www.ncbi.nlm.nih.gov/pmc/articles/PMC3810192</v>
      </c>
      <c r="C28" t="s">
        <v>535</v>
      </c>
      <c r="AI28" t="s">
        <v>563</v>
      </c>
    </row>
    <row r="29" spans="1:47" hidden="1">
      <c r="A29">
        <v>3895878</v>
      </c>
      <c r="B29" t="str">
        <f t="shared" si="0"/>
        <v>http://www.ncbi.nlm.nih.gov/pmc/articles/PMC3895878</v>
      </c>
      <c r="C29" t="s">
        <v>536</v>
      </c>
      <c r="AI29" t="s">
        <v>563</v>
      </c>
    </row>
    <row r="30" spans="1:47" hidden="1">
      <c r="A30">
        <v>3199484</v>
      </c>
      <c r="B30" s="8" t="str">
        <f t="shared" si="0"/>
        <v>http://www.ncbi.nlm.nih.gov/pmc/articles/PMC3199484</v>
      </c>
      <c r="C30" t="s">
        <v>537</v>
      </c>
      <c r="D30" t="s">
        <v>273</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I30" t="s">
        <v>395</v>
      </c>
    </row>
    <row r="31" spans="1:47">
      <c r="A31">
        <v>4026850</v>
      </c>
      <c r="B31" s="8" t="str">
        <f t="shared" si="0"/>
        <v>http://www.ncbi.nlm.nih.gov/pmc/articles/PMC4026850</v>
      </c>
      <c r="C31" t="s">
        <v>468</v>
      </c>
      <c r="D31" t="s">
        <v>228</v>
      </c>
      <c r="F31">
        <v>0</v>
      </c>
      <c r="G31">
        <v>0</v>
      </c>
      <c r="H31">
        <v>1</v>
      </c>
      <c r="I31">
        <v>1</v>
      </c>
      <c r="J31">
        <v>0</v>
      </c>
      <c r="K31">
        <v>0</v>
      </c>
      <c r="L31">
        <v>0</v>
      </c>
      <c r="M31">
        <v>0</v>
      </c>
      <c r="N31">
        <v>0</v>
      </c>
      <c r="O31">
        <v>0</v>
      </c>
      <c r="P31">
        <v>0</v>
      </c>
      <c r="Q31">
        <v>0</v>
      </c>
      <c r="R31">
        <v>0</v>
      </c>
      <c r="S31">
        <v>0</v>
      </c>
      <c r="T31">
        <v>1</v>
      </c>
      <c r="U31">
        <v>1</v>
      </c>
      <c r="V31">
        <v>0</v>
      </c>
      <c r="W31">
        <v>0</v>
      </c>
      <c r="X31">
        <v>0</v>
      </c>
      <c r="Y31">
        <v>0</v>
      </c>
      <c r="Z31">
        <v>0</v>
      </c>
      <c r="AA31">
        <v>0</v>
      </c>
      <c r="AB31">
        <v>0</v>
      </c>
      <c r="AC31">
        <v>0</v>
      </c>
      <c r="AD31">
        <v>0</v>
      </c>
      <c r="AE31">
        <v>0</v>
      </c>
      <c r="AF31">
        <v>0</v>
      </c>
      <c r="AG31">
        <v>0</v>
      </c>
      <c r="AI31" t="s">
        <v>263</v>
      </c>
    </row>
    <row r="32" spans="1:47" hidden="1">
      <c r="A32">
        <v>4108894</v>
      </c>
      <c r="B32" t="str">
        <f t="shared" si="0"/>
        <v>http://www.ncbi.nlm.nih.gov/pmc/articles/PMC4108894</v>
      </c>
      <c r="C32" t="s">
        <v>538</v>
      </c>
      <c r="AI32" t="s">
        <v>563</v>
      </c>
    </row>
    <row r="33" spans="1:47">
      <c r="A33">
        <v>3281075</v>
      </c>
      <c r="B33" s="8" t="str">
        <f t="shared" si="0"/>
        <v>http://www.ncbi.nlm.nih.gov/pmc/articles/PMC3281075</v>
      </c>
      <c r="C33" t="s">
        <v>539</v>
      </c>
      <c r="D33" t="s">
        <v>252</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I33" t="s">
        <v>263</v>
      </c>
    </row>
    <row r="34" spans="1:47" hidden="1">
      <c r="A34">
        <v>4118247</v>
      </c>
      <c r="B34" s="8" t="str">
        <f t="shared" si="0"/>
        <v>http://www.ncbi.nlm.nih.gov/pmc/articles/PMC4118247</v>
      </c>
      <c r="C34" t="s">
        <v>540</v>
      </c>
      <c r="D34" t="s">
        <v>346</v>
      </c>
      <c r="F34">
        <v>0</v>
      </c>
      <c r="G34">
        <v>0</v>
      </c>
      <c r="H34">
        <v>1</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I34" t="s">
        <v>517</v>
      </c>
      <c r="AJ34" t="s">
        <v>480</v>
      </c>
    </row>
    <row r="35" spans="1:47" hidden="1">
      <c r="A35">
        <v>3762647</v>
      </c>
      <c r="B35" t="str">
        <f t="shared" si="0"/>
        <v>http://www.ncbi.nlm.nih.gov/pmc/articles/PMC3762647</v>
      </c>
      <c r="C35" t="s">
        <v>541</v>
      </c>
      <c r="AI35" t="s">
        <v>563</v>
      </c>
    </row>
    <row r="36" spans="1:47">
      <c r="A36">
        <v>3510139</v>
      </c>
      <c r="B36" s="8" t="str">
        <f t="shared" si="0"/>
        <v>http://www.ncbi.nlm.nih.gov/pmc/articles/PMC3510139</v>
      </c>
      <c r="C36" t="s">
        <v>542</v>
      </c>
      <c r="D36" t="s">
        <v>218</v>
      </c>
      <c r="F36">
        <v>0</v>
      </c>
      <c r="G36">
        <v>0</v>
      </c>
      <c r="H36">
        <v>0</v>
      </c>
      <c r="I36">
        <v>0</v>
      </c>
      <c r="J36">
        <v>0</v>
      </c>
      <c r="K36">
        <v>0</v>
      </c>
      <c r="L36">
        <v>0</v>
      </c>
      <c r="M36">
        <v>0</v>
      </c>
      <c r="N36">
        <v>0</v>
      </c>
      <c r="O36">
        <v>0</v>
      </c>
      <c r="P36">
        <v>0</v>
      </c>
      <c r="Q36">
        <v>0</v>
      </c>
      <c r="R36">
        <v>0</v>
      </c>
      <c r="S36">
        <v>0</v>
      </c>
      <c r="T36">
        <v>1</v>
      </c>
      <c r="U36">
        <v>0</v>
      </c>
      <c r="V36">
        <v>1</v>
      </c>
      <c r="W36">
        <v>0</v>
      </c>
      <c r="X36">
        <v>0</v>
      </c>
      <c r="Y36">
        <v>0</v>
      </c>
      <c r="Z36">
        <v>0</v>
      </c>
      <c r="AA36">
        <v>0</v>
      </c>
      <c r="AB36">
        <v>0</v>
      </c>
      <c r="AC36">
        <v>0</v>
      </c>
      <c r="AD36">
        <v>0</v>
      </c>
      <c r="AE36">
        <v>0</v>
      </c>
      <c r="AF36">
        <v>0</v>
      </c>
      <c r="AG36">
        <v>0</v>
      </c>
      <c r="AI36" t="s">
        <v>263</v>
      </c>
    </row>
    <row r="37" spans="1:47" hidden="1">
      <c r="A37">
        <v>3937112</v>
      </c>
      <c r="B37" t="str">
        <f t="shared" si="0"/>
        <v>http://www.ncbi.nlm.nih.gov/pmc/articles/PMC3937112</v>
      </c>
      <c r="C37" t="s">
        <v>543</v>
      </c>
      <c r="D37" t="s">
        <v>228</v>
      </c>
      <c r="F37">
        <v>1</v>
      </c>
      <c r="G37">
        <v>0</v>
      </c>
      <c r="H37">
        <v>0</v>
      </c>
      <c r="I37">
        <v>1</v>
      </c>
      <c r="J37">
        <v>0</v>
      </c>
      <c r="K37">
        <v>0</v>
      </c>
      <c r="L37">
        <v>0</v>
      </c>
      <c r="M37">
        <v>0</v>
      </c>
      <c r="N37">
        <v>0</v>
      </c>
      <c r="O37">
        <v>0</v>
      </c>
      <c r="P37">
        <v>1</v>
      </c>
      <c r="Q37">
        <v>0</v>
      </c>
      <c r="R37">
        <v>0</v>
      </c>
      <c r="S37">
        <v>0</v>
      </c>
      <c r="T37">
        <v>1</v>
      </c>
      <c r="U37">
        <v>1</v>
      </c>
      <c r="V37">
        <v>1</v>
      </c>
      <c r="W37">
        <v>0</v>
      </c>
      <c r="X37">
        <v>0</v>
      </c>
      <c r="Y37">
        <v>0</v>
      </c>
      <c r="Z37">
        <v>0</v>
      </c>
      <c r="AA37">
        <v>0</v>
      </c>
      <c r="AB37">
        <v>0</v>
      </c>
      <c r="AC37">
        <v>0</v>
      </c>
      <c r="AD37">
        <v>0</v>
      </c>
      <c r="AE37">
        <v>1</v>
      </c>
      <c r="AF37">
        <v>0</v>
      </c>
      <c r="AG37">
        <v>0</v>
      </c>
      <c r="AI37" t="s">
        <v>517</v>
      </c>
    </row>
    <row r="38" spans="1:47">
      <c r="A38">
        <v>3728230</v>
      </c>
      <c r="B38" s="8" t="str">
        <f t="shared" si="0"/>
        <v>http://www.ncbi.nlm.nih.gov/pmc/articles/PMC3728230</v>
      </c>
      <c r="C38" t="s">
        <v>544</v>
      </c>
      <c r="D38" t="s">
        <v>228</v>
      </c>
      <c r="E38" t="s">
        <v>115</v>
      </c>
      <c r="F38">
        <v>0</v>
      </c>
      <c r="G38">
        <v>0</v>
      </c>
      <c r="H38">
        <v>0</v>
      </c>
      <c r="I38">
        <v>0</v>
      </c>
      <c r="J38">
        <v>0</v>
      </c>
      <c r="K38">
        <v>0</v>
      </c>
      <c r="L38">
        <v>0</v>
      </c>
      <c r="M38">
        <v>0</v>
      </c>
      <c r="N38">
        <v>0</v>
      </c>
      <c r="O38">
        <v>0</v>
      </c>
      <c r="P38">
        <v>0</v>
      </c>
      <c r="Q38">
        <v>0</v>
      </c>
      <c r="R38">
        <v>0</v>
      </c>
      <c r="S38">
        <v>0</v>
      </c>
      <c r="T38">
        <v>0</v>
      </c>
      <c r="U38">
        <v>1</v>
      </c>
      <c r="V38">
        <v>0</v>
      </c>
      <c r="W38">
        <v>0</v>
      </c>
      <c r="X38">
        <v>0</v>
      </c>
      <c r="Y38">
        <v>0</v>
      </c>
      <c r="Z38">
        <v>0</v>
      </c>
      <c r="AA38">
        <v>0</v>
      </c>
      <c r="AB38">
        <v>0</v>
      </c>
      <c r="AC38">
        <v>0</v>
      </c>
      <c r="AD38">
        <v>0</v>
      </c>
      <c r="AE38">
        <v>0</v>
      </c>
      <c r="AF38">
        <v>0</v>
      </c>
      <c r="AG38">
        <v>0</v>
      </c>
      <c r="AI38" t="s">
        <v>263</v>
      </c>
    </row>
    <row r="39" spans="1:47" hidden="1">
      <c r="A39">
        <v>3203483</v>
      </c>
      <c r="B39" t="str">
        <f t="shared" si="0"/>
        <v>http://www.ncbi.nlm.nih.gov/pmc/articles/PMC3203483</v>
      </c>
      <c r="C39" t="s">
        <v>545</v>
      </c>
      <c r="AI39" t="s">
        <v>563</v>
      </c>
    </row>
    <row r="40" spans="1:47">
      <c r="A40">
        <v>3443648</v>
      </c>
      <c r="B40" s="8" t="str">
        <f t="shared" si="0"/>
        <v>http://www.ncbi.nlm.nih.gov/pmc/articles/PMC3443648</v>
      </c>
      <c r="C40" t="s">
        <v>546</v>
      </c>
      <c r="D40" t="s">
        <v>547</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I40" t="s">
        <v>2</v>
      </c>
      <c r="AJ40" t="s">
        <v>278</v>
      </c>
    </row>
    <row r="41" spans="1:47" hidden="1">
      <c r="A41">
        <v>3091232</v>
      </c>
      <c r="B41" s="8" t="str">
        <f t="shared" si="0"/>
        <v>http://www.ncbi.nlm.nih.gov/pmc/articles/PMC3091232</v>
      </c>
      <c r="C41" t="s">
        <v>548</v>
      </c>
      <c r="D41" t="s">
        <v>214</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I41" t="s">
        <v>517</v>
      </c>
    </row>
    <row r="42" spans="1:47" hidden="1">
      <c r="A42">
        <v>3072769</v>
      </c>
      <c r="B42" t="str">
        <f t="shared" si="0"/>
        <v>http://www.ncbi.nlm.nih.gov/pmc/articles/PMC3072769</v>
      </c>
      <c r="C42" t="s">
        <v>549</v>
      </c>
      <c r="AI42" t="s">
        <v>563</v>
      </c>
    </row>
    <row r="43" spans="1:47" hidden="1">
      <c r="A43">
        <v>3848384</v>
      </c>
      <c r="B43" s="8" t="str">
        <f t="shared" si="0"/>
        <v>http://www.ncbi.nlm.nih.gov/pmc/articles/PMC3848384</v>
      </c>
      <c r="C43" t="s">
        <v>550</v>
      </c>
      <c r="D43" t="s">
        <v>228</v>
      </c>
      <c r="E43" t="s">
        <v>115</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0</v>
      </c>
      <c r="AF43">
        <v>0</v>
      </c>
      <c r="AG43">
        <v>0</v>
      </c>
      <c r="AI43" t="s">
        <v>517</v>
      </c>
    </row>
    <row r="44" spans="1:47" hidden="1">
      <c r="A44">
        <v>3233220</v>
      </c>
      <c r="B44" t="str">
        <f t="shared" si="0"/>
        <v>http://www.ncbi.nlm.nih.gov/pmc/articles/PMC3233220</v>
      </c>
      <c r="C44" t="s">
        <v>551</v>
      </c>
      <c r="AI44" t="s">
        <v>563</v>
      </c>
    </row>
    <row r="45" spans="1:47" hidden="1">
      <c r="A45">
        <v>2935037</v>
      </c>
      <c r="B45" t="str">
        <f t="shared" si="0"/>
        <v>http://www.ncbi.nlm.nih.gov/pmc/articles/PMC2935037</v>
      </c>
      <c r="C45" t="s">
        <v>552</v>
      </c>
      <c r="AI45" t="s">
        <v>563</v>
      </c>
      <c r="AU45" t="s">
        <v>553</v>
      </c>
    </row>
    <row r="46" spans="1:47" hidden="1">
      <c r="A46">
        <v>3504099</v>
      </c>
      <c r="B46" s="8" t="str">
        <f t="shared" si="0"/>
        <v>http://www.ncbi.nlm.nih.gov/pmc/articles/PMC3504099</v>
      </c>
      <c r="C46" t="s">
        <v>554</v>
      </c>
      <c r="D46" t="s">
        <v>246</v>
      </c>
      <c r="F46">
        <v>0</v>
      </c>
      <c r="G46">
        <v>0</v>
      </c>
      <c r="H46">
        <v>1</v>
      </c>
      <c r="I46">
        <v>0</v>
      </c>
      <c r="J46">
        <v>0</v>
      </c>
      <c r="K46">
        <v>0</v>
      </c>
      <c r="L46">
        <v>0</v>
      </c>
      <c r="M46">
        <v>0</v>
      </c>
      <c r="N46">
        <v>0</v>
      </c>
      <c r="O46">
        <v>0</v>
      </c>
      <c r="P46">
        <v>0</v>
      </c>
      <c r="Q46">
        <v>0</v>
      </c>
      <c r="R46">
        <v>0</v>
      </c>
      <c r="S46">
        <v>0</v>
      </c>
      <c r="T46">
        <v>0</v>
      </c>
      <c r="U46">
        <v>0</v>
      </c>
      <c r="V46">
        <v>0</v>
      </c>
      <c r="W46">
        <v>0</v>
      </c>
      <c r="X46">
        <v>0</v>
      </c>
      <c r="Y46">
        <v>0</v>
      </c>
      <c r="Z46">
        <v>1</v>
      </c>
      <c r="AA46">
        <v>1</v>
      </c>
      <c r="AB46">
        <v>0</v>
      </c>
      <c r="AC46">
        <v>0</v>
      </c>
      <c r="AD46">
        <v>0</v>
      </c>
      <c r="AE46">
        <v>0</v>
      </c>
      <c r="AF46">
        <v>0</v>
      </c>
      <c r="AG46">
        <v>0</v>
      </c>
      <c r="AI46" t="s">
        <v>395</v>
      </c>
    </row>
    <row r="47" spans="1:47" hidden="1">
      <c r="A47">
        <v>2858647</v>
      </c>
      <c r="B47" t="str">
        <f t="shared" si="0"/>
        <v>http://www.ncbi.nlm.nih.gov/pmc/articles/PMC2858647</v>
      </c>
      <c r="C47" t="s">
        <v>555</v>
      </c>
      <c r="AI47" t="s">
        <v>563</v>
      </c>
    </row>
    <row r="48" spans="1:47" hidden="1">
      <c r="A48">
        <v>2832998</v>
      </c>
      <c r="B48" s="8" t="str">
        <f t="shared" si="0"/>
        <v>http://www.ncbi.nlm.nih.gov/pmc/articles/PMC2832998</v>
      </c>
      <c r="C48" t="s">
        <v>556</v>
      </c>
      <c r="D48" t="s">
        <v>414</v>
      </c>
      <c r="F48">
        <v>0</v>
      </c>
      <c r="G48">
        <v>0</v>
      </c>
      <c r="H48">
        <v>1</v>
      </c>
      <c r="I48">
        <v>0</v>
      </c>
      <c r="J48">
        <v>0</v>
      </c>
      <c r="K48">
        <v>0</v>
      </c>
      <c r="L48">
        <v>0</v>
      </c>
      <c r="M48">
        <v>0</v>
      </c>
      <c r="N48">
        <v>0</v>
      </c>
      <c r="O48">
        <v>0</v>
      </c>
      <c r="P48">
        <v>0</v>
      </c>
      <c r="Q48">
        <v>0</v>
      </c>
      <c r="R48">
        <v>0</v>
      </c>
      <c r="S48">
        <v>0</v>
      </c>
      <c r="T48">
        <v>0</v>
      </c>
      <c r="U48">
        <v>0</v>
      </c>
      <c r="V48">
        <v>0</v>
      </c>
      <c r="W48">
        <v>0</v>
      </c>
      <c r="X48">
        <v>0</v>
      </c>
      <c r="Y48">
        <v>0</v>
      </c>
      <c r="Z48">
        <v>1</v>
      </c>
      <c r="AA48">
        <v>1</v>
      </c>
      <c r="AB48">
        <v>0</v>
      </c>
      <c r="AC48">
        <v>0</v>
      </c>
      <c r="AD48">
        <v>0</v>
      </c>
      <c r="AE48">
        <v>0</v>
      </c>
      <c r="AF48">
        <v>0</v>
      </c>
      <c r="AG48">
        <v>0</v>
      </c>
      <c r="AI48" t="s">
        <v>517</v>
      </c>
    </row>
    <row r="49" spans="1:42" hidden="1">
      <c r="A49">
        <v>4076196</v>
      </c>
      <c r="B49" t="str">
        <f t="shared" si="0"/>
        <v>http://www.ncbi.nlm.nih.gov/pmc/articles/PMC4076196</v>
      </c>
      <c r="C49" t="s">
        <v>557</v>
      </c>
      <c r="AI49" t="s">
        <v>563</v>
      </c>
    </row>
    <row r="50" spans="1:42" hidden="1">
      <c r="A50">
        <v>3399027</v>
      </c>
      <c r="B50" t="str">
        <f t="shared" si="0"/>
        <v>http://www.ncbi.nlm.nih.gov/pmc/articles/PMC3399027</v>
      </c>
      <c r="C50" t="s">
        <v>558</v>
      </c>
      <c r="AI50" t="s">
        <v>563</v>
      </c>
    </row>
    <row r="51" spans="1:42" hidden="1">
      <c r="A51">
        <v>4013374</v>
      </c>
      <c r="B51" t="str">
        <f t="shared" si="0"/>
        <v>http://www.ncbi.nlm.nih.gov/pmc/articles/PMC4013374</v>
      </c>
      <c r="C51" t="s">
        <v>559</v>
      </c>
      <c r="AI51" t="s">
        <v>563</v>
      </c>
    </row>
    <row r="52" spans="1:42" hidden="1">
      <c r="A52">
        <v>3213309</v>
      </c>
      <c r="B52" t="str">
        <f t="shared" si="0"/>
        <v>http://www.ncbi.nlm.nih.gov/pmc/articles/PMC3213309</v>
      </c>
      <c r="C52" t="s">
        <v>560</v>
      </c>
      <c r="AI52" t="s">
        <v>563</v>
      </c>
    </row>
    <row r="53" spans="1:42" hidden="1">
      <c r="A53">
        <v>3073780</v>
      </c>
      <c r="B53" t="str">
        <f t="shared" si="0"/>
        <v>http://www.ncbi.nlm.nih.gov/pmc/articles/PMC3073780</v>
      </c>
      <c r="C53" t="s">
        <v>561</v>
      </c>
      <c r="AI53" t="s">
        <v>563</v>
      </c>
    </row>
    <row r="54" spans="1:42" hidden="1">
      <c r="A54">
        <v>3282721</v>
      </c>
      <c r="B54" t="str">
        <f t="shared" si="0"/>
        <v>http://www.ncbi.nlm.nih.gov/pmc/articles/PMC3282721</v>
      </c>
      <c r="C54" t="s">
        <v>312</v>
      </c>
      <c r="AI54" t="s">
        <v>563</v>
      </c>
    </row>
    <row r="55" spans="1:42">
      <c r="A55">
        <v>4099485</v>
      </c>
      <c r="B55" s="8" t="str">
        <f t="shared" si="0"/>
        <v>http://www.ncbi.nlm.nih.gov/pmc/articles/PMC4099485</v>
      </c>
      <c r="C55" t="s">
        <v>562</v>
      </c>
      <c r="D55" t="s">
        <v>267</v>
      </c>
      <c r="F55">
        <v>0</v>
      </c>
      <c r="G55">
        <v>0</v>
      </c>
      <c r="H55">
        <v>0</v>
      </c>
      <c r="I55">
        <v>0</v>
      </c>
      <c r="J55">
        <v>0</v>
      </c>
      <c r="K55">
        <v>0</v>
      </c>
      <c r="L55">
        <v>0</v>
      </c>
      <c r="M55">
        <v>0</v>
      </c>
      <c r="N55">
        <v>0</v>
      </c>
      <c r="O55">
        <v>0</v>
      </c>
      <c r="P55">
        <v>0</v>
      </c>
      <c r="Q55">
        <v>0</v>
      </c>
      <c r="R55">
        <v>0</v>
      </c>
      <c r="S55">
        <v>0</v>
      </c>
      <c r="T55">
        <v>1</v>
      </c>
      <c r="U55">
        <v>0</v>
      </c>
      <c r="V55">
        <v>0</v>
      </c>
      <c r="W55">
        <v>0</v>
      </c>
      <c r="X55">
        <v>0</v>
      </c>
      <c r="Y55">
        <v>0</v>
      </c>
      <c r="Z55">
        <v>0</v>
      </c>
      <c r="AA55">
        <v>0</v>
      </c>
      <c r="AB55">
        <v>0</v>
      </c>
      <c r="AC55">
        <v>0</v>
      </c>
      <c r="AD55">
        <v>0</v>
      </c>
      <c r="AE55">
        <v>0</v>
      </c>
      <c r="AF55">
        <v>0</v>
      </c>
      <c r="AG55">
        <v>0</v>
      </c>
      <c r="AI55" t="s">
        <v>2</v>
      </c>
      <c r="AJ55" t="s">
        <v>591</v>
      </c>
      <c r="AP55" t="s">
        <v>722</v>
      </c>
    </row>
    <row r="56" spans="1:42" hidden="1">
      <c r="A56">
        <v>3291568</v>
      </c>
      <c r="B56" t="str">
        <f t="shared" si="0"/>
        <v>http://www.ncbi.nlm.nih.gov/pmc/articles/PMC3291568</v>
      </c>
      <c r="C56" t="s">
        <v>564</v>
      </c>
      <c r="AI56" t="s">
        <v>563</v>
      </c>
    </row>
    <row r="57" spans="1:42" hidden="1">
      <c r="A57">
        <v>3938031</v>
      </c>
      <c r="B57" t="str">
        <f t="shared" si="0"/>
        <v>http://www.ncbi.nlm.nih.gov/pmc/articles/PMC3938031</v>
      </c>
      <c r="C57" t="s">
        <v>522</v>
      </c>
      <c r="AI57" t="s">
        <v>563</v>
      </c>
    </row>
    <row r="58" spans="1:42" hidden="1">
      <c r="A58">
        <v>3540831</v>
      </c>
      <c r="B58" t="str">
        <f t="shared" si="0"/>
        <v>http://www.ncbi.nlm.nih.gov/pmc/articles/PMC3540831</v>
      </c>
      <c r="C58" t="s">
        <v>565</v>
      </c>
      <c r="AI58" t="s">
        <v>563</v>
      </c>
    </row>
    <row r="59" spans="1:42" hidden="1">
      <c r="A59">
        <v>3848919</v>
      </c>
      <c r="B59" s="8" t="str">
        <f t="shared" si="0"/>
        <v>http://www.ncbi.nlm.nih.gov/pmc/articles/PMC3848919</v>
      </c>
      <c r="C59" t="s">
        <v>566</v>
      </c>
      <c r="D59" t="s">
        <v>346</v>
      </c>
      <c r="F59">
        <v>0</v>
      </c>
      <c r="G59">
        <v>0</v>
      </c>
      <c r="H59">
        <v>1</v>
      </c>
      <c r="I59">
        <v>0</v>
      </c>
      <c r="J59">
        <v>0</v>
      </c>
      <c r="K59">
        <v>0</v>
      </c>
      <c r="L59">
        <v>0</v>
      </c>
      <c r="M59">
        <v>0</v>
      </c>
      <c r="N59">
        <v>0</v>
      </c>
      <c r="O59">
        <v>0</v>
      </c>
      <c r="P59">
        <v>0</v>
      </c>
      <c r="Q59">
        <v>0</v>
      </c>
      <c r="R59">
        <v>0</v>
      </c>
      <c r="S59">
        <v>0</v>
      </c>
      <c r="T59">
        <v>0</v>
      </c>
      <c r="U59">
        <v>0</v>
      </c>
      <c r="V59">
        <v>0</v>
      </c>
      <c r="W59">
        <v>0</v>
      </c>
      <c r="X59">
        <v>0</v>
      </c>
      <c r="Y59">
        <v>0</v>
      </c>
      <c r="Z59">
        <v>0</v>
      </c>
      <c r="AA59">
        <v>0</v>
      </c>
      <c r="AB59">
        <v>0</v>
      </c>
      <c r="AC59">
        <v>1</v>
      </c>
      <c r="AD59">
        <v>0</v>
      </c>
      <c r="AE59">
        <v>0</v>
      </c>
      <c r="AF59">
        <v>0</v>
      </c>
      <c r="AG59">
        <v>0</v>
      </c>
      <c r="AI59" t="s">
        <v>517</v>
      </c>
    </row>
    <row r="60" spans="1:42" hidden="1">
      <c r="A60">
        <v>3013702</v>
      </c>
      <c r="B60" s="8" t="str">
        <f t="shared" si="0"/>
        <v>http://www.ncbi.nlm.nih.gov/pmc/articles/PMC3013702</v>
      </c>
      <c r="C60" t="s">
        <v>568</v>
      </c>
      <c r="D60" t="s">
        <v>228</v>
      </c>
      <c r="F60">
        <v>0</v>
      </c>
      <c r="G60">
        <v>0</v>
      </c>
      <c r="H60">
        <v>1</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I60" t="s">
        <v>569</v>
      </c>
    </row>
    <row r="61" spans="1:42" hidden="1">
      <c r="A61">
        <v>3792126</v>
      </c>
      <c r="B61" t="str">
        <f t="shared" si="0"/>
        <v>http://www.ncbi.nlm.nih.gov/pmc/articles/PMC3792126</v>
      </c>
      <c r="C61" t="s">
        <v>570</v>
      </c>
      <c r="AI61" t="s">
        <v>563</v>
      </c>
    </row>
    <row r="62" spans="1:42">
      <c r="A62">
        <v>3677464</v>
      </c>
      <c r="B62" s="8" t="str">
        <f t="shared" si="0"/>
        <v>http://www.ncbi.nlm.nih.gov/pmc/articles/PMC3677464</v>
      </c>
      <c r="C62" t="s">
        <v>571</v>
      </c>
      <c r="D62" t="s">
        <v>238</v>
      </c>
      <c r="E62" t="s">
        <v>131</v>
      </c>
      <c r="F62">
        <v>0</v>
      </c>
      <c r="G62">
        <v>0</v>
      </c>
      <c r="H62">
        <v>0</v>
      </c>
      <c r="I62">
        <v>0</v>
      </c>
      <c r="J62">
        <v>0</v>
      </c>
      <c r="K62">
        <v>0</v>
      </c>
      <c r="L62">
        <v>0</v>
      </c>
      <c r="M62">
        <v>0</v>
      </c>
      <c r="N62">
        <v>0</v>
      </c>
      <c r="O62">
        <v>0</v>
      </c>
      <c r="P62">
        <v>0</v>
      </c>
      <c r="Q62">
        <v>0</v>
      </c>
      <c r="R62">
        <v>0</v>
      </c>
      <c r="S62">
        <v>0</v>
      </c>
      <c r="T62">
        <v>0</v>
      </c>
      <c r="U62">
        <v>0</v>
      </c>
      <c r="V62">
        <v>1</v>
      </c>
      <c r="W62">
        <v>0</v>
      </c>
      <c r="X62">
        <v>0</v>
      </c>
      <c r="Y62">
        <v>0</v>
      </c>
      <c r="Z62">
        <v>0</v>
      </c>
      <c r="AA62">
        <v>0</v>
      </c>
      <c r="AB62">
        <v>0</v>
      </c>
      <c r="AC62">
        <v>0</v>
      </c>
      <c r="AD62">
        <v>0</v>
      </c>
      <c r="AE62">
        <v>0</v>
      </c>
      <c r="AF62">
        <v>0</v>
      </c>
      <c r="AG62">
        <v>0</v>
      </c>
      <c r="AI62" t="s">
        <v>263</v>
      </c>
    </row>
    <row r="63" spans="1:42">
      <c r="A63">
        <v>4116462</v>
      </c>
      <c r="B63" s="8" t="str">
        <f t="shared" si="0"/>
        <v>http://www.ncbi.nlm.nih.gov/pmc/articles/PMC4116462</v>
      </c>
      <c r="C63" t="s">
        <v>572</v>
      </c>
      <c r="D63" t="s">
        <v>238</v>
      </c>
      <c r="F63">
        <v>0</v>
      </c>
      <c r="G63">
        <v>0</v>
      </c>
      <c r="H63">
        <v>1</v>
      </c>
      <c r="I63">
        <v>0</v>
      </c>
      <c r="J63">
        <v>1</v>
      </c>
      <c r="K63">
        <v>0</v>
      </c>
      <c r="L63">
        <v>0</v>
      </c>
      <c r="M63">
        <v>0</v>
      </c>
      <c r="N63">
        <v>0</v>
      </c>
      <c r="O63">
        <v>0</v>
      </c>
      <c r="P63">
        <v>0</v>
      </c>
      <c r="Q63">
        <v>0</v>
      </c>
      <c r="R63">
        <v>1</v>
      </c>
      <c r="S63">
        <v>0</v>
      </c>
      <c r="T63">
        <v>1</v>
      </c>
      <c r="U63">
        <v>0</v>
      </c>
      <c r="V63">
        <v>0</v>
      </c>
      <c r="W63">
        <v>0</v>
      </c>
      <c r="X63">
        <v>0</v>
      </c>
      <c r="Y63">
        <v>0</v>
      </c>
      <c r="Z63">
        <v>0</v>
      </c>
      <c r="AA63">
        <v>0</v>
      </c>
      <c r="AB63">
        <v>0</v>
      </c>
      <c r="AC63">
        <v>0</v>
      </c>
      <c r="AD63">
        <v>0</v>
      </c>
      <c r="AE63">
        <v>0</v>
      </c>
      <c r="AF63">
        <v>0</v>
      </c>
      <c r="AG63">
        <v>0</v>
      </c>
      <c r="AI63" t="s">
        <v>2</v>
      </c>
      <c r="AJ63" t="s">
        <v>573</v>
      </c>
    </row>
    <row r="64" spans="1:42">
      <c r="A64">
        <v>4260680</v>
      </c>
      <c r="B64" s="8" t="str">
        <f t="shared" si="0"/>
        <v>http://www.ncbi.nlm.nih.gov/pmc/articles/PMC4260680</v>
      </c>
      <c r="C64" t="s">
        <v>574</v>
      </c>
      <c r="D64" t="s">
        <v>228</v>
      </c>
      <c r="F64">
        <v>0</v>
      </c>
      <c r="G64">
        <v>0</v>
      </c>
      <c r="H64">
        <v>1</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I64" t="s">
        <v>263</v>
      </c>
    </row>
    <row r="65" spans="1:38" hidden="1">
      <c r="A65">
        <v>3397965</v>
      </c>
      <c r="B65" s="8" t="str">
        <f t="shared" si="0"/>
        <v>http://www.ncbi.nlm.nih.gov/pmc/articles/PMC3397965</v>
      </c>
      <c r="C65" t="s">
        <v>575</v>
      </c>
      <c r="D65" t="s">
        <v>228</v>
      </c>
      <c r="F65">
        <v>0</v>
      </c>
      <c r="G65">
        <v>0</v>
      </c>
      <c r="H65">
        <v>1</v>
      </c>
      <c r="I65">
        <v>1</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I65" t="s">
        <v>395</v>
      </c>
    </row>
    <row r="66" spans="1:38" hidden="1">
      <c r="A66">
        <v>3317194</v>
      </c>
      <c r="B66" t="str">
        <f t="shared" si="0"/>
        <v>http://www.ncbi.nlm.nih.gov/pmc/articles/PMC3317194</v>
      </c>
      <c r="C66" t="s">
        <v>576</v>
      </c>
      <c r="AI66" t="s">
        <v>563</v>
      </c>
    </row>
    <row r="67" spans="1:38" hidden="1">
      <c r="A67">
        <v>3682954</v>
      </c>
      <c r="B67" t="str">
        <f t="shared" ref="B67:B116" si="1">"http://www.ncbi.nlm.nih.gov/pmc/articles/PMC" &amp; A67</f>
        <v>http://www.ncbi.nlm.nih.gov/pmc/articles/PMC3682954</v>
      </c>
      <c r="C67" t="s">
        <v>577</v>
      </c>
      <c r="AI67" t="s">
        <v>563</v>
      </c>
    </row>
    <row r="68" spans="1:38" hidden="1">
      <c r="A68">
        <v>3707321</v>
      </c>
      <c r="B68" t="str">
        <f t="shared" si="1"/>
        <v>http://www.ncbi.nlm.nih.gov/pmc/articles/PMC3707321</v>
      </c>
      <c r="C68" t="s">
        <v>578</v>
      </c>
      <c r="AI68" t="s">
        <v>563</v>
      </c>
    </row>
    <row r="69" spans="1:38" hidden="1">
      <c r="A69">
        <v>3398192</v>
      </c>
      <c r="B69" t="str">
        <f t="shared" si="1"/>
        <v>http://www.ncbi.nlm.nih.gov/pmc/articles/PMC3398192</v>
      </c>
      <c r="C69" t="s">
        <v>579</v>
      </c>
      <c r="AI69" t="s">
        <v>563</v>
      </c>
    </row>
    <row r="70" spans="1:38" hidden="1">
      <c r="A70">
        <v>2999964</v>
      </c>
      <c r="B70" s="8" t="str">
        <f t="shared" si="1"/>
        <v>http://www.ncbi.nlm.nih.gov/pmc/articles/PMC2999964</v>
      </c>
      <c r="C70" t="s">
        <v>580</v>
      </c>
      <c r="D70" t="s">
        <v>228</v>
      </c>
      <c r="F70">
        <v>0</v>
      </c>
      <c r="G70">
        <v>0</v>
      </c>
      <c r="H70">
        <v>1</v>
      </c>
      <c r="I70">
        <v>1</v>
      </c>
      <c r="J70">
        <v>0</v>
      </c>
      <c r="K70">
        <v>0</v>
      </c>
      <c r="L70">
        <v>0</v>
      </c>
      <c r="M70">
        <v>0</v>
      </c>
      <c r="N70">
        <v>0</v>
      </c>
      <c r="O70">
        <v>0</v>
      </c>
      <c r="P70">
        <v>0</v>
      </c>
      <c r="Q70">
        <v>0</v>
      </c>
      <c r="R70">
        <v>0</v>
      </c>
      <c r="S70">
        <v>0</v>
      </c>
      <c r="T70">
        <v>0</v>
      </c>
      <c r="U70">
        <v>0</v>
      </c>
      <c r="V70">
        <v>1</v>
      </c>
      <c r="W70">
        <v>0</v>
      </c>
      <c r="X70">
        <v>0</v>
      </c>
      <c r="Y70">
        <v>0</v>
      </c>
      <c r="Z70">
        <v>0</v>
      </c>
      <c r="AA70">
        <v>0</v>
      </c>
      <c r="AB70">
        <v>0</v>
      </c>
      <c r="AC70">
        <v>0</v>
      </c>
      <c r="AD70">
        <v>0</v>
      </c>
      <c r="AE70">
        <v>0</v>
      </c>
      <c r="AF70">
        <v>0</v>
      </c>
      <c r="AG70">
        <v>0</v>
      </c>
      <c r="AI70" t="s">
        <v>395</v>
      </c>
    </row>
    <row r="71" spans="1:38" hidden="1">
      <c r="A71">
        <v>3189840</v>
      </c>
      <c r="B71" t="str">
        <f t="shared" si="1"/>
        <v>http://www.ncbi.nlm.nih.gov/pmc/articles/PMC3189840</v>
      </c>
      <c r="C71" t="s">
        <v>581</v>
      </c>
      <c r="AI71" t="s">
        <v>563</v>
      </c>
    </row>
    <row r="72" spans="1:38">
      <c r="A72">
        <v>3590201</v>
      </c>
      <c r="B72" s="8" t="str">
        <f t="shared" si="1"/>
        <v>http://www.ncbi.nlm.nih.gov/pmc/articles/PMC3590201</v>
      </c>
      <c r="C72" t="s">
        <v>582</v>
      </c>
      <c r="D72" t="s">
        <v>228</v>
      </c>
      <c r="F72">
        <v>0</v>
      </c>
      <c r="G72">
        <v>0</v>
      </c>
      <c r="H72">
        <v>1</v>
      </c>
      <c r="I72">
        <v>0</v>
      </c>
      <c r="J72">
        <v>0</v>
      </c>
      <c r="K72">
        <v>0</v>
      </c>
      <c r="L72">
        <v>0</v>
      </c>
      <c r="M72">
        <v>0</v>
      </c>
      <c r="N72">
        <v>0</v>
      </c>
      <c r="O72">
        <v>0</v>
      </c>
      <c r="P72">
        <v>0</v>
      </c>
      <c r="Q72">
        <v>0</v>
      </c>
      <c r="R72">
        <v>0</v>
      </c>
      <c r="S72">
        <v>0</v>
      </c>
      <c r="T72">
        <v>1</v>
      </c>
      <c r="U72">
        <v>0</v>
      </c>
      <c r="V72">
        <v>0</v>
      </c>
      <c r="W72">
        <v>0</v>
      </c>
      <c r="X72">
        <v>0</v>
      </c>
      <c r="Y72">
        <v>0</v>
      </c>
      <c r="Z72">
        <v>0</v>
      </c>
      <c r="AA72">
        <v>0</v>
      </c>
      <c r="AB72">
        <v>0</v>
      </c>
      <c r="AC72">
        <v>0</v>
      </c>
      <c r="AD72">
        <v>0</v>
      </c>
      <c r="AE72">
        <v>0</v>
      </c>
      <c r="AF72">
        <v>0</v>
      </c>
      <c r="AG72">
        <v>0</v>
      </c>
      <c r="AI72" t="s">
        <v>263</v>
      </c>
      <c r="AK72" t="s">
        <v>262</v>
      </c>
      <c r="AL72" t="s">
        <v>583</v>
      </c>
    </row>
    <row r="73" spans="1:38" hidden="1">
      <c r="A73">
        <v>4108708</v>
      </c>
      <c r="B73" s="8" t="str">
        <f t="shared" si="1"/>
        <v>http://www.ncbi.nlm.nih.gov/pmc/articles/PMC4108708</v>
      </c>
      <c r="C73" t="s">
        <v>566</v>
      </c>
      <c r="D73" t="s">
        <v>252</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I73" t="s">
        <v>517</v>
      </c>
    </row>
    <row r="74" spans="1:38" hidden="1">
      <c r="A74">
        <v>3574753</v>
      </c>
      <c r="B74" s="8" t="str">
        <f t="shared" si="1"/>
        <v>http://www.ncbi.nlm.nih.gov/pmc/articles/PMC3574753</v>
      </c>
      <c r="C74" t="s">
        <v>584</v>
      </c>
      <c r="D74" t="s">
        <v>228</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I74" t="s">
        <v>395</v>
      </c>
    </row>
    <row r="75" spans="1:38">
      <c r="A75">
        <v>3098802</v>
      </c>
      <c r="B75" s="8" t="str">
        <f t="shared" si="1"/>
        <v>http://www.ncbi.nlm.nih.gov/pmc/articles/PMC3098802</v>
      </c>
      <c r="C75" t="s">
        <v>585</v>
      </c>
      <c r="D75" t="s">
        <v>218</v>
      </c>
      <c r="F75">
        <v>0</v>
      </c>
      <c r="G75">
        <v>0</v>
      </c>
      <c r="H75">
        <v>1</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I75" t="s">
        <v>2</v>
      </c>
      <c r="AJ75" t="s">
        <v>586</v>
      </c>
    </row>
    <row r="76" spans="1:38" hidden="1">
      <c r="A76">
        <v>4071835</v>
      </c>
      <c r="B76" t="str">
        <f t="shared" si="1"/>
        <v>http://www.ncbi.nlm.nih.gov/pmc/articles/PMC4071835</v>
      </c>
      <c r="C76" t="s">
        <v>587</v>
      </c>
      <c r="AI76" t="s">
        <v>563</v>
      </c>
    </row>
    <row r="77" spans="1:38" hidden="1">
      <c r="A77">
        <v>3434211</v>
      </c>
      <c r="B77" t="str">
        <f t="shared" si="1"/>
        <v>http://www.ncbi.nlm.nih.gov/pmc/articles/PMC3434211</v>
      </c>
      <c r="C77" t="s">
        <v>566</v>
      </c>
      <c r="AI77" t="s">
        <v>563</v>
      </c>
    </row>
    <row r="78" spans="1:38" hidden="1">
      <c r="A78">
        <v>3064372</v>
      </c>
      <c r="B78" t="str">
        <f t="shared" si="1"/>
        <v>http://www.ncbi.nlm.nih.gov/pmc/articles/PMC3064372</v>
      </c>
      <c r="C78" t="s">
        <v>588</v>
      </c>
      <c r="AI78" t="s">
        <v>563</v>
      </c>
    </row>
    <row r="79" spans="1:38" hidden="1">
      <c r="A79">
        <v>3348052</v>
      </c>
      <c r="B79" s="8" t="str">
        <f t="shared" si="1"/>
        <v>http://www.ncbi.nlm.nih.gov/pmc/articles/PMC3348052</v>
      </c>
      <c r="C79" t="s">
        <v>589</v>
      </c>
      <c r="D79" t="s">
        <v>267</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I79" t="s">
        <v>240</v>
      </c>
      <c r="AJ79" t="s">
        <v>296</v>
      </c>
    </row>
    <row r="80" spans="1:38" hidden="1">
      <c r="A80">
        <v>3823983</v>
      </c>
      <c r="B80" t="str">
        <f t="shared" si="1"/>
        <v>http://www.ncbi.nlm.nih.gov/pmc/articles/PMC3823983</v>
      </c>
      <c r="C80" t="s">
        <v>312</v>
      </c>
      <c r="AI80" t="s">
        <v>563</v>
      </c>
    </row>
    <row r="81" spans="1:42" hidden="1">
      <c r="A81">
        <v>4191801</v>
      </c>
      <c r="B81" s="8" t="str">
        <f t="shared" si="1"/>
        <v>http://www.ncbi.nlm.nih.gov/pmc/articles/PMC4191801</v>
      </c>
      <c r="C81" t="s">
        <v>237</v>
      </c>
      <c r="D81" t="s">
        <v>228</v>
      </c>
      <c r="F81">
        <v>0</v>
      </c>
      <c r="G81">
        <v>0</v>
      </c>
      <c r="H81">
        <v>1</v>
      </c>
      <c r="I81">
        <v>0</v>
      </c>
      <c r="J81">
        <v>0</v>
      </c>
      <c r="K81">
        <v>0</v>
      </c>
      <c r="L81">
        <v>0</v>
      </c>
      <c r="M81">
        <v>0</v>
      </c>
      <c r="N81">
        <v>0</v>
      </c>
      <c r="O81">
        <v>0</v>
      </c>
      <c r="P81">
        <v>0</v>
      </c>
      <c r="Q81">
        <v>0</v>
      </c>
      <c r="R81">
        <v>0</v>
      </c>
      <c r="S81">
        <v>0</v>
      </c>
      <c r="T81">
        <v>0</v>
      </c>
      <c r="U81">
        <v>1</v>
      </c>
      <c r="V81">
        <v>0</v>
      </c>
      <c r="W81">
        <v>0</v>
      </c>
      <c r="X81">
        <v>0</v>
      </c>
      <c r="Y81">
        <v>0</v>
      </c>
      <c r="Z81">
        <v>0</v>
      </c>
      <c r="AA81">
        <v>0</v>
      </c>
      <c r="AB81">
        <v>0</v>
      </c>
      <c r="AC81">
        <v>1</v>
      </c>
      <c r="AD81">
        <v>0</v>
      </c>
      <c r="AE81">
        <v>1</v>
      </c>
      <c r="AF81">
        <v>0</v>
      </c>
      <c r="AG81">
        <v>0</v>
      </c>
      <c r="AI81" t="s">
        <v>395</v>
      </c>
    </row>
    <row r="82" spans="1:42">
      <c r="A82">
        <v>3394273</v>
      </c>
      <c r="B82" s="8" t="str">
        <f t="shared" si="1"/>
        <v>http://www.ncbi.nlm.nih.gov/pmc/articles/PMC3394273</v>
      </c>
      <c r="C82" t="s">
        <v>590</v>
      </c>
      <c r="D82" t="s">
        <v>252</v>
      </c>
      <c r="F82">
        <v>0</v>
      </c>
      <c r="G82">
        <v>0</v>
      </c>
      <c r="H82">
        <v>0</v>
      </c>
      <c r="I82">
        <v>0</v>
      </c>
      <c r="J82">
        <v>0</v>
      </c>
      <c r="K82">
        <v>0</v>
      </c>
      <c r="L82">
        <v>0</v>
      </c>
      <c r="M82">
        <v>0</v>
      </c>
      <c r="N82">
        <v>0</v>
      </c>
      <c r="O82">
        <v>0</v>
      </c>
      <c r="P82">
        <v>0</v>
      </c>
      <c r="Q82">
        <v>0</v>
      </c>
      <c r="R82">
        <v>0</v>
      </c>
      <c r="S82">
        <v>0</v>
      </c>
      <c r="T82">
        <v>1</v>
      </c>
      <c r="U82">
        <v>0</v>
      </c>
      <c r="V82">
        <v>0</v>
      </c>
      <c r="W82">
        <v>0</v>
      </c>
      <c r="X82">
        <v>0</v>
      </c>
      <c r="Y82">
        <v>0</v>
      </c>
      <c r="Z82">
        <v>0</v>
      </c>
      <c r="AA82">
        <v>0</v>
      </c>
      <c r="AB82">
        <v>0</v>
      </c>
      <c r="AC82">
        <v>0</v>
      </c>
      <c r="AD82">
        <v>0</v>
      </c>
      <c r="AE82">
        <v>0</v>
      </c>
      <c r="AF82">
        <v>0</v>
      </c>
      <c r="AG82">
        <v>0</v>
      </c>
      <c r="AI82" t="s">
        <v>2</v>
      </c>
      <c r="AJ82" t="s">
        <v>591</v>
      </c>
      <c r="AP82" t="s">
        <v>605</v>
      </c>
    </row>
    <row r="83" spans="1:42" hidden="1">
      <c r="A83">
        <v>3645583</v>
      </c>
      <c r="B83" t="str">
        <f t="shared" si="1"/>
        <v>http://www.ncbi.nlm.nih.gov/pmc/articles/PMC3645583</v>
      </c>
      <c r="C83" t="s">
        <v>592</v>
      </c>
      <c r="AI83" t="s">
        <v>563</v>
      </c>
    </row>
    <row r="84" spans="1:42">
      <c r="A84">
        <v>3945085</v>
      </c>
      <c r="B84" s="8" t="str">
        <f t="shared" si="1"/>
        <v>http://www.ncbi.nlm.nih.gov/pmc/articles/PMC3945085</v>
      </c>
      <c r="C84" t="s">
        <v>593</v>
      </c>
      <c r="D84" t="s">
        <v>267</v>
      </c>
      <c r="F84">
        <v>0</v>
      </c>
      <c r="G84">
        <v>0</v>
      </c>
      <c r="H84">
        <v>0</v>
      </c>
      <c r="I84">
        <v>0</v>
      </c>
      <c r="J84">
        <v>0</v>
      </c>
      <c r="K84">
        <v>0</v>
      </c>
      <c r="L84">
        <v>0</v>
      </c>
      <c r="M84">
        <v>0</v>
      </c>
      <c r="N84">
        <v>0</v>
      </c>
      <c r="O84">
        <v>0</v>
      </c>
      <c r="P84">
        <v>0</v>
      </c>
      <c r="Q84">
        <v>0</v>
      </c>
      <c r="R84">
        <v>0</v>
      </c>
      <c r="S84">
        <v>0</v>
      </c>
      <c r="T84">
        <v>1</v>
      </c>
      <c r="U84">
        <v>1</v>
      </c>
      <c r="V84">
        <v>0</v>
      </c>
      <c r="W84">
        <v>0</v>
      </c>
      <c r="X84">
        <v>0</v>
      </c>
      <c r="Y84">
        <v>0</v>
      </c>
      <c r="Z84">
        <v>0</v>
      </c>
      <c r="AA84">
        <v>0</v>
      </c>
      <c r="AB84">
        <v>0</v>
      </c>
      <c r="AC84">
        <v>0</v>
      </c>
      <c r="AD84">
        <v>0</v>
      </c>
      <c r="AE84">
        <v>0</v>
      </c>
      <c r="AF84">
        <v>0</v>
      </c>
      <c r="AG84">
        <v>0</v>
      </c>
      <c r="AI84" t="s">
        <v>2</v>
      </c>
      <c r="AJ84" t="s">
        <v>374</v>
      </c>
    </row>
    <row r="85" spans="1:42" hidden="1">
      <c r="A85">
        <v>4150949</v>
      </c>
      <c r="B85" t="str">
        <f t="shared" si="1"/>
        <v>http://www.ncbi.nlm.nih.gov/pmc/articles/PMC4150949</v>
      </c>
      <c r="C85" t="s">
        <v>594</v>
      </c>
      <c r="AI85" t="s">
        <v>563</v>
      </c>
    </row>
    <row r="86" spans="1:42" hidden="1">
      <c r="A86">
        <v>3933206</v>
      </c>
      <c r="B86" s="8" t="str">
        <f t="shared" si="1"/>
        <v>http://www.ncbi.nlm.nih.gov/pmc/articles/PMC3933206</v>
      </c>
      <c r="C86" t="s">
        <v>595</v>
      </c>
      <c r="D86" t="s">
        <v>252</v>
      </c>
      <c r="F86">
        <v>0</v>
      </c>
      <c r="G86">
        <v>0</v>
      </c>
      <c r="H86">
        <v>1</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I86" t="s">
        <v>517</v>
      </c>
    </row>
    <row r="87" spans="1:42">
      <c r="A87">
        <v>3095332</v>
      </c>
      <c r="B87" s="8" t="str">
        <f t="shared" si="1"/>
        <v>http://www.ncbi.nlm.nih.gov/pmc/articles/PMC3095332</v>
      </c>
      <c r="C87" t="s">
        <v>596</v>
      </c>
      <c r="D87" t="s">
        <v>228</v>
      </c>
      <c r="F87">
        <v>0</v>
      </c>
      <c r="G87">
        <v>0</v>
      </c>
      <c r="H87">
        <v>0</v>
      </c>
      <c r="I87">
        <v>1</v>
      </c>
      <c r="J87">
        <v>0</v>
      </c>
      <c r="K87">
        <v>0</v>
      </c>
      <c r="L87">
        <v>0</v>
      </c>
      <c r="M87">
        <v>0</v>
      </c>
      <c r="N87">
        <v>0</v>
      </c>
      <c r="O87">
        <v>0</v>
      </c>
      <c r="P87">
        <v>0</v>
      </c>
      <c r="Q87">
        <v>0</v>
      </c>
      <c r="R87">
        <v>0</v>
      </c>
      <c r="S87">
        <v>0</v>
      </c>
      <c r="T87">
        <v>0</v>
      </c>
      <c r="U87">
        <v>0</v>
      </c>
      <c r="V87">
        <v>1</v>
      </c>
      <c r="W87">
        <v>0</v>
      </c>
      <c r="X87">
        <v>0</v>
      </c>
      <c r="Y87">
        <v>0</v>
      </c>
      <c r="Z87">
        <v>0</v>
      </c>
      <c r="AA87">
        <v>0</v>
      </c>
      <c r="AB87">
        <v>0</v>
      </c>
      <c r="AC87">
        <v>0</v>
      </c>
      <c r="AD87">
        <v>0</v>
      </c>
      <c r="AE87">
        <v>0</v>
      </c>
      <c r="AF87">
        <v>0</v>
      </c>
      <c r="AG87">
        <v>0</v>
      </c>
      <c r="AI87" t="s">
        <v>263</v>
      </c>
      <c r="AL87" t="s">
        <v>597</v>
      </c>
    </row>
    <row r="88" spans="1:42">
      <c r="A88">
        <v>3371843</v>
      </c>
      <c r="B88" s="8" t="str">
        <f t="shared" si="1"/>
        <v>http://www.ncbi.nlm.nih.gov/pmc/articles/PMC3371843</v>
      </c>
      <c r="C88" t="s">
        <v>571</v>
      </c>
      <c r="D88" t="s">
        <v>218</v>
      </c>
      <c r="F88">
        <v>0</v>
      </c>
      <c r="G88">
        <v>0</v>
      </c>
      <c r="H88">
        <v>1</v>
      </c>
      <c r="I88">
        <v>0</v>
      </c>
      <c r="J88">
        <v>0</v>
      </c>
      <c r="K88">
        <v>0</v>
      </c>
      <c r="L88">
        <v>0</v>
      </c>
      <c r="M88">
        <v>0</v>
      </c>
      <c r="N88">
        <v>0</v>
      </c>
      <c r="O88">
        <v>0</v>
      </c>
      <c r="P88">
        <v>0</v>
      </c>
      <c r="Q88">
        <v>0</v>
      </c>
      <c r="R88">
        <v>1</v>
      </c>
      <c r="S88">
        <v>0</v>
      </c>
      <c r="T88">
        <v>1</v>
      </c>
      <c r="U88">
        <v>0</v>
      </c>
      <c r="V88">
        <v>0</v>
      </c>
      <c r="W88">
        <v>0</v>
      </c>
      <c r="X88">
        <v>0</v>
      </c>
      <c r="Y88">
        <v>0</v>
      </c>
      <c r="Z88">
        <v>0</v>
      </c>
      <c r="AA88">
        <v>0</v>
      </c>
      <c r="AB88">
        <v>0</v>
      </c>
      <c r="AC88">
        <v>0</v>
      </c>
      <c r="AD88">
        <v>0</v>
      </c>
      <c r="AE88">
        <v>0</v>
      </c>
      <c r="AF88">
        <v>0</v>
      </c>
      <c r="AG88">
        <v>0</v>
      </c>
      <c r="AI88" t="s">
        <v>2</v>
      </c>
      <c r="AJ88" t="s">
        <v>598</v>
      </c>
    </row>
    <row r="89" spans="1:42">
      <c r="A89">
        <v>3252903</v>
      </c>
      <c r="B89" s="8" t="str">
        <f t="shared" si="1"/>
        <v>http://www.ncbi.nlm.nih.gov/pmc/articles/PMC3252903</v>
      </c>
      <c r="C89" t="s">
        <v>599</v>
      </c>
      <c r="D89" t="s">
        <v>228</v>
      </c>
      <c r="F89">
        <v>0</v>
      </c>
      <c r="G89">
        <v>0</v>
      </c>
      <c r="H89">
        <v>0</v>
      </c>
      <c r="I89">
        <v>1</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I89" t="s">
        <v>263</v>
      </c>
      <c r="AL89" t="s">
        <v>601</v>
      </c>
      <c r="AP89" t="s">
        <v>600</v>
      </c>
    </row>
    <row r="90" spans="1:42" hidden="1">
      <c r="A90">
        <v>3013442</v>
      </c>
      <c r="B90" s="8" t="str">
        <f t="shared" si="1"/>
        <v>http://www.ncbi.nlm.nih.gov/pmc/articles/PMC3013442</v>
      </c>
      <c r="C90" t="s">
        <v>433</v>
      </c>
      <c r="D90" t="s">
        <v>228</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I90" t="s">
        <v>240</v>
      </c>
      <c r="AJ90" t="s">
        <v>296</v>
      </c>
    </row>
    <row r="91" spans="1:42" hidden="1">
      <c r="A91">
        <v>3090476</v>
      </c>
      <c r="B91" t="str">
        <f t="shared" si="1"/>
        <v>http://www.ncbi.nlm.nih.gov/pmc/articles/PMC3090476</v>
      </c>
      <c r="C91" t="s">
        <v>602</v>
      </c>
      <c r="AI91" t="s">
        <v>563</v>
      </c>
    </row>
    <row r="92" spans="1:42" hidden="1">
      <c r="A92">
        <v>3799327</v>
      </c>
      <c r="B92" t="str">
        <f t="shared" si="1"/>
        <v>http://www.ncbi.nlm.nih.gov/pmc/articles/PMC3799327</v>
      </c>
      <c r="C92" t="s">
        <v>603</v>
      </c>
      <c r="AI92" t="s">
        <v>563</v>
      </c>
    </row>
    <row r="93" spans="1:42" hidden="1">
      <c r="A93">
        <v>4352834</v>
      </c>
      <c r="B93" t="str">
        <f t="shared" si="1"/>
        <v>http://www.ncbi.nlm.nih.gov/pmc/articles/PMC4352834</v>
      </c>
      <c r="C93" t="s">
        <v>604</v>
      </c>
      <c r="AI93" t="s">
        <v>563</v>
      </c>
    </row>
    <row r="94" spans="1:42">
      <c r="A94">
        <v>3553975</v>
      </c>
      <c r="B94" s="8" t="str">
        <f t="shared" si="1"/>
        <v>http://www.ncbi.nlm.nih.gov/pmc/articles/PMC3553975</v>
      </c>
      <c r="C94" t="s">
        <v>232</v>
      </c>
      <c r="D94" t="s">
        <v>273</v>
      </c>
      <c r="F94">
        <v>0</v>
      </c>
      <c r="G94">
        <v>0</v>
      </c>
      <c r="H94">
        <v>1</v>
      </c>
      <c r="I94">
        <v>0</v>
      </c>
      <c r="J94">
        <v>0</v>
      </c>
      <c r="K94">
        <v>0</v>
      </c>
      <c r="L94">
        <v>0</v>
      </c>
      <c r="M94">
        <v>0</v>
      </c>
      <c r="N94">
        <v>0</v>
      </c>
      <c r="O94">
        <v>0</v>
      </c>
      <c r="P94">
        <v>0</v>
      </c>
      <c r="Q94">
        <v>0</v>
      </c>
      <c r="R94">
        <v>1</v>
      </c>
      <c r="S94">
        <v>0</v>
      </c>
      <c r="T94">
        <v>1</v>
      </c>
      <c r="U94">
        <v>0</v>
      </c>
      <c r="V94">
        <v>1</v>
      </c>
      <c r="W94">
        <v>0</v>
      </c>
      <c r="X94">
        <v>0</v>
      </c>
      <c r="Y94">
        <v>0</v>
      </c>
      <c r="Z94">
        <v>1</v>
      </c>
      <c r="AA94">
        <v>0</v>
      </c>
      <c r="AB94">
        <v>0</v>
      </c>
      <c r="AC94">
        <v>0</v>
      </c>
      <c r="AD94">
        <v>0</v>
      </c>
      <c r="AE94">
        <v>0</v>
      </c>
      <c r="AF94">
        <v>0</v>
      </c>
      <c r="AG94">
        <v>0</v>
      </c>
      <c r="AI94" t="s">
        <v>2</v>
      </c>
      <c r="AJ94" t="s">
        <v>598</v>
      </c>
    </row>
    <row r="95" spans="1:42" hidden="1">
      <c r="A95">
        <v>3315720</v>
      </c>
      <c r="B95" t="str">
        <f t="shared" si="1"/>
        <v>http://www.ncbi.nlm.nih.gov/pmc/articles/PMC3315720</v>
      </c>
      <c r="C95" t="s">
        <v>473</v>
      </c>
      <c r="AI95" t="s">
        <v>563</v>
      </c>
    </row>
    <row r="96" spans="1:42">
      <c r="A96">
        <v>3345809</v>
      </c>
      <c r="B96" s="8" t="str">
        <f t="shared" si="1"/>
        <v>http://www.ncbi.nlm.nih.gov/pmc/articles/PMC3345809</v>
      </c>
      <c r="C96" t="s">
        <v>606</v>
      </c>
      <c r="D96" t="s">
        <v>218</v>
      </c>
      <c r="E96" t="s">
        <v>115</v>
      </c>
      <c r="F96">
        <v>0</v>
      </c>
      <c r="G96">
        <v>0</v>
      </c>
      <c r="H96">
        <v>1</v>
      </c>
      <c r="I96">
        <v>1</v>
      </c>
      <c r="J96">
        <v>0</v>
      </c>
      <c r="K96">
        <v>0</v>
      </c>
      <c r="L96">
        <v>0</v>
      </c>
      <c r="M96">
        <v>0</v>
      </c>
      <c r="N96">
        <v>0</v>
      </c>
      <c r="O96">
        <v>0</v>
      </c>
      <c r="P96">
        <v>0</v>
      </c>
      <c r="Q96">
        <v>0</v>
      </c>
      <c r="R96">
        <v>0</v>
      </c>
      <c r="S96">
        <v>0</v>
      </c>
      <c r="T96">
        <v>0</v>
      </c>
      <c r="U96">
        <v>1</v>
      </c>
      <c r="V96">
        <v>0</v>
      </c>
      <c r="W96">
        <v>0</v>
      </c>
      <c r="X96">
        <v>0</v>
      </c>
      <c r="Y96">
        <v>0</v>
      </c>
      <c r="Z96">
        <v>0</v>
      </c>
      <c r="AA96">
        <v>0</v>
      </c>
      <c r="AB96">
        <v>0</v>
      </c>
      <c r="AC96">
        <v>0</v>
      </c>
      <c r="AD96">
        <v>0</v>
      </c>
      <c r="AE96">
        <v>0</v>
      </c>
      <c r="AF96">
        <v>0</v>
      </c>
      <c r="AG96">
        <v>0</v>
      </c>
      <c r="AI96" t="s">
        <v>263</v>
      </c>
      <c r="AL96" t="s">
        <v>607</v>
      </c>
    </row>
    <row r="97" spans="1:42" hidden="1">
      <c r="A97">
        <v>3121348</v>
      </c>
      <c r="B97" t="str">
        <f t="shared" si="1"/>
        <v>http://www.ncbi.nlm.nih.gov/pmc/articles/PMC3121348</v>
      </c>
      <c r="C97" t="s">
        <v>608</v>
      </c>
      <c r="AI97" t="s">
        <v>563</v>
      </c>
    </row>
    <row r="98" spans="1:42" hidden="1">
      <c r="A98">
        <v>3336949</v>
      </c>
      <c r="B98" t="str">
        <f t="shared" si="1"/>
        <v>http://www.ncbi.nlm.nih.gov/pmc/articles/PMC3336949</v>
      </c>
      <c r="C98" t="s">
        <v>609</v>
      </c>
      <c r="AI98" t="s">
        <v>563</v>
      </c>
    </row>
    <row r="99" spans="1:42">
      <c r="A99">
        <v>3940021</v>
      </c>
      <c r="B99" s="8" t="str">
        <f t="shared" si="1"/>
        <v>http://www.ncbi.nlm.nih.gov/pmc/articles/PMC3940021</v>
      </c>
      <c r="C99" t="s">
        <v>248</v>
      </c>
      <c r="D99" t="s">
        <v>267</v>
      </c>
      <c r="E99" t="s">
        <v>114</v>
      </c>
      <c r="F99">
        <v>0</v>
      </c>
      <c r="G99">
        <v>0</v>
      </c>
      <c r="H99">
        <v>1</v>
      </c>
      <c r="I99">
        <v>0</v>
      </c>
      <c r="J99">
        <v>0</v>
      </c>
      <c r="K99">
        <v>0</v>
      </c>
      <c r="L99">
        <v>0</v>
      </c>
      <c r="M99">
        <v>0</v>
      </c>
      <c r="N99">
        <v>0</v>
      </c>
      <c r="O99">
        <v>0</v>
      </c>
      <c r="P99">
        <v>0</v>
      </c>
      <c r="Q99">
        <v>0</v>
      </c>
      <c r="R99">
        <v>0</v>
      </c>
      <c r="S99">
        <v>0</v>
      </c>
      <c r="T99">
        <v>0</v>
      </c>
      <c r="U99">
        <v>1</v>
      </c>
      <c r="V99">
        <v>1</v>
      </c>
      <c r="W99">
        <v>0</v>
      </c>
      <c r="X99">
        <v>0</v>
      </c>
      <c r="Y99">
        <v>0</v>
      </c>
      <c r="Z99">
        <v>0</v>
      </c>
      <c r="AA99">
        <v>0</v>
      </c>
      <c r="AB99">
        <v>0</v>
      </c>
      <c r="AC99">
        <v>0</v>
      </c>
      <c r="AD99">
        <v>0</v>
      </c>
      <c r="AE99">
        <v>0</v>
      </c>
      <c r="AF99">
        <v>0</v>
      </c>
      <c r="AG99">
        <v>0</v>
      </c>
      <c r="AI99" t="s">
        <v>2</v>
      </c>
      <c r="AJ99" t="s">
        <v>591</v>
      </c>
      <c r="AK99" t="s">
        <v>611</v>
      </c>
      <c r="AP99" t="s">
        <v>610</v>
      </c>
    </row>
    <row r="100" spans="1:42">
      <c r="A100">
        <v>3316443</v>
      </c>
      <c r="B100" s="8" t="str">
        <f t="shared" si="1"/>
        <v>http://www.ncbi.nlm.nih.gov/pmc/articles/PMC3316443</v>
      </c>
      <c r="C100" t="s">
        <v>612</v>
      </c>
      <c r="D100" t="s">
        <v>228</v>
      </c>
      <c r="F100">
        <v>0</v>
      </c>
      <c r="G100">
        <v>0</v>
      </c>
      <c r="H100">
        <v>1</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I100" t="s">
        <v>2</v>
      </c>
      <c r="AJ100" t="s">
        <v>374</v>
      </c>
    </row>
    <row r="101" spans="1:42">
      <c r="A101">
        <v>3749950</v>
      </c>
      <c r="B101" s="8" t="str">
        <f t="shared" si="1"/>
        <v>http://www.ncbi.nlm.nih.gov/pmc/articles/PMC3749950</v>
      </c>
      <c r="C101" t="s">
        <v>613</v>
      </c>
      <c r="D101" t="s">
        <v>267</v>
      </c>
      <c r="E101" t="s">
        <v>114</v>
      </c>
      <c r="F101">
        <v>0</v>
      </c>
      <c r="G101">
        <v>0</v>
      </c>
      <c r="H101">
        <v>1</v>
      </c>
      <c r="I101">
        <v>0</v>
      </c>
      <c r="J101">
        <v>0</v>
      </c>
      <c r="K101">
        <v>0</v>
      </c>
      <c r="L101">
        <v>0</v>
      </c>
      <c r="M101">
        <v>0</v>
      </c>
      <c r="N101">
        <v>0</v>
      </c>
      <c r="O101">
        <v>0</v>
      </c>
      <c r="P101">
        <v>0</v>
      </c>
      <c r="Q101">
        <v>0</v>
      </c>
      <c r="R101">
        <v>0</v>
      </c>
      <c r="S101">
        <v>0</v>
      </c>
      <c r="T101">
        <v>1</v>
      </c>
      <c r="U101">
        <v>0</v>
      </c>
      <c r="V101">
        <v>0</v>
      </c>
      <c r="W101">
        <v>0</v>
      </c>
      <c r="X101">
        <v>0</v>
      </c>
      <c r="Y101">
        <v>0</v>
      </c>
      <c r="Z101">
        <v>1</v>
      </c>
      <c r="AA101">
        <v>0</v>
      </c>
      <c r="AB101">
        <v>0</v>
      </c>
      <c r="AC101">
        <v>0</v>
      </c>
      <c r="AD101">
        <v>0</v>
      </c>
      <c r="AE101">
        <v>0</v>
      </c>
      <c r="AF101">
        <v>0</v>
      </c>
      <c r="AG101">
        <v>0</v>
      </c>
      <c r="AI101" t="s">
        <v>2</v>
      </c>
      <c r="AJ101" t="s">
        <v>374</v>
      </c>
    </row>
    <row r="102" spans="1:42">
      <c r="A102">
        <v>3624419</v>
      </c>
      <c r="B102" s="8" t="str">
        <f t="shared" si="1"/>
        <v>http://www.ncbi.nlm.nih.gov/pmc/articles/PMC3624419</v>
      </c>
      <c r="C102" t="s">
        <v>566</v>
      </c>
      <c r="D102" t="s">
        <v>214</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1</v>
      </c>
      <c r="AF102">
        <v>0</v>
      </c>
      <c r="AG102">
        <v>0</v>
      </c>
      <c r="AI102" t="s">
        <v>263</v>
      </c>
      <c r="AL102" t="s">
        <v>614</v>
      </c>
    </row>
    <row r="103" spans="1:42" hidden="1">
      <c r="A103">
        <v>3493504</v>
      </c>
      <c r="B103" t="str">
        <f t="shared" si="1"/>
        <v>http://www.ncbi.nlm.nih.gov/pmc/articles/PMC3493504</v>
      </c>
      <c r="C103" t="s">
        <v>615</v>
      </c>
      <c r="AI103" t="s">
        <v>563</v>
      </c>
    </row>
    <row r="104" spans="1:42" hidden="1">
      <c r="A104">
        <v>4128644</v>
      </c>
      <c r="B104" t="str">
        <f t="shared" si="1"/>
        <v>http://www.ncbi.nlm.nih.gov/pmc/articles/PMC4128644</v>
      </c>
      <c r="C104" t="s">
        <v>616</v>
      </c>
      <c r="AI104" t="s">
        <v>563</v>
      </c>
    </row>
    <row r="105" spans="1:42">
      <c r="A105">
        <v>3299924</v>
      </c>
      <c r="B105" s="8" t="str">
        <f t="shared" si="1"/>
        <v>http://www.ncbi.nlm.nih.gov/pmc/articles/PMC3299924</v>
      </c>
      <c r="C105" t="s">
        <v>617</v>
      </c>
      <c r="D105" t="s">
        <v>228</v>
      </c>
      <c r="F105">
        <v>0</v>
      </c>
      <c r="G105">
        <v>0</v>
      </c>
      <c r="H105">
        <v>1</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I105" t="s">
        <v>2</v>
      </c>
      <c r="AJ105" t="s">
        <v>618</v>
      </c>
    </row>
    <row r="106" spans="1:42">
      <c r="A106">
        <v>3562072</v>
      </c>
      <c r="B106" s="8" t="str">
        <f t="shared" si="1"/>
        <v>http://www.ncbi.nlm.nih.gov/pmc/articles/PMC3562072</v>
      </c>
      <c r="C106" t="s">
        <v>312</v>
      </c>
      <c r="D106" t="s">
        <v>228</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I106" t="s">
        <v>2</v>
      </c>
      <c r="AJ106" t="s">
        <v>619</v>
      </c>
    </row>
    <row r="107" spans="1:42" hidden="1">
      <c r="A107">
        <v>4104885</v>
      </c>
      <c r="B107" t="str">
        <f t="shared" si="1"/>
        <v>http://www.ncbi.nlm.nih.gov/pmc/articles/PMC4104885</v>
      </c>
      <c r="C107" t="s">
        <v>620</v>
      </c>
      <c r="AI107" t="s">
        <v>563</v>
      </c>
    </row>
    <row r="108" spans="1:42" hidden="1">
      <c r="A108">
        <v>3707562</v>
      </c>
      <c r="B108" t="str">
        <f t="shared" si="1"/>
        <v>http://www.ncbi.nlm.nih.gov/pmc/articles/PMC3707562</v>
      </c>
      <c r="C108" t="s">
        <v>621</v>
      </c>
      <c r="AI108" t="s">
        <v>563</v>
      </c>
    </row>
    <row r="109" spans="1:42">
      <c r="A109">
        <v>3651237</v>
      </c>
      <c r="B109" s="8" t="str">
        <f t="shared" si="1"/>
        <v>http://www.ncbi.nlm.nih.gov/pmc/articles/PMC3651237</v>
      </c>
      <c r="C109" t="s">
        <v>622</v>
      </c>
      <c r="D109" t="s">
        <v>252</v>
      </c>
      <c r="E109" t="s">
        <v>130</v>
      </c>
      <c r="F109">
        <v>0</v>
      </c>
      <c r="G109">
        <v>0</v>
      </c>
      <c r="H109">
        <v>1</v>
      </c>
      <c r="I109">
        <v>0</v>
      </c>
      <c r="J109">
        <v>0</v>
      </c>
      <c r="K109">
        <v>0</v>
      </c>
      <c r="L109">
        <v>0</v>
      </c>
      <c r="M109">
        <v>0</v>
      </c>
      <c r="N109">
        <v>0</v>
      </c>
      <c r="O109">
        <v>0</v>
      </c>
      <c r="P109">
        <v>0</v>
      </c>
      <c r="Q109">
        <v>0</v>
      </c>
      <c r="R109">
        <v>0</v>
      </c>
      <c r="S109">
        <v>0</v>
      </c>
      <c r="T109">
        <v>1</v>
      </c>
      <c r="U109">
        <v>0</v>
      </c>
      <c r="V109">
        <v>0</v>
      </c>
      <c r="W109">
        <v>0</v>
      </c>
      <c r="X109">
        <v>0</v>
      </c>
      <c r="Y109">
        <v>0</v>
      </c>
      <c r="Z109">
        <v>0</v>
      </c>
      <c r="AA109">
        <v>0</v>
      </c>
      <c r="AB109">
        <v>0</v>
      </c>
      <c r="AC109">
        <v>0</v>
      </c>
      <c r="AD109">
        <v>0</v>
      </c>
      <c r="AE109">
        <v>0</v>
      </c>
      <c r="AF109">
        <v>0</v>
      </c>
      <c r="AG109">
        <v>0</v>
      </c>
      <c r="AI109" t="s">
        <v>2</v>
      </c>
      <c r="AJ109" t="s">
        <v>287</v>
      </c>
    </row>
    <row r="110" spans="1:42" hidden="1">
      <c r="A110">
        <v>3469648</v>
      </c>
      <c r="B110" t="str">
        <f t="shared" si="1"/>
        <v>http://www.ncbi.nlm.nih.gov/pmc/articles/PMC3469648</v>
      </c>
      <c r="C110" t="s">
        <v>623</v>
      </c>
      <c r="AI110" t="s">
        <v>563</v>
      </c>
    </row>
    <row r="111" spans="1:42">
      <c r="A111">
        <v>3626710</v>
      </c>
      <c r="B111" s="8" t="str">
        <f t="shared" si="1"/>
        <v>http://www.ncbi.nlm.nih.gov/pmc/articles/PMC3626710</v>
      </c>
      <c r="C111" t="s">
        <v>624</v>
      </c>
      <c r="D111" t="s">
        <v>228</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I111" t="s">
        <v>2</v>
      </c>
      <c r="AJ111" t="s">
        <v>618</v>
      </c>
    </row>
    <row r="112" spans="1:42">
      <c r="A112">
        <v>4007645</v>
      </c>
      <c r="B112" s="8" t="str">
        <f t="shared" si="1"/>
        <v>http://www.ncbi.nlm.nih.gov/pmc/articles/PMC4007645</v>
      </c>
      <c r="C112" t="s">
        <v>625</v>
      </c>
      <c r="D112" t="s">
        <v>273</v>
      </c>
      <c r="E112" t="s">
        <v>130</v>
      </c>
      <c r="F112">
        <v>0</v>
      </c>
      <c r="G112">
        <v>0</v>
      </c>
      <c r="H112">
        <v>1</v>
      </c>
      <c r="I112">
        <v>0</v>
      </c>
      <c r="J112">
        <v>0</v>
      </c>
      <c r="K112">
        <v>0</v>
      </c>
      <c r="L112">
        <v>0</v>
      </c>
      <c r="M112">
        <v>0</v>
      </c>
      <c r="N112">
        <v>0</v>
      </c>
      <c r="O112">
        <v>0</v>
      </c>
      <c r="P112">
        <v>0</v>
      </c>
      <c r="Q112">
        <v>0</v>
      </c>
      <c r="R112">
        <v>0</v>
      </c>
      <c r="S112">
        <v>0</v>
      </c>
      <c r="T112">
        <v>1</v>
      </c>
      <c r="U112">
        <v>1</v>
      </c>
      <c r="V112">
        <v>0</v>
      </c>
      <c r="W112">
        <v>0</v>
      </c>
      <c r="X112">
        <v>0</v>
      </c>
      <c r="Y112">
        <v>0</v>
      </c>
      <c r="Z112">
        <v>0</v>
      </c>
      <c r="AA112">
        <v>0</v>
      </c>
      <c r="AB112">
        <v>0</v>
      </c>
      <c r="AC112">
        <v>0</v>
      </c>
      <c r="AD112">
        <v>0</v>
      </c>
      <c r="AE112">
        <v>0</v>
      </c>
      <c r="AF112">
        <v>0</v>
      </c>
      <c r="AG112">
        <v>0</v>
      </c>
      <c r="AI112" t="s">
        <v>2</v>
      </c>
      <c r="AJ112" t="s">
        <v>502</v>
      </c>
    </row>
    <row r="113" spans="1:42" hidden="1">
      <c r="A113">
        <v>3545773</v>
      </c>
      <c r="B113" t="str">
        <f t="shared" si="1"/>
        <v>http://www.ncbi.nlm.nih.gov/pmc/articles/PMC3545773</v>
      </c>
      <c r="C113" t="s">
        <v>626</v>
      </c>
      <c r="AI113" t="s">
        <v>563</v>
      </c>
    </row>
    <row r="114" spans="1:42" hidden="1">
      <c r="A114">
        <v>3854777</v>
      </c>
      <c r="B114" s="8" t="str">
        <f t="shared" si="1"/>
        <v>http://www.ncbi.nlm.nih.gov/pmc/articles/PMC3854777</v>
      </c>
      <c r="C114" t="s">
        <v>627</v>
      </c>
      <c r="D114" t="s">
        <v>252</v>
      </c>
      <c r="E114" t="s">
        <v>114</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I114" t="s">
        <v>517</v>
      </c>
    </row>
    <row r="115" spans="1:42">
      <c r="A115">
        <v>3787110</v>
      </c>
      <c r="B115" s="8" t="str">
        <f t="shared" si="1"/>
        <v>http://www.ncbi.nlm.nih.gov/pmc/articles/PMC3787110</v>
      </c>
      <c r="C115" t="s">
        <v>628</v>
      </c>
      <c r="D115" t="s">
        <v>228</v>
      </c>
      <c r="F115">
        <v>0</v>
      </c>
      <c r="G115">
        <v>0</v>
      </c>
      <c r="H115">
        <v>0</v>
      </c>
      <c r="I115">
        <v>1</v>
      </c>
      <c r="J115">
        <v>0</v>
      </c>
      <c r="K115">
        <v>0</v>
      </c>
      <c r="L115">
        <v>0</v>
      </c>
      <c r="M115">
        <v>0</v>
      </c>
      <c r="N115">
        <v>0</v>
      </c>
      <c r="O115">
        <v>0</v>
      </c>
      <c r="P115">
        <v>0</v>
      </c>
      <c r="Q115">
        <v>0</v>
      </c>
      <c r="R115">
        <v>0</v>
      </c>
      <c r="S115">
        <v>0</v>
      </c>
      <c r="T115">
        <v>1</v>
      </c>
      <c r="U115">
        <v>0</v>
      </c>
      <c r="V115">
        <v>1</v>
      </c>
      <c r="W115">
        <v>0</v>
      </c>
      <c r="X115">
        <v>0</v>
      </c>
      <c r="Y115">
        <v>0</v>
      </c>
      <c r="Z115">
        <v>1</v>
      </c>
      <c r="AA115">
        <v>1</v>
      </c>
      <c r="AB115">
        <v>0</v>
      </c>
      <c r="AC115">
        <v>0</v>
      </c>
      <c r="AD115">
        <v>0</v>
      </c>
      <c r="AE115">
        <v>0</v>
      </c>
      <c r="AF115">
        <v>0</v>
      </c>
      <c r="AG115">
        <v>0</v>
      </c>
      <c r="AI115" t="s">
        <v>263</v>
      </c>
      <c r="AL115" t="s">
        <v>629</v>
      </c>
    </row>
    <row r="116" spans="1:42">
      <c r="A116">
        <v>3629999</v>
      </c>
      <c r="B116" s="8" t="str">
        <f t="shared" si="1"/>
        <v>http://www.ncbi.nlm.nih.gov/pmc/articles/PMC3629999</v>
      </c>
      <c r="C116" t="s">
        <v>232</v>
      </c>
      <c r="D116" t="s">
        <v>228</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I116" t="s">
        <v>2</v>
      </c>
      <c r="AJ116" t="s">
        <v>630</v>
      </c>
      <c r="AK116" t="s">
        <v>726</v>
      </c>
      <c r="AP116" t="s">
        <v>631</v>
      </c>
    </row>
    <row r="117" spans="1:42" hidden="1">
      <c r="A117">
        <v>3437237</v>
      </c>
      <c r="B117" t="str">
        <f>"http://www.ncbi.nlm.nih.gov/pmc/articles/PMC" &amp; A117</f>
        <v>http://www.ncbi.nlm.nih.gov/pmc/articles/PMC3437237</v>
      </c>
      <c r="AI117" t="s">
        <v>563</v>
      </c>
      <c r="AP117" t="s">
        <v>504</v>
      </c>
    </row>
    <row r="118" spans="1:42" hidden="1">
      <c r="A118">
        <v>3330792</v>
      </c>
      <c r="B118" t="str">
        <f t="shared" ref="B118:B181" si="2">"http://www.ncbi.nlm.nih.gov/pmc/articles/PMC" &amp; A118</f>
        <v>http://www.ncbi.nlm.nih.gov/pmc/articles/PMC3330792</v>
      </c>
      <c r="AI118" t="s">
        <v>563</v>
      </c>
    </row>
    <row r="119" spans="1:42" hidden="1">
      <c r="A119">
        <v>3008633</v>
      </c>
      <c r="B119" s="8" t="str">
        <f t="shared" si="2"/>
        <v>http://www.ncbi.nlm.nih.gov/pmc/articles/PMC3008633</v>
      </c>
      <c r="C119" t="s">
        <v>638</v>
      </c>
      <c r="D119" t="s">
        <v>228</v>
      </c>
      <c r="E119" t="s">
        <v>114</v>
      </c>
      <c r="F119">
        <v>0</v>
      </c>
      <c r="G119">
        <v>0</v>
      </c>
      <c r="H119">
        <v>1</v>
      </c>
      <c r="I119">
        <v>0</v>
      </c>
      <c r="J119">
        <v>0</v>
      </c>
      <c r="K119">
        <v>0</v>
      </c>
      <c r="L119">
        <v>0</v>
      </c>
      <c r="M119">
        <v>0</v>
      </c>
      <c r="N119">
        <v>0</v>
      </c>
      <c r="O119">
        <v>0</v>
      </c>
      <c r="P119">
        <v>0</v>
      </c>
      <c r="Q119">
        <v>0</v>
      </c>
      <c r="R119">
        <v>0</v>
      </c>
      <c r="S119">
        <v>0</v>
      </c>
      <c r="T119">
        <v>0</v>
      </c>
      <c r="U119">
        <v>0</v>
      </c>
      <c r="V119">
        <v>0</v>
      </c>
      <c r="W119">
        <v>0</v>
      </c>
      <c r="X119">
        <v>0</v>
      </c>
      <c r="Y119">
        <v>0</v>
      </c>
      <c r="Z119">
        <v>1</v>
      </c>
      <c r="AA119">
        <v>1</v>
      </c>
      <c r="AB119">
        <v>0</v>
      </c>
      <c r="AC119">
        <v>0</v>
      </c>
      <c r="AD119">
        <v>0</v>
      </c>
      <c r="AE119">
        <v>0</v>
      </c>
      <c r="AF119">
        <v>0</v>
      </c>
      <c r="AG119">
        <v>0</v>
      </c>
      <c r="AI119" t="s">
        <v>517</v>
      </c>
      <c r="AL119" t="s">
        <v>639</v>
      </c>
    </row>
    <row r="120" spans="1:42" hidden="1">
      <c r="A120">
        <v>3979387</v>
      </c>
      <c r="B120" s="8" t="str">
        <f t="shared" si="2"/>
        <v>http://www.ncbi.nlm.nih.gov/pmc/articles/PMC3979387</v>
      </c>
      <c r="C120" t="s">
        <v>640</v>
      </c>
      <c r="D120" t="s">
        <v>214</v>
      </c>
      <c r="F120">
        <v>0</v>
      </c>
      <c r="G120">
        <v>0</v>
      </c>
      <c r="H120">
        <v>1</v>
      </c>
      <c r="I120">
        <v>0</v>
      </c>
      <c r="J120">
        <v>0</v>
      </c>
      <c r="K120">
        <v>0</v>
      </c>
      <c r="L120">
        <v>0</v>
      </c>
      <c r="M120">
        <v>0</v>
      </c>
      <c r="N120">
        <v>0</v>
      </c>
      <c r="O120">
        <v>0</v>
      </c>
      <c r="P120">
        <v>0</v>
      </c>
      <c r="Q120">
        <v>0</v>
      </c>
      <c r="R120">
        <v>0</v>
      </c>
      <c r="S120">
        <v>0</v>
      </c>
      <c r="T120">
        <v>0</v>
      </c>
      <c r="U120">
        <v>0</v>
      </c>
      <c r="V120">
        <v>1</v>
      </c>
      <c r="W120">
        <v>0</v>
      </c>
      <c r="X120">
        <v>0</v>
      </c>
      <c r="Y120">
        <v>0</v>
      </c>
      <c r="Z120">
        <v>1</v>
      </c>
      <c r="AA120">
        <v>1</v>
      </c>
      <c r="AB120">
        <v>0</v>
      </c>
      <c r="AC120">
        <v>0</v>
      </c>
      <c r="AD120">
        <v>0</v>
      </c>
      <c r="AE120">
        <v>0</v>
      </c>
      <c r="AF120">
        <v>0</v>
      </c>
      <c r="AG120">
        <v>0</v>
      </c>
      <c r="AI120" t="s">
        <v>517</v>
      </c>
    </row>
    <row r="121" spans="1:42" hidden="1">
      <c r="A121">
        <v>3313853</v>
      </c>
      <c r="B121" s="8" t="str">
        <f t="shared" si="2"/>
        <v>http://www.ncbi.nlm.nih.gov/pmc/articles/PMC3313853</v>
      </c>
      <c r="C121" t="s">
        <v>641</v>
      </c>
      <c r="D121" t="s">
        <v>273</v>
      </c>
      <c r="E121" t="s">
        <v>114</v>
      </c>
      <c r="F121">
        <v>0</v>
      </c>
      <c r="G121">
        <v>0</v>
      </c>
      <c r="H121">
        <v>1</v>
      </c>
      <c r="I121">
        <v>1</v>
      </c>
      <c r="J121">
        <v>0</v>
      </c>
      <c r="K121">
        <v>0</v>
      </c>
      <c r="L121">
        <v>0</v>
      </c>
      <c r="M121">
        <v>0</v>
      </c>
      <c r="N121">
        <v>0</v>
      </c>
      <c r="O121">
        <v>0</v>
      </c>
      <c r="P121">
        <v>0</v>
      </c>
      <c r="Q121">
        <v>0</v>
      </c>
      <c r="R121">
        <v>0</v>
      </c>
      <c r="S121">
        <v>0</v>
      </c>
      <c r="T121">
        <v>0</v>
      </c>
      <c r="U121">
        <v>1</v>
      </c>
      <c r="V121">
        <v>0</v>
      </c>
      <c r="W121">
        <v>0</v>
      </c>
      <c r="X121">
        <v>0</v>
      </c>
      <c r="Y121">
        <v>0</v>
      </c>
      <c r="Z121">
        <v>0</v>
      </c>
      <c r="AA121">
        <v>0</v>
      </c>
      <c r="AB121">
        <v>0</v>
      </c>
      <c r="AC121">
        <v>1</v>
      </c>
      <c r="AD121">
        <v>0</v>
      </c>
      <c r="AE121">
        <v>0</v>
      </c>
      <c r="AF121">
        <v>0</v>
      </c>
      <c r="AG121">
        <v>0</v>
      </c>
      <c r="AI121" t="s">
        <v>395</v>
      </c>
      <c r="AL121" t="s">
        <v>642</v>
      </c>
    </row>
    <row r="122" spans="1:42">
      <c r="A122">
        <v>3663101</v>
      </c>
      <c r="B122" s="8" t="str">
        <f t="shared" si="2"/>
        <v>http://www.ncbi.nlm.nih.gov/pmc/articles/PMC3663101</v>
      </c>
      <c r="C122" t="s">
        <v>643</v>
      </c>
      <c r="D122" t="s">
        <v>228</v>
      </c>
      <c r="F122">
        <v>0</v>
      </c>
      <c r="G122">
        <v>0</v>
      </c>
      <c r="H122">
        <v>1</v>
      </c>
      <c r="I122">
        <v>0</v>
      </c>
      <c r="J122">
        <v>0</v>
      </c>
      <c r="K122">
        <v>0</v>
      </c>
      <c r="L122">
        <v>0</v>
      </c>
      <c r="M122">
        <v>0</v>
      </c>
      <c r="N122">
        <v>0</v>
      </c>
      <c r="O122">
        <v>0</v>
      </c>
      <c r="P122">
        <v>0</v>
      </c>
      <c r="Q122">
        <v>0</v>
      </c>
      <c r="R122">
        <v>0</v>
      </c>
      <c r="S122">
        <v>0</v>
      </c>
      <c r="T122">
        <v>1</v>
      </c>
      <c r="U122">
        <v>0</v>
      </c>
      <c r="V122">
        <v>0</v>
      </c>
      <c r="W122">
        <v>0</v>
      </c>
      <c r="X122">
        <v>0</v>
      </c>
      <c r="Y122">
        <v>0</v>
      </c>
      <c r="Z122">
        <v>0</v>
      </c>
      <c r="AA122">
        <v>0</v>
      </c>
      <c r="AB122">
        <v>0</v>
      </c>
      <c r="AC122">
        <v>0</v>
      </c>
      <c r="AD122">
        <v>0</v>
      </c>
      <c r="AE122">
        <v>0</v>
      </c>
      <c r="AF122">
        <v>0</v>
      </c>
      <c r="AG122">
        <v>0</v>
      </c>
      <c r="AI122" t="s">
        <v>2</v>
      </c>
      <c r="AL122" t="s">
        <v>644</v>
      </c>
    </row>
    <row r="123" spans="1:42">
      <c r="A123">
        <v>3521185</v>
      </c>
      <c r="B123" s="8" t="str">
        <f t="shared" si="2"/>
        <v>http://www.ncbi.nlm.nih.gov/pmc/articles/PMC3521185</v>
      </c>
      <c r="C123" t="s">
        <v>645</v>
      </c>
      <c r="D123" t="s">
        <v>228</v>
      </c>
      <c r="F123">
        <v>0</v>
      </c>
      <c r="G123">
        <v>0</v>
      </c>
      <c r="H123">
        <v>1</v>
      </c>
      <c r="I123">
        <v>0</v>
      </c>
      <c r="J123">
        <v>0</v>
      </c>
      <c r="K123">
        <v>0</v>
      </c>
      <c r="L123">
        <v>0</v>
      </c>
      <c r="M123">
        <v>0</v>
      </c>
      <c r="N123">
        <v>0</v>
      </c>
      <c r="O123">
        <v>0</v>
      </c>
      <c r="P123">
        <v>0</v>
      </c>
      <c r="Q123">
        <v>0</v>
      </c>
      <c r="R123">
        <v>0</v>
      </c>
      <c r="S123">
        <v>0</v>
      </c>
      <c r="T123">
        <v>1</v>
      </c>
      <c r="U123">
        <v>0</v>
      </c>
      <c r="V123">
        <v>0</v>
      </c>
      <c r="W123">
        <v>0</v>
      </c>
      <c r="X123">
        <v>0</v>
      </c>
      <c r="Y123">
        <v>0</v>
      </c>
      <c r="Z123">
        <v>0</v>
      </c>
      <c r="AA123">
        <v>0</v>
      </c>
      <c r="AB123">
        <v>0</v>
      </c>
      <c r="AC123">
        <v>0</v>
      </c>
      <c r="AD123">
        <v>0</v>
      </c>
      <c r="AE123">
        <v>0</v>
      </c>
      <c r="AF123">
        <v>0</v>
      </c>
      <c r="AG123">
        <v>0</v>
      </c>
      <c r="AI123" t="s">
        <v>2</v>
      </c>
      <c r="AJ123" t="s">
        <v>287</v>
      </c>
      <c r="AK123" t="s">
        <v>471</v>
      </c>
    </row>
    <row r="124" spans="1:42" hidden="1">
      <c r="A124">
        <v>3269193</v>
      </c>
      <c r="B124" t="str">
        <f t="shared" si="2"/>
        <v>http://www.ncbi.nlm.nih.gov/pmc/articles/PMC3269193</v>
      </c>
      <c r="C124" t="s">
        <v>646</v>
      </c>
      <c r="AI124" t="s">
        <v>563</v>
      </c>
    </row>
    <row r="125" spans="1:42">
      <c r="A125">
        <v>3257219</v>
      </c>
      <c r="B125" s="8" t="str">
        <f t="shared" si="2"/>
        <v>http://www.ncbi.nlm.nih.gov/pmc/articles/PMC3257219</v>
      </c>
      <c r="C125" t="s">
        <v>647</v>
      </c>
      <c r="D125" t="s">
        <v>228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I125" t="s">
        <v>263</v>
      </c>
    </row>
    <row r="126" spans="1:42" hidden="1">
      <c r="A126">
        <v>3873038</v>
      </c>
      <c r="B126" t="str">
        <f t="shared" si="2"/>
        <v>http://www.ncbi.nlm.nih.gov/pmc/articles/PMC3873038</v>
      </c>
      <c r="C126" t="s">
        <v>648</v>
      </c>
      <c r="AI126" t="s">
        <v>563</v>
      </c>
    </row>
    <row r="127" spans="1:42" hidden="1">
      <c r="A127">
        <v>2871048</v>
      </c>
      <c r="B127" s="8" t="str">
        <f t="shared" si="2"/>
        <v>http://www.ncbi.nlm.nih.gov/pmc/articles/PMC2871048</v>
      </c>
      <c r="C127" t="s">
        <v>649</v>
      </c>
      <c r="D127" t="s">
        <v>228</v>
      </c>
      <c r="F127">
        <v>0</v>
      </c>
      <c r="G127">
        <v>0</v>
      </c>
      <c r="H127">
        <v>1</v>
      </c>
      <c r="I127">
        <v>1</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I127" t="s">
        <v>240</v>
      </c>
    </row>
    <row r="128" spans="1:42">
      <c r="A128">
        <v>3125749</v>
      </c>
      <c r="B128" s="8" t="str">
        <f t="shared" si="2"/>
        <v>http://www.ncbi.nlm.nih.gov/pmc/articles/PMC3125749</v>
      </c>
      <c r="C128" t="s">
        <v>650</v>
      </c>
      <c r="D128" t="s">
        <v>228</v>
      </c>
      <c r="F128">
        <v>1</v>
      </c>
      <c r="G128">
        <v>0</v>
      </c>
      <c r="H128">
        <v>1</v>
      </c>
      <c r="I128">
        <v>0</v>
      </c>
      <c r="J128">
        <v>0</v>
      </c>
      <c r="K128">
        <v>0</v>
      </c>
      <c r="L128">
        <v>0</v>
      </c>
      <c r="M128">
        <v>0</v>
      </c>
      <c r="N128">
        <v>0</v>
      </c>
      <c r="O128">
        <v>0</v>
      </c>
      <c r="P128">
        <v>0</v>
      </c>
      <c r="Q128">
        <v>0</v>
      </c>
      <c r="R128">
        <v>0</v>
      </c>
      <c r="S128">
        <v>0</v>
      </c>
      <c r="T128">
        <v>0</v>
      </c>
      <c r="U128">
        <v>1</v>
      </c>
      <c r="V128">
        <v>1</v>
      </c>
      <c r="W128">
        <v>0</v>
      </c>
      <c r="X128">
        <v>0</v>
      </c>
      <c r="Y128">
        <v>0</v>
      </c>
      <c r="Z128">
        <v>0</v>
      </c>
      <c r="AA128">
        <v>0</v>
      </c>
      <c r="AB128">
        <v>0</v>
      </c>
      <c r="AC128">
        <v>0</v>
      </c>
      <c r="AD128">
        <v>0</v>
      </c>
      <c r="AE128">
        <v>0</v>
      </c>
      <c r="AF128">
        <v>0</v>
      </c>
      <c r="AG128">
        <v>1</v>
      </c>
      <c r="AI128" t="s">
        <v>263</v>
      </c>
      <c r="AK128" t="s">
        <v>258</v>
      </c>
    </row>
    <row r="129" spans="1:42">
      <c r="A129">
        <v>2949778</v>
      </c>
      <c r="B129" s="8" t="str">
        <f t="shared" si="2"/>
        <v>http://www.ncbi.nlm.nih.gov/pmc/articles/PMC2949778</v>
      </c>
      <c r="C129" t="s">
        <v>651</v>
      </c>
      <c r="D129" t="s">
        <v>228</v>
      </c>
      <c r="F129">
        <v>0</v>
      </c>
      <c r="G129">
        <v>0</v>
      </c>
      <c r="H129">
        <v>1</v>
      </c>
      <c r="I129">
        <v>1</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I129" t="s">
        <v>263</v>
      </c>
      <c r="AL129" t="s">
        <v>652</v>
      </c>
    </row>
    <row r="130" spans="1:42" hidden="1">
      <c r="A130">
        <v>4060096</v>
      </c>
      <c r="B130" t="str">
        <f t="shared" si="2"/>
        <v>http://www.ncbi.nlm.nih.gov/pmc/articles/PMC4060096</v>
      </c>
      <c r="C130" t="s">
        <v>653</v>
      </c>
      <c r="AI130" t="s">
        <v>563</v>
      </c>
    </row>
    <row r="131" spans="1:42" hidden="1">
      <c r="A131">
        <v>4039154</v>
      </c>
      <c r="B131" t="str">
        <f t="shared" si="2"/>
        <v>http://www.ncbi.nlm.nih.gov/pmc/articles/PMC4039154</v>
      </c>
      <c r="C131" t="s">
        <v>654</v>
      </c>
      <c r="AI131" t="s">
        <v>563</v>
      </c>
    </row>
    <row r="132" spans="1:42" hidden="1">
      <c r="A132">
        <v>3479339</v>
      </c>
      <c r="B132" t="str">
        <f t="shared" si="2"/>
        <v>http://www.ncbi.nlm.nih.gov/pmc/articles/PMC3479339</v>
      </c>
      <c r="C132" t="s">
        <v>655</v>
      </c>
      <c r="AI132" t="s">
        <v>563</v>
      </c>
    </row>
    <row r="133" spans="1:42" hidden="1">
      <c r="A133">
        <v>3623715</v>
      </c>
      <c r="B133" t="str">
        <f t="shared" si="2"/>
        <v>http://www.ncbi.nlm.nih.gov/pmc/articles/PMC3623715</v>
      </c>
      <c r="C133" t="s">
        <v>656</v>
      </c>
      <c r="AI133" t="s">
        <v>563</v>
      </c>
    </row>
    <row r="134" spans="1:42" hidden="1">
      <c r="A134">
        <v>4027058</v>
      </c>
      <c r="B134" s="8" t="str">
        <f t="shared" si="2"/>
        <v>http://www.ncbi.nlm.nih.gov/pmc/articles/PMC4027058</v>
      </c>
      <c r="C134" t="s">
        <v>657</v>
      </c>
      <c r="D134" t="s">
        <v>228</v>
      </c>
      <c r="E134" t="s">
        <v>115</v>
      </c>
      <c r="F134">
        <v>0</v>
      </c>
      <c r="G134">
        <v>0</v>
      </c>
      <c r="H134">
        <v>1</v>
      </c>
      <c r="I134">
        <v>0</v>
      </c>
      <c r="J134">
        <v>0</v>
      </c>
      <c r="K134">
        <v>0</v>
      </c>
      <c r="L134">
        <v>0</v>
      </c>
      <c r="M134">
        <v>0</v>
      </c>
      <c r="N134">
        <v>0</v>
      </c>
      <c r="O134">
        <v>0</v>
      </c>
      <c r="P134">
        <v>0</v>
      </c>
      <c r="Q134">
        <v>0</v>
      </c>
      <c r="R134">
        <v>0</v>
      </c>
      <c r="S134">
        <v>0</v>
      </c>
      <c r="T134">
        <v>0</v>
      </c>
      <c r="U134">
        <v>0</v>
      </c>
      <c r="V134">
        <v>0</v>
      </c>
      <c r="W134">
        <v>0</v>
      </c>
      <c r="X134">
        <v>0</v>
      </c>
      <c r="Y134">
        <v>0</v>
      </c>
      <c r="Z134">
        <v>1</v>
      </c>
      <c r="AA134">
        <v>1</v>
      </c>
      <c r="AB134">
        <v>0</v>
      </c>
      <c r="AC134">
        <v>0</v>
      </c>
      <c r="AD134">
        <v>0</v>
      </c>
      <c r="AE134">
        <v>0</v>
      </c>
      <c r="AF134">
        <v>0</v>
      </c>
      <c r="AG134">
        <v>0</v>
      </c>
      <c r="AI134" t="s">
        <v>517</v>
      </c>
      <c r="AL134" t="s">
        <v>658</v>
      </c>
    </row>
    <row r="135" spans="1:42">
      <c r="A135">
        <v>3531049</v>
      </c>
      <c r="B135" s="8" t="str">
        <f t="shared" si="2"/>
        <v>http://www.ncbi.nlm.nih.gov/pmc/articles/PMC3531049</v>
      </c>
      <c r="C135" t="s">
        <v>659</v>
      </c>
      <c r="D135" t="s">
        <v>267</v>
      </c>
      <c r="E135" t="s">
        <v>115</v>
      </c>
      <c r="F135">
        <v>0</v>
      </c>
      <c r="G135">
        <v>0</v>
      </c>
      <c r="H135">
        <v>1</v>
      </c>
      <c r="I135">
        <v>0</v>
      </c>
      <c r="J135">
        <v>1</v>
      </c>
      <c r="K135">
        <v>0</v>
      </c>
      <c r="L135">
        <v>0</v>
      </c>
      <c r="M135">
        <v>0</v>
      </c>
      <c r="N135">
        <v>0</v>
      </c>
      <c r="O135">
        <v>0</v>
      </c>
      <c r="P135">
        <v>0</v>
      </c>
      <c r="Q135">
        <v>0</v>
      </c>
      <c r="R135">
        <v>0</v>
      </c>
      <c r="S135">
        <v>0</v>
      </c>
      <c r="T135">
        <v>1</v>
      </c>
      <c r="U135">
        <v>0</v>
      </c>
      <c r="V135">
        <v>0</v>
      </c>
      <c r="W135">
        <v>0</v>
      </c>
      <c r="X135">
        <v>0</v>
      </c>
      <c r="Y135">
        <v>0</v>
      </c>
      <c r="Z135">
        <v>0</v>
      </c>
      <c r="AA135">
        <v>0</v>
      </c>
      <c r="AB135">
        <v>0</v>
      </c>
      <c r="AC135">
        <v>0</v>
      </c>
      <c r="AD135">
        <v>0</v>
      </c>
      <c r="AE135">
        <v>0</v>
      </c>
      <c r="AF135">
        <v>0</v>
      </c>
      <c r="AG135">
        <v>0</v>
      </c>
      <c r="AI135" t="s">
        <v>2</v>
      </c>
      <c r="AK135" t="s">
        <v>660</v>
      </c>
    </row>
    <row r="136" spans="1:42">
      <c r="A136">
        <v>3213080</v>
      </c>
      <c r="B136" s="8" t="str">
        <f t="shared" si="2"/>
        <v>http://www.ncbi.nlm.nih.gov/pmc/articles/PMC3213080</v>
      </c>
      <c r="C136" t="s">
        <v>661</v>
      </c>
      <c r="D136" t="s">
        <v>267</v>
      </c>
      <c r="E136" t="s">
        <v>114</v>
      </c>
      <c r="F136">
        <v>0</v>
      </c>
      <c r="G136">
        <v>0</v>
      </c>
      <c r="H136">
        <v>1</v>
      </c>
      <c r="I136">
        <v>0</v>
      </c>
      <c r="J136">
        <v>1</v>
      </c>
      <c r="K136">
        <v>0</v>
      </c>
      <c r="L136">
        <v>0</v>
      </c>
      <c r="M136">
        <v>0</v>
      </c>
      <c r="N136">
        <v>0</v>
      </c>
      <c r="O136">
        <v>0</v>
      </c>
      <c r="P136">
        <v>0</v>
      </c>
      <c r="Q136">
        <v>0</v>
      </c>
      <c r="R136">
        <v>0</v>
      </c>
      <c r="S136">
        <v>0</v>
      </c>
      <c r="T136">
        <v>1</v>
      </c>
      <c r="U136">
        <v>0</v>
      </c>
      <c r="V136">
        <v>0</v>
      </c>
      <c r="W136">
        <v>0</v>
      </c>
      <c r="X136">
        <v>0</v>
      </c>
      <c r="Y136">
        <v>0</v>
      </c>
      <c r="Z136">
        <v>0</v>
      </c>
      <c r="AA136">
        <v>0</v>
      </c>
      <c r="AB136">
        <v>0</v>
      </c>
      <c r="AC136">
        <v>0</v>
      </c>
      <c r="AD136">
        <v>0</v>
      </c>
      <c r="AE136">
        <v>0</v>
      </c>
      <c r="AF136">
        <v>0</v>
      </c>
      <c r="AG136">
        <v>0</v>
      </c>
      <c r="AI136" t="s">
        <v>2</v>
      </c>
      <c r="AJ136" t="s">
        <v>287</v>
      </c>
    </row>
    <row r="137" spans="1:42">
      <c r="A137">
        <v>3024091</v>
      </c>
      <c r="B137" s="8" t="str">
        <f t="shared" si="2"/>
        <v>http://www.ncbi.nlm.nih.gov/pmc/articles/PMC3024091</v>
      </c>
      <c r="C137" t="s">
        <v>662</v>
      </c>
      <c r="D137" t="s">
        <v>238</v>
      </c>
      <c r="E137" t="s">
        <v>114</v>
      </c>
      <c r="F137">
        <v>0</v>
      </c>
      <c r="G137">
        <v>0</v>
      </c>
      <c r="H137">
        <v>1</v>
      </c>
      <c r="I137">
        <v>0</v>
      </c>
      <c r="J137">
        <v>0</v>
      </c>
      <c r="K137">
        <v>0</v>
      </c>
      <c r="L137">
        <v>0</v>
      </c>
      <c r="M137">
        <v>0</v>
      </c>
      <c r="N137">
        <v>0</v>
      </c>
      <c r="O137">
        <v>0</v>
      </c>
      <c r="P137">
        <v>0</v>
      </c>
      <c r="Q137">
        <v>0</v>
      </c>
      <c r="R137">
        <v>0</v>
      </c>
      <c r="S137">
        <v>0</v>
      </c>
      <c r="T137">
        <v>1</v>
      </c>
      <c r="U137">
        <v>0</v>
      </c>
      <c r="V137">
        <v>0</v>
      </c>
      <c r="W137">
        <v>0</v>
      </c>
      <c r="X137">
        <v>0</v>
      </c>
      <c r="Y137">
        <v>0</v>
      </c>
      <c r="Z137">
        <v>0</v>
      </c>
      <c r="AA137">
        <v>0</v>
      </c>
      <c r="AB137">
        <v>0</v>
      </c>
      <c r="AC137">
        <v>0</v>
      </c>
      <c r="AD137">
        <v>0</v>
      </c>
      <c r="AE137">
        <v>0</v>
      </c>
      <c r="AF137">
        <v>0</v>
      </c>
      <c r="AG137">
        <v>0</v>
      </c>
      <c r="AI137" t="s">
        <v>2</v>
      </c>
      <c r="AJ137" t="s">
        <v>278</v>
      </c>
      <c r="AK137" t="s">
        <v>458</v>
      </c>
    </row>
    <row r="138" spans="1:42" hidden="1">
      <c r="A138">
        <v>3528522</v>
      </c>
      <c r="B138" t="str">
        <f t="shared" si="2"/>
        <v>http://www.ncbi.nlm.nih.gov/pmc/articles/PMC3528522</v>
      </c>
      <c r="C138" t="s">
        <v>664</v>
      </c>
      <c r="AI138" t="s">
        <v>563</v>
      </c>
    </row>
    <row r="139" spans="1:42" hidden="1">
      <c r="A139">
        <v>3702543</v>
      </c>
      <c r="B139" t="str">
        <f t="shared" si="2"/>
        <v>http://www.ncbi.nlm.nih.gov/pmc/articles/PMC3702543</v>
      </c>
      <c r="C139" t="s">
        <v>665</v>
      </c>
      <c r="AI139" t="s">
        <v>563</v>
      </c>
    </row>
    <row r="140" spans="1:42" hidden="1">
      <c r="A140">
        <v>3418455</v>
      </c>
      <c r="B140" s="8" t="str">
        <f t="shared" si="2"/>
        <v>http://www.ncbi.nlm.nih.gov/pmc/articles/PMC3418455</v>
      </c>
      <c r="C140" t="s">
        <v>666</v>
      </c>
      <c r="D140" t="s">
        <v>228</v>
      </c>
      <c r="E140" t="s">
        <v>114</v>
      </c>
      <c r="F140">
        <v>0</v>
      </c>
      <c r="G140">
        <v>0</v>
      </c>
      <c r="H140">
        <v>1</v>
      </c>
      <c r="I140">
        <v>0</v>
      </c>
      <c r="J140">
        <v>0</v>
      </c>
      <c r="K140">
        <v>0</v>
      </c>
      <c r="L140">
        <v>0</v>
      </c>
      <c r="M140">
        <v>0</v>
      </c>
      <c r="N140">
        <v>0</v>
      </c>
      <c r="O140">
        <v>0</v>
      </c>
      <c r="P140">
        <v>0</v>
      </c>
      <c r="Q140">
        <v>0</v>
      </c>
      <c r="R140">
        <v>0</v>
      </c>
      <c r="S140">
        <v>0</v>
      </c>
      <c r="T140">
        <v>0</v>
      </c>
      <c r="U140">
        <v>0</v>
      </c>
      <c r="V140">
        <v>0</v>
      </c>
      <c r="W140">
        <v>0</v>
      </c>
      <c r="X140">
        <v>0</v>
      </c>
      <c r="Y140">
        <v>0</v>
      </c>
      <c r="Z140">
        <v>1</v>
      </c>
      <c r="AA140">
        <v>1</v>
      </c>
      <c r="AB140">
        <v>0</v>
      </c>
      <c r="AC140">
        <v>0</v>
      </c>
      <c r="AD140">
        <v>0</v>
      </c>
      <c r="AE140">
        <v>0</v>
      </c>
      <c r="AF140">
        <v>0</v>
      </c>
      <c r="AG140">
        <v>0</v>
      </c>
      <c r="AI140" t="s">
        <v>517</v>
      </c>
    </row>
    <row r="141" spans="1:42">
      <c r="A141">
        <v>3645873</v>
      </c>
      <c r="B141" s="8" t="str">
        <f t="shared" si="2"/>
        <v>http://www.ncbi.nlm.nih.gov/pmc/articles/PMC3645873</v>
      </c>
      <c r="C141" t="s">
        <v>667</v>
      </c>
      <c r="D141" t="s">
        <v>267</v>
      </c>
      <c r="E141" t="s">
        <v>114</v>
      </c>
      <c r="F141">
        <v>0</v>
      </c>
      <c r="G141">
        <v>0</v>
      </c>
      <c r="H141">
        <v>1</v>
      </c>
      <c r="I141">
        <v>0</v>
      </c>
      <c r="J141">
        <v>1</v>
      </c>
      <c r="K141">
        <v>0</v>
      </c>
      <c r="L141">
        <v>0</v>
      </c>
      <c r="M141">
        <v>0</v>
      </c>
      <c r="N141">
        <v>0</v>
      </c>
      <c r="O141">
        <v>0</v>
      </c>
      <c r="P141">
        <v>0</v>
      </c>
      <c r="Q141">
        <v>0</v>
      </c>
      <c r="R141">
        <v>0</v>
      </c>
      <c r="S141">
        <v>0</v>
      </c>
      <c r="T141">
        <v>1</v>
      </c>
      <c r="U141">
        <v>0</v>
      </c>
      <c r="V141">
        <v>1</v>
      </c>
      <c r="W141">
        <v>0</v>
      </c>
      <c r="X141">
        <v>0</v>
      </c>
      <c r="Y141">
        <v>0</v>
      </c>
      <c r="Z141">
        <v>0</v>
      </c>
      <c r="AA141">
        <v>0</v>
      </c>
      <c r="AB141">
        <v>0</v>
      </c>
      <c r="AC141">
        <v>0</v>
      </c>
      <c r="AD141">
        <v>0</v>
      </c>
      <c r="AE141">
        <v>0</v>
      </c>
      <c r="AF141">
        <v>0</v>
      </c>
      <c r="AG141">
        <v>0</v>
      </c>
      <c r="AI141" t="s">
        <v>2</v>
      </c>
      <c r="AJ141" t="s">
        <v>586</v>
      </c>
    </row>
    <row r="142" spans="1:42" hidden="1">
      <c r="A142">
        <v>2945565</v>
      </c>
      <c r="B142" s="8" t="str">
        <f t="shared" si="2"/>
        <v>http://www.ncbi.nlm.nih.gov/pmc/articles/PMC2945565</v>
      </c>
      <c r="C142" t="s">
        <v>668</v>
      </c>
      <c r="D142" t="s">
        <v>246</v>
      </c>
      <c r="F142">
        <v>0</v>
      </c>
      <c r="G142">
        <v>0</v>
      </c>
      <c r="H142">
        <v>1</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I142" t="s">
        <v>395</v>
      </c>
    </row>
    <row r="143" spans="1:42">
      <c r="A143">
        <v>3728289</v>
      </c>
      <c r="B143" s="8" t="str">
        <f t="shared" si="2"/>
        <v>http://www.ncbi.nlm.nih.gov/pmc/articles/PMC3728289</v>
      </c>
      <c r="C143" t="s">
        <v>669</v>
      </c>
      <c r="D143" t="s">
        <v>218</v>
      </c>
      <c r="F143">
        <v>0</v>
      </c>
      <c r="G143">
        <v>0</v>
      </c>
      <c r="H143">
        <v>0</v>
      </c>
      <c r="I143">
        <v>0</v>
      </c>
      <c r="J143">
        <v>0</v>
      </c>
      <c r="K143">
        <v>0</v>
      </c>
      <c r="L143">
        <v>0</v>
      </c>
      <c r="M143">
        <v>0</v>
      </c>
      <c r="N143">
        <v>0</v>
      </c>
      <c r="O143">
        <v>0</v>
      </c>
      <c r="P143">
        <v>0</v>
      </c>
      <c r="Q143">
        <v>0</v>
      </c>
      <c r="R143">
        <v>0</v>
      </c>
      <c r="S143">
        <v>0</v>
      </c>
      <c r="T143">
        <v>0</v>
      </c>
      <c r="U143">
        <v>1</v>
      </c>
      <c r="V143">
        <v>0</v>
      </c>
      <c r="W143">
        <v>0</v>
      </c>
      <c r="X143">
        <v>0</v>
      </c>
      <c r="Y143">
        <v>0</v>
      </c>
      <c r="Z143">
        <v>0</v>
      </c>
      <c r="AA143">
        <v>0</v>
      </c>
      <c r="AB143">
        <v>0</v>
      </c>
      <c r="AC143">
        <v>1</v>
      </c>
      <c r="AD143">
        <v>0</v>
      </c>
      <c r="AE143">
        <v>0</v>
      </c>
      <c r="AF143">
        <v>0</v>
      </c>
      <c r="AG143">
        <v>0</v>
      </c>
      <c r="AI143" t="s">
        <v>2</v>
      </c>
      <c r="AJ143" t="s">
        <v>670</v>
      </c>
      <c r="AK143" t="s">
        <v>262</v>
      </c>
      <c r="AP143" t="s">
        <v>672</v>
      </c>
    </row>
    <row r="144" spans="1:42">
      <c r="A144">
        <v>2936530</v>
      </c>
      <c r="B144" s="8" t="str">
        <f t="shared" si="2"/>
        <v>http://www.ncbi.nlm.nih.gov/pmc/articles/PMC2936530</v>
      </c>
      <c r="C144" t="s">
        <v>673</v>
      </c>
      <c r="D144" t="s">
        <v>267</v>
      </c>
      <c r="F144">
        <v>0</v>
      </c>
      <c r="G144">
        <v>0</v>
      </c>
      <c r="H144">
        <v>1</v>
      </c>
      <c r="I144">
        <v>0</v>
      </c>
      <c r="J144">
        <v>0</v>
      </c>
      <c r="K144">
        <v>0</v>
      </c>
      <c r="L144">
        <v>0</v>
      </c>
      <c r="M144">
        <v>0</v>
      </c>
      <c r="N144">
        <v>0</v>
      </c>
      <c r="O144">
        <v>0</v>
      </c>
      <c r="P144">
        <v>1</v>
      </c>
      <c r="Q144">
        <v>0</v>
      </c>
      <c r="R144">
        <v>0</v>
      </c>
      <c r="S144">
        <v>0</v>
      </c>
      <c r="T144">
        <v>1</v>
      </c>
      <c r="U144">
        <v>1</v>
      </c>
      <c r="V144">
        <v>0</v>
      </c>
      <c r="W144">
        <v>0</v>
      </c>
      <c r="X144">
        <v>0</v>
      </c>
      <c r="Y144">
        <v>0</v>
      </c>
      <c r="Z144">
        <v>1</v>
      </c>
      <c r="AA144">
        <v>0</v>
      </c>
      <c r="AB144">
        <v>0</v>
      </c>
      <c r="AC144">
        <v>0</v>
      </c>
      <c r="AD144">
        <v>0</v>
      </c>
      <c r="AE144">
        <v>0</v>
      </c>
      <c r="AF144">
        <v>0</v>
      </c>
      <c r="AG144">
        <v>0</v>
      </c>
      <c r="AI144" t="s">
        <v>2</v>
      </c>
    </row>
    <row r="145" spans="1:38" hidden="1">
      <c r="A145">
        <v>3690120</v>
      </c>
      <c r="B145" s="8" t="str">
        <f t="shared" si="2"/>
        <v>http://www.ncbi.nlm.nih.gov/pmc/articles/PMC3690120</v>
      </c>
      <c r="C145" t="s">
        <v>352</v>
      </c>
      <c r="D145" t="s">
        <v>228</v>
      </c>
      <c r="F145">
        <v>0</v>
      </c>
      <c r="G145">
        <v>0</v>
      </c>
      <c r="H145" s="9">
        <v>1</v>
      </c>
      <c r="I145">
        <v>0</v>
      </c>
      <c r="J145">
        <v>0</v>
      </c>
      <c r="K145">
        <v>0</v>
      </c>
      <c r="L145">
        <v>0</v>
      </c>
      <c r="M145">
        <v>0</v>
      </c>
      <c r="N145">
        <v>0</v>
      </c>
      <c r="O145">
        <v>0</v>
      </c>
      <c r="P145">
        <v>0</v>
      </c>
      <c r="Q145">
        <v>0</v>
      </c>
      <c r="R145">
        <v>0</v>
      </c>
      <c r="S145">
        <v>0</v>
      </c>
      <c r="T145">
        <v>0</v>
      </c>
      <c r="U145">
        <v>0</v>
      </c>
      <c r="V145">
        <v>1</v>
      </c>
      <c r="W145">
        <v>0</v>
      </c>
      <c r="X145">
        <v>0</v>
      </c>
      <c r="Y145">
        <v>0</v>
      </c>
      <c r="Z145">
        <v>0</v>
      </c>
      <c r="AA145">
        <v>0</v>
      </c>
      <c r="AB145">
        <v>0</v>
      </c>
      <c r="AC145">
        <v>1</v>
      </c>
      <c r="AD145">
        <v>0</v>
      </c>
      <c r="AE145">
        <v>0</v>
      </c>
      <c r="AF145">
        <v>0</v>
      </c>
      <c r="AG145">
        <v>0</v>
      </c>
      <c r="AI145" t="s">
        <v>517</v>
      </c>
    </row>
    <row r="146" spans="1:38">
      <c r="A146">
        <v>4251695</v>
      </c>
      <c r="B146" s="8" t="str">
        <f t="shared" si="2"/>
        <v>http://www.ncbi.nlm.nih.gov/pmc/articles/PMC4251695</v>
      </c>
      <c r="C146" t="s">
        <v>674</v>
      </c>
      <c r="D146" t="s">
        <v>228</v>
      </c>
      <c r="F146">
        <v>0</v>
      </c>
      <c r="G146">
        <v>0</v>
      </c>
      <c r="H146">
        <v>1</v>
      </c>
      <c r="I146" s="9">
        <v>1</v>
      </c>
      <c r="J146">
        <v>0</v>
      </c>
      <c r="K146">
        <v>0</v>
      </c>
      <c r="L146">
        <v>0</v>
      </c>
      <c r="M146">
        <v>0</v>
      </c>
      <c r="N146">
        <v>0</v>
      </c>
      <c r="O146">
        <v>0</v>
      </c>
      <c r="P146">
        <v>0</v>
      </c>
      <c r="Q146">
        <v>0</v>
      </c>
      <c r="R146">
        <v>0</v>
      </c>
      <c r="S146">
        <v>0</v>
      </c>
      <c r="T146" s="9">
        <v>0</v>
      </c>
      <c r="U146">
        <v>0</v>
      </c>
      <c r="V146" s="9">
        <v>0</v>
      </c>
      <c r="W146">
        <v>0</v>
      </c>
      <c r="X146">
        <v>0</v>
      </c>
      <c r="Y146">
        <v>0</v>
      </c>
      <c r="Z146">
        <v>1</v>
      </c>
      <c r="AA146">
        <v>1</v>
      </c>
      <c r="AB146">
        <v>0</v>
      </c>
      <c r="AC146">
        <v>0</v>
      </c>
      <c r="AD146">
        <v>0</v>
      </c>
      <c r="AE146">
        <v>0</v>
      </c>
      <c r="AF146">
        <v>0</v>
      </c>
      <c r="AG146">
        <v>0</v>
      </c>
      <c r="AI146" t="s">
        <v>263</v>
      </c>
      <c r="AL146" t="s">
        <v>675</v>
      </c>
    </row>
    <row r="147" spans="1:38">
      <c r="A147">
        <v>3875801</v>
      </c>
      <c r="B147" s="8" t="str">
        <f t="shared" si="2"/>
        <v>http://www.ncbi.nlm.nih.gov/pmc/articles/PMC3875801</v>
      </c>
      <c r="C147" t="s">
        <v>676</v>
      </c>
      <c r="D147" t="s">
        <v>228</v>
      </c>
      <c r="E147" t="s">
        <v>114</v>
      </c>
      <c r="F147">
        <v>0</v>
      </c>
      <c r="G147">
        <v>0</v>
      </c>
      <c r="H147">
        <v>0</v>
      </c>
      <c r="I147">
        <v>0</v>
      </c>
      <c r="J147">
        <v>0</v>
      </c>
      <c r="K147">
        <v>0</v>
      </c>
      <c r="L147">
        <v>0</v>
      </c>
      <c r="M147">
        <v>0</v>
      </c>
      <c r="N147">
        <v>0</v>
      </c>
      <c r="O147">
        <v>0</v>
      </c>
      <c r="P147">
        <v>0</v>
      </c>
      <c r="Q147">
        <v>0</v>
      </c>
      <c r="R147">
        <v>0</v>
      </c>
      <c r="S147">
        <v>0</v>
      </c>
      <c r="T147">
        <v>1</v>
      </c>
      <c r="U147">
        <v>0</v>
      </c>
      <c r="V147">
        <v>0</v>
      </c>
      <c r="W147">
        <v>0</v>
      </c>
      <c r="X147">
        <v>0</v>
      </c>
      <c r="Y147">
        <v>0</v>
      </c>
      <c r="Z147">
        <v>0</v>
      </c>
      <c r="AA147">
        <v>0</v>
      </c>
      <c r="AB147">
        <v>0</v>
      </c>
      <c r="AC147">
        <v>0</v>
      </c>
      <c r="AD147">
        <v>0</v>
      </c>
      <c r="AE147">
        <v>0</v>
      </c>
      <c r="AF147">
        <v>0</v>
      </c>
      <c r="AG147">
        <v>0</v>
      </c>
      <c r="AI147" t="s">
        <v>2</v>
      </c>
      <c r="AJ147" t="s">
        <v>677</v>
      </c>
      <c r="AK147" t="s">
        <v>471</v>
      </c>
    </row>
    <row r="148" spans="1:38">
      <c r="A148">
        <v>3879608</v>
      </c>
      <c r="B148" s="8" t="str">
        <f t="shared" si="2"/>
        <v>http://www.ncbi.nlm.nih.gov/pmc/articles/PMC3879608</v>
      </c>
      <c r="C148" t="s">
        <v>312</v>
      </c>
      <c r="D148" t="s">
        <v>267</v>
      </c>
      <c r="F148">
        <v>0</v>
      </c>
      <c r="G148">
        <v>0</v>
      </c>
      <c r="H148">
        <v>1</v>
      </c>
      <c r="I148">
        <v>0</v>
      </c>
      <c r="J148">
        <v>0</v>
      </c>
      <c r="K148">
        <v>0</v>
      </c>
      <c r="L148">
        <v>0</v>
      </c>
      <c r="M148">
        <v>0</v>
      </c>
      <c r="N148">
        <v>0</v>
      </c>
      <c r="O148">
        <v>0</v>
      </c>
      <c r="P148">
        <v>0</v>
      </c>
      <c r="Q148">
        <v>0</v>
      </c>
      <c r="R148">
        <v>0</v>
      </c>
      <c r="S148">
        <v>0</v>
      </c>
      <c r="T148">
        <v>1</v>
      </c>
      <c r="U148">
        <v>1</v>
      </c>
      <c r="V148">
        <v>1</v>
      </c>
      <c r="W148">
        <v>0</v>
      </c>
      <c r="X148">
        <v>0</v>
      </c>
      <c r="Y148">
        <v>0</v>
      </c>
      <c r="Z148">
        <v>1</v>
      </c>
      <c r="AA148">
        <v>0</v>
      </c>
      <c r="AB148">
        <v>0</v>
      </c>
      <c r="AC148">
        <v>1</v>
      </c>
      <c r="AD148">
        <v>0</v>
      </c>
      <c r="AE148">
        <v>1</v>
      </c>
      <c r="AF148">
        <v>0</v>
      </c>
      <c r="AG148">
        <v>0</v>
      </c>
      <c r="AI148" t="s">
        <v>2</v>
      </c>
      <c r="AJ148" t="s">
        <v>287</v>
      </c>
      <c r="AL148" t="s">
        <v>678</v>
      </c>
    </row>
    <row r="149" spans="1:38" hidden="1">
      <c r="A149">
        <v>3243743</v>
      </c>
      <c r="B149" s="8" t="str">
        <f t="shared" si="2"/>
        <v>http://www.ncbi.nlm.nih.gov/pmc/articles/PMC3243743</v>
      </c>
      <c r="C149" t="s">
        <v>681</v>
      </c>
      <c r="D149" t="s">
        <v>214</v>
      </c>
      <c r="E149" t="s">
        <v>132</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I149" t="s">
        <v>240</v>
      </c>
    </row>
    <row r="150" spans="1:38">
      <c r="A150">
        <v>3944000</v>
      </c>
      <c r="B150" s="8" t="str">
        <f t="shared" si="2"/>
        <v>http://www.ncbi.nlm.nih.gov/pmc/articles/PMC3944000</v>
      </c>
      <c r="C150" t="s">
        <v>682</v>
      </c>
      <c r="D150" t="s">
        <v>252</v>
      </c>
      <c r="F150">
        <v>0</v>
      </c>
      <c r="G150">
        <v>0</v>
      </c>
      <c r="H150">
        <v>1</v>
      </c>
      <c r="I150">
        <v>0</v>
      </c>
      <c r="J150">
        <v>0</v>
      </c>
      <c r="K150">
        <v>0</v>
      </c>
      <c r="L150">
        <v>0</v>
      </c>
      <c r="M150">
        <v>0</v>
      </c>
      <c r="N150">
        <v>0</v>
      </c>
      <c r="O150">
        <v>0</v>
      </c>
      <c r="P150">
        <v>0</v>
      </c>
      <c r="Q150">
        <v>0</v>
      </c>
      <c r="R150">
        <v>0</v>
      </c>
      <c r="S150">
        <v>0</v>
      </c>
      <c r="T150">
        <v>0</v>
      </c>
      <c r="U150">
        <v>1</v>
      </c>
      <c r="V150">
        <v>1</v>
      </c>
      <c r="W150">
        <v>0</v>
      </c>
      <c r="X150">
        <v>0</v>
      </c>
      <c r="Y150">
        <v>0</v>
      </c>
      <c r="Z150">
        <v>0</v>
      </c>
      <c r="AA150">
        <v>0</v>
      </c>
      <c r="AB150">
        <v>0</v>
      </c>
      <c r="AC150">
        <v>1</v>
      </c>
      <c r="AD150">
        <v>0</v>
      </c>
      <c r="AE150">
        <v>0</v>
      </c>
      <c r="AF150">
        <v>0</v>
      </c>
      <c r="AG150">
        <v>0</v>
      </c>
      <c r="AI150" t="s">
        <v>2</v>
      </c>
      <c r="AJ150" t="s">
        <v>683</v>
      </c>
    </row>
    <row r="151" spans="1:38" hidden="1">
      <c r="A151">
        <v>2930860</v>
      </c>
      <c r="B151" t="str">
        <f t="shared" si="2"/>
        <v>http://www.ncbi.nlm.nih.gov/pmc/articles/PMC2930860</v>
      </c>
      <c r="C151" t="s">
        <v>684</v>
      </c>
      <c r="AI151" t="s">
        <v>563</v>
      </c>
    </row>
    <row r="152" spans="1:38" hidden="1">
      <c r="A152">
        <v>3268331</v>
      </c>
      <c r="B152" s="8" t="str">
        <f t="shared" si="2"/>
        <v>http://www.ncbi.nlm.nih.gov/pmc/articles/PMC3268331</v>
      </c>
      <c r="C152" t="s">
        <v>685</v>
      </c>
      <c r="D152" t="s">
        <v>252</v>
      </c>
      <c r="F152">
        <v>0</v>
      </c>
      <c r="G152">
        <v>0</v>
      </c>
      <c r="H152">
        <v>0</v>
      </c>
      <c r="I152">
        <v>1</v>
      </c>
      <c r="J152">
        <v>0</v>
      </c>
      <c r="K152">
        <v>0</v>
      </c>
      <c r="L152">
        <v>0</v>
      </c>
      <c r="M152">
        <v>0</v>
      </c>
      <c r="N152">
        <v>0</v>
      </c>
      <c r="O152">
        <v>0</v>
      </c>
      <c r="P152">
        <v>0</v>
      </c>
      <c r="Q152">
        <v>0</v>
      </c>
      <c r="R152">
        <v>0</v>
      </c>
      <c r="S152">
        <v>0</v>
      </c>
      <c r="T152">
        <v>0</v>
      </c>
      <c r="U152">
        <v>1</v>
      </c>
      <c r="V152">
        <v>0</v>
      </c>
      <c r="W152">
        <v>0</v>
      </c>
      <c r="X152">
        <v>0</v>
      </c>
      <c r="Y152">
        <v>0</v>
      </c>
      <c r="Z152">
        <v>1</v>
      </c>
      <c r="AA152">
        <v>0</v>
      </c>
      <c r="AB152">
        <v>0</v>
      </c>
      <c r="AC152">
        <v>0</v>
      </c>
      <c r="AD152">
        <v>0</v>
      </c>
      <c r="AE152">
        <v>0</v>
      </c>
      <c r="AF152">
        <v>0</v>
      </c>
      <c r="AG152">
        <v>0</v>
      </c>
      <c r="AI152" t="s">
        <v>395</v>
      </c>
    </row>
    <row r="153" spans="1:38">
      <c r="A153">
        <v>2924243</v>
      </c>
      <c r="B153" s="8" t="str">
        <f t="shared" si="2"/>
        <v>http://www.ncbi.nlm.nih.gov/pmc/articles/PMC2924243</v>
      </c>
      <c r="C153" t="s">
        <v>686</v>
      </c>
      <c r="D153" t="s">
        <v>252</v>
      </c>
      <c r="E153" t="s">
        <v>130</v>
      </c>
      <c r="F153">
        <v>0</v>
      </c>
      <c r="G153">
        <v>0</v>
      </c>
      <c r="H153">
        <v>1</v>
      </c>
      <c r="I153">
        <v>0</v>
      </c>
      <c r="J153">
        <v>0</v>
      </c>
      <c r="K153">
        <v>0</v>
      </c>
      <c r="L153">
        <v>0</v>
      </c>
      <c r="M153">
        <v>0</v>
      </c>
      <c r="N153">
        <v>0</v>
      </c>
      <c r="O153">
        <v>0</v>
      </c>
      <c r="P153">
        <v>0</v>
      </c>
      <c r="Q153">
        <v>0</v>
      </c>
      <c r="R153">
        <v>1</v>
      </c>
      <c r="S153">
        <v>0</v>
      </c>
      <c r="T153">
        <v>1</v>
      </c>
      <c r="U153">
        <v>1</v>
      </c>
      <c r="V153">
        <v>0</v>
      </c>
      <c r="W153">
        <v>0</v>
      </c>
      <c r="X153">
        <v>0</v>
      </c>
      <c r="Y153">
        <v>0</v>
      </c>
      <c r="Z153">
        <v>0</v>
      </c>
      <c r="AA153">
        <v>0</v>
      </c>
      <c r="AB153">
        <v>0</v>
      </c>
      <c r="AC153">
        <v>0</v>
      </c>
      <c r="AD153">
        <v>0</v>
      </c>
      <c r="AE153">
        <v>0</v>
      </c>
      <c r="AF153">
        <v>0</v>
      </c>
      <c r="AG153">
        <v>0</v>
      </c>
      <c r="AI153" t="s">
        <v>2</v>
      </c>
      <c r="AJ153" t="s">
        <v>502</v>
      </c>
      <c r="AK153" t="s">
        <v>687</v>
      </c>
    </row>
    <row r="154" spans="1:38">
      <c r="A154">
        <v>4182543</v>
      </c>
      <c r="B154" s="8" t="str">
        <f t="shared" si="2"/>
        <v>http://www.ncbi.nlm.nih.gov/pmc/articles/PMC4182543</v>
      </c>
      <c r="C154" t="s">
        <v>688</v>
      </c>
      <c r="D154" t="s">
        <v>246</v>
      </c>
      <c r="F154">
        <v>0</v>
      </c>
      <c r="G154">
        <v>0</v>
      </c>
      <c r="H154">
        <v>1</v>
      </c>
      <c r="I154">
        <v>1</v>
      </c>
      <c r="J154">
        <v>0</v>
      </c>
      <c r="K154">
        <v>0</v>
      </c>
      <c r="L154">
        <v>0</v>
      </c>
      <c r="M154">
        <v>0</v>
      </c>
      <c r="N154">
        <v>0</v>
      </c>
      <c r="O154">
        <v>0</v>
      </c>
      <c r="P154">
        <v>0</v>
      </c>
      <c r="Q154">
        <v>0</v>
      </c>
      <c r="R154">
        <v>0</v>
      </c>
      <c r="S154">
        <v>0</v>
      </c>
      <c r="T154">
        <v>0</v>
      </c>
      <c r="U154">
        <v>1</v>
      </c>
      <c r="V154">
        <v>0</v>
      </c>
      <c r="W154">
        <v>1</v>
      </c>
      <c r="X154">
        <v>0</v>
      </c>
      <c r="Y154">
        <v>0</v>
      </c>
      <c r="Z154">
        <v>0</v>
      </c>
      <c r="AA154">
        <v>0</v>
      </c>
      <c r="AB154">
        <v>0</v>
      </c>
      <c r="AC154">
        <v>0</v>
      </c>
      <c r="AD154">
        <v>0</v>
      </c>
      <c r="AE154">
        <v>1</v>
      </c>
      <c r="AF154">
        <v>0</v>
      </c>
      <c r="AG154">
        <v>0</v>
      </c>
      <c r="AI154" t="s">
        <v>263</v>
      </c>
      <c r="AK154" t="s">
        <v>727</v>
      </c>
      <c r="AL154" t="s">
        <v>430</v>
      </c>
    </row>
    <row r="155" spans="1:38">
      <c r="A155">
        <v>3567171</v>
      </c>
      <c r="B155" s="8" t="str">
        <f t="shared" si="2"/>
        <v>http://www.ncbi.nlm.nih.gov/pmc/articles/PMC3567171</v>
      </c>
      <c r="C155" t="s">
        <v>689</v>
      </c>
      <c r="D155" t="s">
        <v>238</v>
      </c>
      <c r="F155">
        <v>0</v>
      </c>
      <c r="G155">
        <v>0</v>
      </c>
      <c r="H155">
        <v>0</v>
      </c>
      <c r="I155">
        <v>0</v>
      </c>
      <c r="J155">
        <v>1</v>
      </c>
      <c r="K155">
        <v>0</v>
      </c>
      <c r="L155">
        <v>0</v>
      </c>
      <c r="M155">
        <v>0</v>
      </c>
      <c r="N155">
        <v>0</v>
      </c>
      <c r="O155">
        <v>0</v>
      </c>
      <c r="P155">
        <v>0</v>
      </c>
      <c r="Q155">
        <v>0</v>
      </c>
      <c r="R155">
        <v>1</v>
      </c>
      <c r="S155">
        <v>0</v>
      </c>
      <c r="T155">
        <v>1</v>
      </c>
      <c r="U155">
        <v>1</v>
      </c>
      <c r="V155">
        <v>0</v>
      </c>
      <c r="W155">
        <v>0</v>
      </c>
      <c r="X155">
        <v>0</v>
      </c>
      <c r="Y155">
        <v>0</v>
      </c>
      <c r="Z155">
        <v>1</v>
      </c>
      <c r="AA155">
        <v>1</v>
      </c>
      <c r="AB155">
        <v>0</v>
      </c>
      <c r="AC155">
        <v>0</v>
      </c>
      <c r="AD155">
        <v>0</v>
      </c>
      <c r="AE155">
        <v>0</v>
      </c>
      <c r="AF155">
        <v>0</v>
      </c>
      <c r="AG155">
        <v>1</v>
      </c>
      <c r="AI155" t="s">
        <v>2</v>
      </c>
      <c r="AJ155" t="s">
        <v>591</v>
      </c>
      <c r="AK155" t="s">
        <v>235</v>
      </c>
    </row>
    <row r="156" spans="1:38" hidden="1">
      <c r="A156">
        <v>3868518</v>
      </c>
      <c r="B156" s="8" t="str">
        <f t="shared" si="2"/>
        <v>http://www.ncbi.nlm.nih.gov/pmc/articles/PMC3868518</v>
      </c>
      <c r="C156" t="s">
        <v>690</v>
      </c>
      <c r="D156" t="s">
        <v>228</v>
      </c>
      <c r="F156">
        <v>0</v>
      </c>
      <c r="G156">
        <v>0</v>
      </c>
      <c r="H156">
        <v>1</v>
      </c>
      <c r="I156">
        <v>0</v>
      </c>
      <c r="J156">
        <v>0</v>
      </c>
      <c r="K156">
        <v>0</v>
      </c>
      <c r="L156">
        <v>0</v>
      </c>
      <c r="M156">
        <v>0</v>
      </c>
      <c r="N156">
        <v>0</v>
      </c>
      <c r="O156">
        <v>0</v>
      </c>
      <c r="P156">
        <v>0</v>
      </c>
      <c r="Q156">
        <v>0</v>
      </c>
      <c r="R156">
        <v>0</v>
      </c>
      <c r="S156">
        <v>0</v>
      </c>
      <c r="T156">
        <v>0</v>
      </c>
      <c r="U156">
        <v>0</v>
      </c>
      <c r="V156">
        <v>0</v>
      </c>
      <c r="W156">
        <v>1</v>
      </c>
      <c r="X156">
        <v>0</v>
      </c>
      <c r="Y156">
        <v>0</v>
      </c>
      <c r="Z156">
        <v>1</v>
      </c>
      <c r="AA156">
        <v>1</v>
      </c>
      <c r="AB156">
        <v>0</v>
      </c>
      <c r="AC156">
        <v>1</v>
      </c>
      <c r="AD156">
        <v>0</v>
      </c>
      <c r="AE156">
        <v>0</v>
      </c>
      <c r="AF156">
        <v>0</v>
      </c>
      <c r="AG156">
        <v>1</v>
      </c>
      <c r="AI156" t="s">
        <v>517</v>
      </c>
    </row>
    <row r="157" spans="1:38" hidden="1">
      <c r="A157">
        <v>3925525</v>
      </c>
      <c r="B157" t="str">
        <f t="shared" si="2"/>
        <v>http://www.ncbi.nlm.nih.gov/pmc/articles/PMC3925525</v>
      </c>
      <c r="C157" t="s">
        <v>433</v>
      </c>
      <c r="AI157" t="s">
        <v>563</v>
      </c>
    </row>
    <row r="158" spans="1:38">
      <c r="A158">
        <v>2997002</v>
      </c>
      <c r="B158" s="8" t="str">
        <f t="shared" si="2"/>
        <v>http://www.ncbi.nlm.nih.gov/pmc/articles/PMC2997002</v>
      </c>
      <c r="C158" t="s">
        <v>691</v>
      </c>
      <c r="D158" t="s">
        <v>252</v>
      </c>
      <c r="F158">
        <v>0</v>
      </c>
      <c r="G158">
        <v>0</v>
      </c>
      <c r="H158">
        <v>1</v>
      </c>
      <c r="I158">
        <v>0</v>
      </c>
      <c r="J158">
        <v>0</v>
      </c>
      <c r="K158">
        <v>0</v>
      </c>
      <c r="L158">
        <v>0</v>
      </c>
      <c r="M158">
        <v>0</v>
      </c>
      <c r="N158">
        <v>0</v>
      </c>
      <c r="O158">
        <v>0</v>
      </c>
      <c r="P158">
        <v>0</v>
      </c>
      <c r="Q158">
        <v>0</v>
      </c>
      <c r="R158">
        <v>0</v>
      </c>
      <c r="S158">
        <v>0</v>
      </c>
      <c r="T158">
        <v>1</v>
      </c>
      <c r="U158">
        <v>0</v>
      </c>
      <c r="V158">
        <v>0</v>
      </c>
      <c r="W158">
        <v>0</v>
      </c>
      <c r="X158">
        <v>0</v>
      </c>
      <c r="Y158">
        <v>0</v>
      </c>
      <c r="Z158">
        <v>0</v>
      </c>
      <c r="AA158">
        <v>0</v>
      </c>
      <c r="AB158">
        <v>0</v>
      </c>
      <c r="AC158">
        <v>0</v>
      </c>
      <c r="AD158">
        <v>0</v>
      </c>
      <c r="AE158">
        <v>0</v>
      </c>
      <c r="AF158">
        <v>0</v>
      </c>
      <c r="AG158">
        <v>0</v>
      </c>
      <c r="AI158" t="s">
        <v>263</v>
      </c>
      <c r="AK158" t="s">
        <v>262</v>
      </c>
      <c r="AL158" t="s">
        <v>692</v>
      </c>
    </row>
    <row r="159" spans="1:38" hidden="1">
      <c r="A159">
        <v>2931697</v>
      </c>
      <c r="B159" s="8" t="str">
        <f t="shared" si="2"/>
        <v>http://www.ncbi.nlm.nih.gov/pmc/articles/PMC2931697</v>
      </c>
      <c r="C159" t="s">
        <v>693</v>
      </c>
      <c r="D159" t="s">
        <v>228</v>
      </c>
      <c r="F159">
        <v>0</v>
      </c>
      <c r="G159">
        <v>0</v>
      </c>
      <c r="H159">
        <v>1</v>
      </c>
      <c r="I159">
        <v>1</v>
      </c>
      <c r="J159">
        <v>0</v>
      </c>
      <c r="K159">
        <v>0</v>
      </c>
      <c r="L159">
        <v>0</v>
      </c>
      <c r="M159">
        <v>0</v>
      </c>
      <c r="N159">
        <v>0</v>
      </c>
      <c r="O159">
        <v>0</v>
      </c>
      <c r="P159">
        <v>0</v>
      </c>
      <c r="Q159">
        <v>0</v>
      </c>
      <c r="R159">
        <v>0</v>
      </c>
      <c r="S159">
        <v>0</v>
      </c>
      <c r="T159">
        <v>0</v>
      </c>
      <c r="U159">
        <v>0</v>
      </c>
      <c r="V159">
        <v>1</v>
      </c>
      <c r="W159">
        <v>0</v>
      </c>
      <c r="X159">
        <v>0</v>
      </c>
      <c r="Y159">
        <v>0</v>
      </c>
      <c r="Z159">
        <v>0</v>
      </c>
      <c r="AA159">
        <v>0</v>
      </c>
      <c r="AB159">
        <v>0</v>
      </c>
      <c r="AC159">
        <v>0</v>
      </c>
      <c r="AD159">
        <v>0</v>
      </c>
      <c r="AE159">
        <v>0</v>
      </c>
      <c r="AF159">
        <v>0</v>
      </c>
      <c r="AG159">
        <v>0</v>
      </c>
      <c r="AI159" t="s">
        <v>240</v>
      </c>
    </row>
    <row r="160" spans="1:38" hidden="1">
      <c r="A160">
        <v>3916420</v>
      </c>
      <c r="B160" t="str">
        <f t="shared" si="2"/>
        <v>http://www.ncbi.nlm.nih.gov/pmc/articles/PMC3916420</v>
      </c>
      <c r="C160" t="s">
        <v>694</v>
      </c>
      <c r="AI160" t="s">
        <v>563</v>
      </c>
    </row>
    <row r="161" spans="1:40" hidden="1">
      <c r="A161">
        <v>3384182</v>
      </c>
      <c r="B161" t="str">
        <f t="shared" si="2"/>
        <v>http://www.ncbi.nlm.nih.gov/pmc/articles/PMC3384182</v>
      </c>
      <c r="C161" t="s">
        <v>606</v>
      </c>
      <c r="AI161" t="s">
        <v>563</v>
      </c>
    </row>
    <row r="162" spans="1:40">
      <c r="A162">
        <v>3878884</v>
      </c>
      <c r="B162" s="8" t="str">
        <f t="shared" si="2"/>
        <v>http://www.ncbi.nlm.nih.gov/pmc/articles/PMC3878884</v>
      </c>
      <c r="C162" t="s">
        <v>237</v>
      </c>
      <c r="D162" t="s">
        <v>238</v>
      </c>
      <c r="F162">
        <v>0</v>
      </c>
      <c r="G162">
        <v>0</v>
      </c>
      <c r="H162">
        <v>1</v>
      </c>
      <c r="I162">
        <v>0</v>
      </c>
      <c r="J162">
        <v>0</v>
      </c>
      <c r="K162">
        <v>0</v>
      </c>
      <c r="L162">
        <v>0</v>
      </c>
      <c r="M162">
        <v>0</v>
      </c>
      <c r="N162">
        <v>0</v>
      </c>
      <c r="O162">
        <v>0</v>
      </c>
      <c r="P162">
        <v>0</v>
      </c>
      <c r="Q162">
        <v>0</v>
      </c>
      <c r="R162">
        <v>0</v>
      </c>
      <c r="S162">
        <v>0</v>
      </c>
      <c r="T162">
        <v>1</v>
      </c>
      <c r="U162">
        <v>0</v>
      </c>
      <c r="V162">
        <v>0</v>
      </c>
      <c r="W162">
        <v>0</v>
      </c>
      <c r="X162">
        <v>0</v>
      </c>
      <c r="Y162">
        <v>0</v>
      </c>
      <c r="Z162">
        <v>1</v>
      </c>
      <c r="AA162">
        <v>1</v>
      </c>
      <c r="AB162">
        <v>0</v>
      </c>
      <c r="AC162">
        <v>0</v>
      </c>
      <c r="AD162">
        <v>0</v>
      </c>
      <c r="AE162">
        <v>0</v>
      </c>
      <c r="AF162">
        <v>0</v>
      </c>
      <c r="AG162">
        <v>0</v>
      </c>
      <c r="AI162" t="s">
        <v>2</v>
      </c>
      <c r="AJ162" t="s">
        <v>695</v>
      </c>
    </row>
    <row r="163" spans="1:40" hidden="1">
      <c r="A163">
        <v>3556125</v>
      </c>
      <c r="B163" t="str">
        <f t="shared" si="2"/>
        <v>http://www.ncbi.nlm.nih.gov/pmc/articles/PMC3556125</v>
      </c>
      <c r="C163" t="s">
        <v>696</v>
      </c>
      <c r="AI163" t="s">
        <v>563</v>
      </c>
    </row>
    <row r="164" spans="1:40" hidden="1">
      <c r="A164">
        <v>3374071</v>
      </c>
      <c r="B164" t="str">
        <f t="shared" si="2"/>
        <v>http://www.ncbi.nlm.nih.gov/pmc/articles/PMC3374071</v>
      </c>
      <c r="C164" t="s">
        <v>697</v>
      </c>
      <c r="AI164" t="s">
        <v>563</v>
      </c>
    </row>
    <row r="165" spans="1:40">
      <c r="A165">
        <v>4132732</v>
      </c>
      <c r="B165" s="8" t="str">
        <f t="shared" si="2"/>
        <v>http://www.ncbi.nlm.nih.gov/pmc/articles/PMC4132732</v>
      </c>
      <c r="C165" t="s">
        <v>698</v>
      </c>
      <c r="D165" t="s">
        <v>273</v>
      </c>
      <c r="E165" t="s">
        <v>114</v>
      </c>
      <c r="F165">
        <v>0</v>
      </c>
      <c r="G165">
        <v>0</v>
      </c>
      <c r="H165">
        <v>0</v>
      </c>
      <c r="I165">
        <v>1</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I165" t="s">
        <v>263</v>
      </c>
      <c r="AL165" t="s">
        <v>699</v>
      </c>
    </row>
    <row r="166" spans="1:40">
      <c r="A166">
        <v>4046741</v>
      </c>
      <c r="B166" s="8" t="str">
        <f t="shared" si="2"/>
        <v>http://www.ncbi.nlm.nih.gov/pmc/articles/PMC4046741</v>
      </c>
      <c r="C166" t="s">
        <v>261</v>
      </c>
      <c r="D166" t="s">
        <v>218</v>
      </c>
      <c r="F166">
        <v>0</v>
      </c>
      <c r="G166">
        <v>0</v>
      </c>
      <c r="H166">
        <v>1</v>
      </c>
      <c r="I166">
        <v>1</v>
      </c>
      <c r="J166">
        <v>0</v>
      </c>
      <c r="K166">
        <v>0</v>
      </c>
      <c r="L166">
        <v>0</v>
      </c>
      <c r="M166">
        <v>0</v>
      </c>
      <c r="N166">
        <v>0</v>
      </c>
      <c r="O166">
        <v>0</v>
      </c>
      <c r="P166">
        <v>0</v>
      </c>
      <c r="Q166">
        <v>0</v>
      </c>
      <c r="R166">
        <v>0</v>
      </c>
      <c r="S166">
        <v>0</v>
      </c>
      <c r="T166">
        <v>0</v>
      </c>
      <c r="U166">
        <v>1</v>
      </c>
      <c r="V166">
        <v>0</v>
      </c>
      <c r="W166">
        <v>0</v>
      </c>
      <c r="X166">
        <v>0</v>
      </c>
      <c r="Y166">
        <v>0</v>
      </c>
      <c r="Z166">
        <v>0</v>
      </c>
      <c r="AA166">
        <v>0</v>
      </c>
      <c r="AB166">
        <v>0</v>
      </c>
      <c r="AC166">
        <v>0</v>
      </c>
      <c r="AD166">
        <v>0</v>
      </c>
      <c r="AE166">
        <v>0</v>
      </c>
      <c r="AF166">
        <v>0</v>
      </c>
      <c r="AG166">
        <v>0</v>
      </c>
      <c r="AI166" t="s">
        <v>263</v>
      </c>
      <c r="AK166" t="s">
        <v>262</v>
      </c>
      <c r="AL166" t="s">
        <v>700</v>
      </c>
    </row>
    <row r="167" spans="1:40" hidden="1">
      <c r="A167">
        <v>4246315</v>
      </c>
      <c r="B167" s="8" t="str">
        <f t="shared" si="2"/>
        <v>http://www.ncbi.nlm.nih.gov/pmc/articles/PMC4246315</v>
      </c>
      <c r="C167" t="s">
        <v>701</v>
      </c>
      <c r="D167" t="s">
        <v>228</v>
      </c>
      <c r="F167">
        <v>0</v>
      </c>
      <c r="G167">
        <v>0</v>
      </c>
      <c r="H167">
        <v>1</v>
      </c>
      <c r="I167">
        <v>1</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I167" t="s">
        <v>517</v>
      </c>
    </row>
    <row r="168" spans="1:40" hidden="1">
      <c r="A168">
        <v>3890815</v>
      </c>
      <c r="B168" t="str">
        <f t="shared" si="2"/>
        <v>http://www.ncbi.nlm.nih.gov/pmc/articles/PMC3890815</v>
      </c>
      <c r="C168" t="s">
        <v>312</v>
      </c>
      <c r="AI168" t="s">
        <v>563</v>
      </c>
    </row>
    <row r="169" spans="1:40" hidden="1">
      <c r="A169">
        <v>3266935</v>
      </c>
      <c r="B169" s="8" t="str">
        <f t="shared" si="2"/>
        <v>http://www.ncbi.nlm.nih.gov/pmc/articles/PMC3266935</v>
      </c>
      <c r="C169" t="s">
        <v>702</v>
      </c>
      <c r="D169" t="s">
        <v>214</v>
      </c>
      <c r="F169">
        <v>0</v>
      </c>
      <c r="G169">
        <v>0</v>
      </c>
      <c r="H169">
        <v>1</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I169" t="s">
        <v>395</v>
      </c>
    </row>
    <row r="170" spans="1:40">
      <c r="A170">
        <v>3366996</v>
      </c>
      <c r="B170" s="8" t="str">
        <f t="shared" si="2"/>
        <v>http://www.ncbi.nlm.nih.gov/pmc/articles/PMC3366996</v>
      </c>
      <c r="C170" t="s">
        <v>352</v>
      </c>
      <c r="D170" t="s">
        <v>252</v>
      </c>
      <c r="F170">
        <v>0</v>
      </c>
      <c r="G170">
        <v>0</v>
      </c>
      <c r="H170">
        <v>0</v>
      </c>
      <c r="I170">
        <v>1</v>
      </c>
      <c r="J170">
        <v>0</v>
      </c>
      <c r="K170">
        <v>0</v>
      </c>
      <c r="L170">
        <v>0</v>
      </c>
      <c r="M170">
        <v>0</v>
      </c>
      <c r="N170">
        <v>0</v>
      </c>
      <c r="O170">
        <v>0</v>
      </c>
      <c r="P170">
        <v>0</v>
      </c>
      <c r="Q170">
        <v>0</v>
      </c>
      <c r="R170">
        <v>0</v>
      </c>
      <c r="S170">
        <v>0</v>
      </c>
      <c r="T170">
        <v>0</v>
      </c>
      <c r="U170">
        <v>1</v>
      </c>
      <c r="V170">
        <v>0</v>
      </c>
      <c r="W170">
        <v>0</v>
      </c>
      <c r="X170">
        <v>0</v>
      </c>
      <c r="Y170">
        <v>0</v>
      </c>
      <c r="Z170">
        <v>0</v>
      </c>
      <c r="AA170">
        <v>0</v>
      </c>
      <c r="AB170">
        <v>0</v>
      </c>
      <c r="AC170">
        <v>0</v>
      </c>
      <c r="AD170">
        <v>0</v>
      </c>
      <c r="AE170">
        <v>0</v>
      </c>
      <c r="AF170">
        <v>0</v>
      </c>
      <c r="AG170">
        <v>0</v>
      </c>
      <c r="AI170" t="s">
        <v>263</v>
      </c>
      <c r="AJ170" t="s">
        <v>591</v>
      </c>
      <c r="AK170" t="s">
        <v>258</v>
      </c>
    </row>
    <row r="171" spans="1:40">
      <c r="A171">
        <v>3446795</v>
      </c>
      <c r="B171" s="8" t="str">
        <f t="shared" si="2"/>
        <v>http://www.ncbi.nlm.nih.gov/pmc/articles/PMC3446795</v>
      </c>
      <c r="C171" t="s">
        <v>352</v>
      </c>
      <c r="D171" t="s">
        <v>238</v>
      </c>
      <c r="F171">
        <v>0</v>
      </c>
      <c r="G171">
        <v>0</v>
      </c>
      <c r="H171">
        <v>1</v>
      </c>
      <c r="I171">
        <v>1</v>
      </c>
      <c r="J171">
        <v>0</v>
      </c>
      <c r="K171">
        <v>0</v>
      </c>
      <c r="L171">
        <v>0</v>
      </c>
      <c r="M171">
        <v>0</v>
      </c>
      <c r="N171">
        <v>0</v>
      </c>
      <c r="O171">
        <v>0</v>
      </c>
      <c r="P171">
        <v>0</v>
      </c>
      <c r="Q171">
        <v>0</v>
      </c>
      <c r="R171">
        <v>0</v>
      </c>
      <c r="S171">
        <v>0</v>
      </c>
      <c r="T171">
        <v>0</v>
      </c>
      <c r="U171">
        <v>1</v>
      </c>
      <c r="V171">
        <v>0</v>
      </c>
      <c r="W171">
        <v>0</v>
      </c>
      <c r="X171">
        <v>0</v>
      </c>
      <c r="Y171">
        <v>0</v>
      </c>
      <c r="Z171">
        <v>0</v>
      </c>
      <c r="AA171">
        <v>0</v>
      </c>
      <c r="AB171">
        <v>0</v>
      </c>
      <c r="AC171">
        <v>0</v>
      </c>
      <c r="AD171">
        <v>0</v>
      </c>
      <c r="AE171">
        <v>0</v>
      </c>
      <c r="AF171">
        <v>0</v>
      </c>
      <c r="AG171">
        <v>0</v>
      </c>
      <c r="AI171" t="s">
        <v>263</v>
      </c>
      <c r="AN171" t="s">
        <v>703</v>
      </c>
    </row>
    <row r="172" spans="1:40">
      <c r="A172">
        <v>4021379</v>
      </c>
      <c r="B172" s="8" t="str">
        <f t="shared" si="2"/>
        <v>http://www.ncbi.nlm.nih.gov/pmc/articles/PMC4021379</v>
      </c>
      <c r="C172" t="s">
        <v>704</v>
      </c>
      <c r="D172" t="s">
        <v>228</v>
      </c>
      <c r="F172">
        <v>0</v>
      </c>
      <c r="G172">
        <v>0</v>
      </c>
      <c r="H172">
        <v>1</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0</v>
      </c>
      <c r="AC172">
        <v>0</v>
      </c>
      <c r="AD172">
        <v>0</v>
      </c>
      <c r="AE172">
        <v>0</v>
      </c>
      <c r="AF172">
        <v>0</v>
      </c>
      <c r="AG172">
        <v>0</v>
      </c>
      <c r="AI172" t="s">
        <v>263</v>
      </c>
      <c r="AL172" t="s">
        <v>705</v>
      </c>
    </row>
    <row r="173" spans="1:40" hidden="1">
      <c r="A173">
        <v>3469712</v>
      </c>
      <c r="B173" s="8" t="str">
        <f t="shared" si="2"/>
        <v>http://www.ncbi.nlm.nih.gov/pmc/articles/PMC3469712</v>
      </c>
      <c r="C173" t="s">
        <v>706</v>
      </c>
      <c r="D173" t="s">
        <v>273</v>
      </c>
      <c r="F173">
        <v>0</v>
      </c>
      <c r="G173">
        <v>0</v>
      </c>
      <c r="H173">
        <v>1</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I173" t="s">
        <v>395</v>
      </c>
    </row>
    <row r="174" spans="1:40" hidden="1">
      <c r="A174">
        <v>3698143</v>
      </c>
      <c r="B174" t="str">
        <f t="shared" si="2"/>
        <v>http://www.ncbi.nlm.nih.gov/pmc/articles/PMC3698143</v>
      </c>
      <c r="C174" t="s">
        <v>707</v>
      </c>
      <c r="AI174" t="s">
        <v>563</v>
      </c>
    </row>
    <row r="175" spans="1:40" hidden="1">
      <c r="A175">
        <v>3956167</v>
      </c>
      <c r="B175" t="str">
        <f t="shared" si="2"/>
        <v>http://www.ncbi.nlm.nih.gov/pmc/articles/PMC3956167</v>
      </c>
      <c r="C175" t="s">
        <v>708</v>
      </c>
      <c r="AI175" t="s">
        <v>563</v>
      </c>
    </row>
    <row r="176" spans="1:40">
      <c r="A176">
        <v>2896180</v>
      </c>
      <c r="B176" s="8" t="str">
        <f t="shared" si="2"/>
        <v>http://www.ncbi.nlm.nih.gov/pmc/articles/PMC2896180</v>
      </c>
      <c r="C176" t="s">
        <v>709</v>
      </c>
      <c r="D176" t="s">
        <v>228</v>
      </c>
      <c r="F176">
        <v>0</v>
      </c>
      <c r="G176">
        <v>0</v>
      </c>
      <c r="H176">
        <v>1</v>
      </c>
      <c r="I176">
        <v>0</v>
      </c>
      <c r="J176">
        <v>0</v>
      </c>
      <c r="K176">
        <v>0</v>
      </c>
      <c r="L176">
        <v>0</v>
      </c>
      <c r="M176">
        <v>0</v>
      </c>
      <c r="N176">
        <v>0</v>
      </c>
      <c r="O176">
        <v>0</v>
      </c>
      <c r="P176">
        <v>0</v>
      </c>
      <c r="Q176">
        <v>0</v>
      </c>
      <c r="R176">
        <v>0</v>
      </c>
      <c r="S176">
        <v>0</v>
      </c>
      <c r="T176">
        <v>1</v>
      </c>
      <c r="U176">
        <v>0</v>
      </c>
      <c r="V176">
        <v>1</v>
      </c>
      <c r="W176">
        <v>0</v>
      </c>
      <c r="X176">
        <v>0</v>
      </c>
      <c r="Y176">
        <v>0</v>
      </c>
      <c r="Z176">
        <v>0</v>
      </c>
      <c r="AA176">
        <v>0</v>
      </c>
      <c r="AB176">
        <v>0</v>
      </c>
      <c r="AC176">
        <v>0</v>
      </c>
      <c r="AD176">
        <v>0</v>
      </c>
      <c r="AE176">
        <v>0</v>
      </c>
      <c r="AF176">
        <v>0</v>
      </c>
      <c r="AG176">
        <v>0</v>
      </c>
      <c r="AI176" t="s">
        <v>2</v>
      </c>
      <c r="AK176" t="s">
        <v>710</v>
      </c>
    </row>
    <row r="177" spans="1:38">
      <c r="A177">
        <v>3509937</v>
      </c>
      <c r="B177" s="8" t="str">
        <f t="shared" si="2"/>
        <v>http://www.ncbi.nlm.nih.gov/pmc/articles/PMC3509937</v>
      </c>
      <c r="C177" t="s">
        <v>711</v>
      </c>
      <c r="D177" t="s">
        <v>246</v>
      </c>
      <c r="F177">
        <v>0</v>
      </c>
      <c r="G177">
        <v>0</v>
      </c>
      <c r="H177">
        <v>1</v>
      </c>
      <c r="I177">
        <v>1</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I177" t="s">
        <v>263</v>
      </c>
    </row>
    <row r="178" spans="1:38" hidden="1">
      <c r="A178">
        <v>3871197</v>
      </c>
      <c r="B178" t="str">
        <f t="shared" si="2"/>
        <v>http://www.ncbi.nlm.nih.gov/pmc/articles/PMC3871197</v>
      </c>
      <c r="C178" t="s">
        <v>712</v>
      </c>
      <c r="AI178" t="s">
        <v>563</v>
      </c>
    </row>
    <row r="179" spans="1:38" hidden="1">
      <c r="A179">
        <v>3961664</v>
      </c>
      <c r="B179" t="str">
        <f t="shared" si="2"/>
        <v>http://www.ncbi.nlm.nih.gov/pmc/articles/PMC3961664</v>
      </c>
      <c r="C179" t="s">
        <v>713</v>
      </c>
      <c r="AI179" t="s">
        <v>563</v>
      </c>
    </row>
    <row r="180" spans="1:38">
      <c r="A180">
        <v>3680968</v>
      </c>
      <c r="B180" s="8" t="str">
        <f t="shared" si="2"/>
        <v>http://www.ncbi.nlm.nih.gov/pmc/articles/PMC3680968</v>
      </c>
      <c r="C180" t="s">
        <v>714</v>
      </c>
      <c r="D180" t="s">
        <v>252</v>
      </c>
      <c r="F180">
        <v>0</v>
      </c>
      <c r="G180">
        <v>0</v>
      </c>
      <c r="H180">
        <v>1</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I180" t="s">
        <v>263</v>
      </c>
      <c r="AK180" t="s">
        <v>728</v>
      </c>
      <c r="AL180" t="s">
        <v>715</v>
      </c>
    </row>
    <row r="181" spans="1:38" hidden="1">
      <c r="A181">
        <v>3038849</v>
      </c>
      <c r="B181" t="str">
        <f t="shared" si="2"/>
        <v>http://www.ncbi.nlm.nih.gov/pmc/articles/PMC3038849</v>
      </c>
      <c r="C181" t="s">
        <v>716</v>
      </c>
      <c r="AI181" t="s">
        <v>563</v>
      </c>
    </row>
    <row r="182" spans="1:38" hidden="1">
      <c r="A182">
        <v>3220473</v>
      </c>
      <c r="B182" s="8" t="str">
        <f t="shared" ref="B182:B245" si="3">"http://www.ncbi.nlm.nih.gov/pmc/articles/PMC" &amp; A182</f>
        <v>http://www.ncbi.nlm.nih.gov/pmc/articles/PMC3220473</v>
      </c>
      <c r="C182" t="s">
        <v>433</v>
      </c>
      <c r="D182" t="s">
        <v>273</v>
      </c>
      <c r="E182" t="s">
        <v>133</v>
      </c>
      <c r="F182">
        <v>0</v>
      </c>
      <c r="G182">
        <v>0</v>
      </c>
      <c r="H182">
        <v>1</v>
      </c>
      <c r="I182">
        <v>0</v>
      </c>
      <c r="J182">
        <v>0</v>
      </c>
      <c r="K182">
        <v>0</v>
      </c>
      <c r="L182">
        <v>0</v>
      </c>
      <c r="M182">
        <v>0</v>
      </c>
      <c r="N182">
        <v>0</v>
      </c>
      <c r="O182">
        <v>0</v>
      </c>
      <c r="P182">
        <v>0</v>
      </c>
      <c r="Q182">
        <v>0</v>
      </c>
      <c r="R182">
        <v>0</v>
      </c>
      <c r="S182">
        <v>0</v>
      </c>
      <c r="T182">
        <v>0</v>
      </c>
      <c r="U182">
        <v>0</v>
      </c>
      <c r="V182">
        <v>0</v>
      </c>
      <c r="W182">
        <v>0</v>
      </c>
      <c r="X182">
        <v>0</v>
      </c>
      <c r="Y182">
        <v>0</v>
      </c>
      <c r="Z182">
        <v>1</v>
      </c>
      <c r="AA182">
        <v>1</v>
      </c>
      <c r="AB182">
        <v>0</v>
      </c>
      <c r="AC182">
        <v>0</v>
      </c>
      <c r="AD182">
        <v>0</v>
      </c>
      <c r="AE182">
        <v>0</v>
      </c>
      <c r="AF182">
        <v>0</v>
      </c>
      <c r="AG182">
        <v>0</v>
      </c>
      <c r="AI182" t="s">
        <v>395</v>
      </c>
    </row>
    <row r="183" spans="1:38" hidden="1">
      <c r="A183">
        <v>3406007</v>
      </c>
      <c r="B183" t="str">
        <f t="shared" si="3"/>
        <v>http://www.ncbi.nlm.nih.gov/pmc/articles/PMC3406007</v>
      </c>
      <c r="C183" t="s">
        <v>717</v>
      </c>
      <c r="AI183" t="s">
        <v>563</v>
      </c>
    </row>
    <row r="184" spans="1:38" hidden="1">
      <c r="A184">
        <v>3603293</v>
      </c>
      <c r="B184" t="str">
        <f t="shared" si="3"/>
        <v>http://www.ncbi.nlm.nih.gov/pmc/articles/PMC3603293</v>
      </c>
      <c r="C184" t="s">
        <v>718</v>
      </c>
      <c r="AI184" t="s">
        <v>563</v>
      </c>
    </row>
    <row r="185" spans="1:38" hidden="1">
      <c r="A185">
        <v>4076832</v>
      </c>
      <c r="B185" s="8" t="str">
        <f t="shared" si="3"/>
        <v>http://www.ncbi.nlm.nih.gov/pmc/articles/PMC4076832</v>
      </c>
      <c r="C185" t="s">
        <v>719</v>
      </c>
      <c r="D185" t="s">
        <v>228</v>
      </c>
      <c r="F185">
        <v>0</v>
      </c>
      <c r="G185">
        <v>0</v>
      </c>
      <c r="H185">
        <v>1</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I185" t="s">
        <v>517</v>
      </c>
    </row>
    <row r="186" spans="1:38" hidden="1">
      <c r="A186">
        <v>3440219</v>
      </c>
      <c r="B186" t="str">
        <f t="shared" si="3"/>
        <v>http://www.ncbi.nlm.nih.gov/pmc/articles/PMC3440219</v>
      </c>
      <c r="C186" t="s">
        <v>527</v>
      </c>
      <c r="AI186" t="s">
        <v>563</v>
      </c>
    </row>
    <row r="187" spans="1:38">
      <c r="A187">
        <v>3771521</v>
      </c>
      <c r="B187" s="8" t="str">
        <f t="shared" si="3"/>
        <v>http://www.ncbi.nlm.nih.gov/pmc/articles/PMC3771521</v>
      </c>
      <c r="C187" t="s">
        <v>720</v>
      </c>
      <c r="D187" t="s">
        <v>218</v>
      </c>
      <c r="E187" t="s">
        <v>114</v>
      </c>
      <c r="F187">
        <v>0</v>
      </c>
      <c r="G187">
        <v>0</v>
      </c>
      <c r="H187">
        <v>1</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1</v>
      </c>
      <c r="AI187" t="s">
        <v>2</v>
      </c>
      <c r="AJ187" t="s">
        <v>721</v>
      </c>
    </row>
    <row r="188" spans="1:38" hidden="1">
      <c r="A188">
        <v>3013707</v>
      </c>
      <c r="B188" t="str">
        <f t="shared" si="3"/>
        <v>http://www.ncbi.nlm.nih.gov/pmc/articles/PMC3013707</v>
      </c>
    </row>
    <row r="189" spans="1:38" hidden="1">
      <c r="A189">
        <v>3070977</v>
      </c>
      <c r="B189" t="str">
        <f t="shared" si="3"/>
        <v>http://www.ncbi.nlm.nih.gov/pmc/articles/PMC3070977</v>
      </c>
    </row>
    <row r="190" spans="1:38" hidden="1">
      <c r="A190">
        <v>3751827</v>
      </c>
      <c r="B190" t="str">
        <f t="shared" si="3"/>
        <v>http://www.ncbi.nlm.nih.gov/pmc/articles/PMC3751827</v>
      </c>
    </row>
    <row r="191" spans="1:38" hidden="1">
      <c r="A191">
        <v>3059058</v>
      </c>
      <c r="B191" t="str">
        <f t="shared" si="3"/>
        <v>http://www.ncbi.nlm.nih.gov/pmc/articles/PMC3059058</v>
      </c>
    </row>
    <row r="192" spans="1:38" hidden="1">
      <c r="A192">
        <v>3230370</v>
      </c>
      <c r="B192" t="str">
        <f t="shared" si="3"/>
        <v>http://www.ncbi.nlm.nih.gov/pmc/articles/PMC3230370</v>
      </c>
    </row>
    <row r="193" spans="1:2" hidden="1">
      <c r="A193">
        <v>3644277</v>
      </c>
      <c r="B193" t="str">
        <f t="shared" si="3"/>
        <v>http://www.ncbi.nlm.nih.gov/pmc/articles/PMC3644277</v>
      </c>
    </row>
    <row r="194" spans="1:2" hidden="1">
      <c r="A194">
        <v>2855316</v>
      </c>
      <c r="B194" t="str">
        <f t="shared" si="3"/>
        <v>http://www.ncbi.nlm.nih.gov/pmc/articles/PMC2855316</v>
      </c>
    </row>
    <row r="195" spans="1:2" hidden="1">
      <c r="A195">
        <v>3276260</v>
      </c>
      <c r="B195" t="str">
        <f t="shared" si="3"/>
        <v>http://www.ncbi.nlm.nih.gov/pmc/articles/PMC3276260</v>
      </c>
    </row>
    <row r="196" spans="1:2" hidden="1">
      <c r="A196">
        <v>2871473</v>
      </c>
      <c r="B196" t="str">
        <f t="shared" si="3"/>
        <v>http://www.ncbi.nlm.nih.gov/pmc/articles/PMC2871473</v>
      </c>
    </row>
    <row r="197" spans="1:2" hidden="1">
      <c r="A197">
        <v>3572043</v>
      </c>
      <c r="B197" t="str">
        <f t="shared" si="3"/>
        <v>http://www.ncbi.nlm.nih.gov/pmc/articles/PMC3572043</v>
      </c>
    </row>
    <row r="198" spans="1:2" hidden="1">
      <c r="A198">
        <v>2972224</v>
      </c>
      <c r="B198" t="str">
        <f t="shared" si="3"/>
        <v>http://www.ncbi.nlm.nih.gov/pmc/articles/PMC2972224</v>
      </c>
    </row>
    <row r="199" spans="1:2" hidden="1">
      <c r="A199">
        <v>4003196</v>
      </c>
      <c r="B199" t="str">
        <f t="shared" si="3"/>
        <v>http://www.ncbi.nlm.nih.gov/pmc/articles/PMC4003196</v>
      </c>
    </row>
    <row r="200" spans="1:2" hidden="1">
      <c r="A200">
        <v>4299500</v>
      </c>
      <c r="B200" t="str">
        <f t="shared" si="3"/>
        <v>http://www.ncbi.nlm.nih.gov/pmc/articles/PMC4299500</v>
      </c>
    </row>
    <row r="201" spans="1:2" hidden="1">
      <c r="A201">
        <v>3420166</v>
      </c>
      <c r="B201" t="str">
        <f t="shared" si="3"/>
        <v>http://www.ncbi.nlm.nih.gov/pmc/articles/PMC3420166</v>
      </c>
    </row>
    <row r="202" spans="1:2" hidden="1">
      <c r="A202">
        <v>2955603</v>
      </c>
      <c r="B202" t="str">
        <f t="shared" si="3"/>
        <v>http://www.ncbi.nlm.nih.gov/pmc/articles/PMC2955603</v>
      </c>
    </row>
    <row r="203" spans="1:2" hidden="1">
      <c r="A203">
        <v>3325335</v>
      </c>
      <c r="B203" t="str">
        <f t="shared" si="3"/>
        <v>http://www.ncbi.nlm.nih.gov/pmc/articles/PMC3325335</v>
      </c>
    </row>
    <row r="204" spans="1:2" hidden="1">
      <c r="A204">
        <v>3047437</v>
      </c>
      <c r="B204" t="str">
        <f t="shared" si="3"/>
        <v>http://www.ncbi.nlm.nih.gov/pmc/articles/PMC3047437</v>
      </c>
    </row>
    <row r="205" spans="1:2" hidden="1">
      <c r="A205">
        <v>3548679</v>
      </c>
      <c r="B205" t="str">
        <f t="shared" si="3"/>
        <v>http://www.ncbi.nlm.nih.gov/pmc/articles/PMC3548679</v>
      </c>
    </row>
    <row r="206" spans="1:2" hidden="1">
      <c r="A206">
        <v>3675891</v>
      </c>
      <c r="B206" t="str">
        <f t="shared" si="3"/>
        <v>http://www.ncbi.nlm.nih.gov/pmc/articles/PMC3675891</v>
      </c>
    </row>
    <row r="207" spans="1:2" hidden="1">
      <c r="A207">
        <v>3818860</v>
      </c>
      <c r="B207" t="str">
        <f t="shared" si="3"/>
        <v>http://www.ncbi.nlm.nih.gov/pmc/articles/PMC3818860</v>
      </c>
    </row>
    <row r="208" spans="1:2" hidden="1">
      <c r="A208">
        <v>3546541</v>
      </c>
      <c r="B208" t="str">
        <f t="shared" si="3"/>
        <v>http://www.ncbi.nlm.nih.gov/pmc/articles/PMC3546541</v>
      </c>
    </row>
    <row r="209" spans="1:2" hidden="1">
      <c r="A209">
        <v>3371844</v>
      </c>
      <c r="B209" t="str">
        <f t="shared" si="3"/>
        <v>http://www.ncbi.nlm.nih.gov/pmc/articles/PMC3371844</v>
      </c>
    </row>
    <row r="210" spans="1:2" hidden="1">
      <c r="A210">
        <v>4236735</v>
      </c>
      <c r="B210" t="str">
        <f t="shared" si="3"/>
        <v>http://www.ncbi.nlm.nih.gov/pmc/articles/PMC4236735</v>
      </c>
    </row>
    <row r="211" spans="1:2" hidden="1">
      <c r="A211">
        <v>3548675</v>
      </c>
      <c r="B211" t="str">
        <f t="shared" si="3"/>
        <v>http://www.ncbi.nlm.nih.gov/pmc/articles/PMC3548675</v>
      </c>
    </row>
    <row r="212" spans="1:2" hidden="1">
      <c r="A212">
        <v>3114702</v>
      </c>
      <c r="B212" t="str">
        <f t="shared" si="3"/>
        <v>http://www.ncbi.nlm.nih.gov/pmc/articles/PMC3114702</v>
      </c>
    </row>
    <row r="213" spans="1:2" hidden="1">
      <c r="A213">
        <v>3783194</v>
      </c>
      <c r="B213" t="str">
        <f t="shared" si="3"/>
        <v>http://www.ncbi.nlm.nih.gov/pmc/articles/PMC3783194</v>
      </c>
    </row>
    <row r="214" spans="1:2" hidden="1">
      <c r="A214">
        <v>2896158</v>
      </c>
      <c r="B214" t="str">
        <f t="shared" si="3"/>
        <v>http://www.ncbi.nlm.nih.gov/pmc/articles/PMC2896158</v>
      </c>
    </row>
    <row r="215" spans="1:2" hidden="1">
      <c r="A215">
        <v>3092918</v>
      </c>
      <c r="B215" t="str">
        <f t="shared" si="3"/>
        <v>http://www.ncbi.nlm.nih.gov/pmc/articles/PMC3092918</v>
      </c>
    </row>
    <row r="216" spans="1:2" hidden="1">
      <c r="A216">
        <v>3079833</v>
      </c>
      <c r="B216" t="str">
        <f t="shared" si="3"/>
        <v>http://www.ncbi.nlm.nih.gov/pmc/articles/PMC3079833</v>
      </c>
    </row>
    <row r="217" spans="1:2" hidden="1">
      <c r="A217">
        <v>3870476</v>
      </c>
      <c r="B217" t="str">
        <f t="shared" si="3"/>
        <v>http://www.ncbi.nlm.nih.gov/pmc/articles/PMC3870476</v>
      </c>
    </row>
    <row r="218" spans="1:2" hidden="1">
      <c r="A218">
        <v>4117435</v>
      </c>
      <c r="B218" t="str">
        <f t="shared" si="3"/>
        <v>http://www.ncbi.nlm.nih.gov/pmc/articles/PMC4117435</v>
      </c>
    </row>
    <row r="219" spans="1:2" hidden="1">
      <c r="A219">
        <v>3775801</v>
      </c>
      <c r="B219" t="str">
        <f t="shared" si="3"/>
        <v>http://www.ncbi.nlm.nih.gov/pmc/articles/PMC3775801</v>
      </c>
    </row>
    <row r="220" spans="1:2" hidden="1">
      <c r="A220">
        <v>2851793</v>
      </c>
      <c r="B220" t="str">
        <f t="shared" si="3"/>
        <v>http://www.ncbi.nlm.nih.gov/pmc/articles/PMC2851793</v>
      </c>
    </row>
    <row r="221" spans="1:2" hidden="1">
      <c r="A221">
        <v>4347237</v>
      </c>
      <c r="B221" t="str">
        <f t="shared" si="3"/>
        <v>http://www.ncbi.nlm.nih.gov/pmc/articles/PMC4347237</v>
      </c>
    </row>
    <row r="222" spans="1:2" hidden="1">
      <c r="A222">
        <v>3830484</v>
      </c>
      <c r="B222" t="str">
        <f t="shared" si="3"/>
        <v>http://www.ncbi.nlm.nih.gov/pmc/articles/PMC3830484</v>
      </c>
    </row>
    <row r="223" spans="1:2" hidden="1">
      <c r="A223">
        <v>2881026</v>
      </c>
      <c r="B223" t="str">
        <f t="shared" si="3"/>
        <v>http://www.ncbi.nlm.nih.gov/pmc/articles/PMC2881026</v>
      </c>
    </row>
    <row r="224" spans="1:2" hidden="1">
      <c r="A224">
        <v>3582271</v>
      </c>
      <c r="B224" t="str">
        <f t="shared" si="3"/>
        <v>http://www.ncbi.nlm.nih.gov/pmc/articles/PMC3582271</v>
      </c>
    </row>
    <row r="225" spans="1:2" hidden="1">
      <c r="A225">
        <v>3104673</v>
      </c>
      <c r="B225" t="str">
        <f t="shared" si="3"/>
        <v>http://www.ncbi.nlm.nih.gov/pmc/articles/PMC3104673</v>
      </c>
    </row>
    <row r="226" spans="1:2" hidden="1">
      <c r="A226">
        <v>3994448</v>
      </c>
      <c r="B226" t="str">
        <f t="shared" si="3"/>
        <v>http://www.ncbi.nlm.nih.gov/pmc/articles/PMC3994448</v>
      </c>
    </row>
    <row r="227" spans="1:2" hidden="1">
      <c r="A227">
        <v>3895014</v>
      </c>
      <c r="B227" t="str">
        <f t="shared" si="3"/>
        <v>http://www.ncbi.nlm.nih.gov/pmc/articles/PMC3895014</v>
      </c>
    </row>
    <row r="228" spans="1:2" hidden="1">
      <c r="A228">
        <v>2916446</v>
      </c>
      <c r="B228" t="str">
        <f t="shared" si="3"/>
        <v>http://www.ncbi.nlm.nih.gov/pmc/articles/PMC2916446</v>
      </c>
    </row>
    <row r="229" spans="1:2" hidden="1">
      <c r="A229">
        <v>3143646</v>
      </c>
      <c r="B229" t="str">
        <f t="shared" si="3"/>
        <v>http://www.ncbi.nlm.nih.gov/pmc/articles/PMC3143646</v>
      </c>
    </row>
    <row r="230" spans="1:2" hidden="1">
      <c r="A230">
        <v>3253544</v>
      </c>
      <c r="B230" t="str">
        <f t="shared" si="3"/>
        <v>http://www.ncbi.nlm.nih.gov/pmc/articles/PMC3253544</v>
      </c>
    </row>
    <row r="231" spans="1:2" hidden="1">
      <c r="A231">
        <v>4086077</v>
      </c>
      <c r="B231" t="str">
        <f t="shared" si="3"/>
        <v>http://www.ncbi.nlm.nih.gov/pmc/articles/PMC4086077</v>
      </c>
    </row>
    <row r="232" spans="1:2" hidden="1">
      <c r="A232">
        <v>3156866</v>
      </c>
      <c r="B232" t="str">
        <f t="shared" si="3"/>
        <v>http://www.ncbi.nlm.nih.gov/pmc/articles/PMC3156866</v>
      </c>
    </row>
    <row r="233" spans="1:2" hidden="1">
      <c r="A233">
        <v>3518092</v>
      </c>
      <c r="B233" t="str">
        <f t="shared" si="3"/>
        <v>http://www.ncbi.nlm.nih.gov/pmc/articles/PMC3518092</v>
      </c>
    </row>
    <row r="234" spans="1:2" hidden="1">
      <c r="A234">
        <v>3672145</v>
      </c>
      <c r="B234" t="str">
        <f t="shared" si="3"/>
        <v>http://www.ncbi.nlm.nih.gov/pmc/articles/PMC3672145</v>
      </c>
    </row>
    <row r="235" spans="1:2" hidden="1">
      <c r="A235">
        <v>3137780</v>
      </c>
      <c r="B235" t="str">
        <f t="shared" si="3"/>
        <v>http://www.ncbi.nlm.nih.gov/pmc/articles/PMC3137780</v>
      </c>
    </row>
    <row r="236" spans="1:2" hidden="1">
      <c r="A236">
        <v>3069396</v>
      </c>
      <c r="B236" t="str">
        <f t="shared" si="3"/>
        <v>http://www.ncbi.nlm.nih.gov/pmc/articles/PMC3069396</v>
      </c>
    </row>
    <row r="237" spans="1:2" hidden="1">
      <c r="A237">
        <v>4105537</v>
      </c>
      <c r="B237" t="str">
        <f t="shared" si="3"/>
        <v>http://www.ncbi.nlm.nih.gov/pmc/articles/PMC4105537</v>
      </c>
    </row>
    <row r="238" spans="1:2" hidden="1">
      <c r="A238">
        <v>3186372</v>
      </c>
      <c r="B238" t="str">
        <f t="shared" si="3"/>
        <v>http://www.ncbi.nlm.nih.gov/pmc/articles/PMC3186372</v>
      </c>
    </row>
    <row r="239" spans="1:2" hidden="1">
      <c r="A239">
        <v>4102657</v>
      </c>
      <c r="B239" t="str">
        <f t="shared" si="3"/>
        <v>http://www.ncbi.nlm.nih.gov/pmc/articles/PMC4102657</v>
      </c>
    </row>
    <row r="240" spans="1:2" hidden="1">
      <c r="A240">
        <v>4196159</v>
      </c>
      <c r="B240" t="str">
        <f t="shared" si="3"/>
        <v>http://www.ncbi.nlm.nih.gov/pmc/articles/PMC4196159</v>
      </c>
    </row>
    <row r="241" spans="1:2" hidden="1">
      <c r="A241">
        <v>3841324</v>
      </c>
      <c r="B241" t="str">
        <f t="shared" si="3"/>
        <v>http://www.ncbi.nlm.nih.gov/pmc/articles/PMC3841324</v>
      </c>
    </row>
    <row r="242" spans="1:2" hidden="1">
      <c r="A242">
        <v>3398562</v>
      </c>
      <c r="B242" t="str">
        <f t="shared" si="3"/>
        <v>http://www.ncbi.nlm.nih.gov/pmc/articles/PMC3398562</v>
      </c>
    </row>
    <row r="243" spans="1:2" hidden="1">
      <c r="A243">
        <v>3708933</v>
      </c>
      <c r="B243" t="str">
        <f t="shared" si="3"/>
        <v>http://www.ncbi.nlm.nih.gov/pmc/articles/PMC3708933</v>
      </c>
    </row>
    <row r="244" spans="1:2" hidden="1">
      <c r="A244">
        <v>2941458</v>
      </c>
      <c r="B244" t="str">
        <f t="shared" si="3"/>
        <v>http://www.ncbi.nlm.nih.gov/pmc/articles/PMC2941458</v>
      </c>
    </row>
    <row r="245" spans="1:2" hidden="1">
      <c r="A245">
        <v>3438082</v>
      </c>
      <c r="B245" t="str">
        <f t="shared" si="3"/>
        <v>http://www.ncbi.nlm.nih.gov/pmc/articles/PMC3438082</v>
      </c>
    </row>
  </sheetData>
  <autoFilter ref="A1:AU245">
    <filterColumn colId="34">
      <filters>
        <filter val="Network"/>
        <filter val="Pathway"/>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F60"/>
  <sheetViews>
    <sheetView topLeftCell="C28" workbookViewId="0">
      <selection activeCell="D9" sqref="D9"/>
    </sheetView>
  </sheetViews>
  <sheetFormatPr baseColWidth="10" defaultRowHeight="15" x14ac:dyDescent="0"/>
  <cols>
    <col min="10" max="13" width="0" hidden="1" customWidth="1"/>
    <col min="22" max="23" width="0" hidden="1" customWidth="1"/>
    <col min="28" max="28" width="0" hidden="1" customWidth="1"/>
    <col min="30" max="30" width="0" hidden="1" customWidth="1"/>
  </cols>
  <sheetData>
    <row r="3" spans="2:32">
      <c r="B3" t="s">
        <v>759</v>
      </c>
      <c r="D3" t="s">
        <v>69</v>
      </c>
      <c r="E3" t="s">
        <v>731</v>
      </c>
      <c r="F3" t="s">
        <v>70</v>
      </c>
      <c r="G3" t="s">
        <v>741</v>
      </c>
      <c r="H3" t="s">
        <v>732</v>
      </c>
      <c r="I3" t="s">
        <v>742</v>
      </c>
      <c r="J3" t="s">
        <v>72</v>
      </c>
      <c r="K3" t="s">
        <v>743</v>
      </c>
      <c r="L3" t="s">
        <v>744</v>
      </c>
      <c r="M3" t="s">
        <v>745</v>
      </c>
      <c r="N3" t="s">
        <v>733</v>
      </c>
      <c r="O3" t="s">
        <v>746</v>
      </c>
      <c r="P3" t="s">
        <v>747</v>
      </c>
      <c r="Q3" t="s">
        <v>748</v>
      </c>
      <c r="R3" t="s">
        <v>76</v>
      </c>
      <c r="S3" t="s">
        <v>734</v>
      </c>
      <c r="T3" t="s">
        <v>735</v>
      </c>
      <c r="U3" t="s">
        <v>749</v>
      </c>
      <c r="V3" t="s">
        <v>750</v>
      </c>
      <c r="W3" t="s">
        <v>751</v>
      </c>
      <c r="X3" t="s">
        <v>736</v>
      </c>
      <c r="Y3" t="s">
        <v>737</v>
      </c>
      <c r="Z3" t="s">
        <v>752</v>
      </c>
      <c r="AA3" t="s">
        <v>738</v>
      </c>
      <c r="AB3" t="s">
        <v>753</v>
      </c>
      <c r="AC3" t="s">
        <v>739</v>
      </c>
      <c r="AD3" t="s">
        <v>754</v>
      </c>
      <c r="AE3" t="s">
        <v>740</v>
      </c>
      <c r="AF3" t="s">
        <v>756</v>
      </c>
    </row>
    <row r="4" spans="2:32">
      <c r="B4">
        <v>35</v>
      </c>
      <c r="C4" t="s">
        <v>2</v>
      </c>
      <c r="D4">
        <v>2</v>
      </c>
      <c r="E4">
        <v>2</v>
      </c>
      <c r="F4">
        <v>7</v>
      </c>
      <c r="G4">
        <v>0</v>
      </c>
      <c r="H4">
        <v>3</v>
      </c>
      <c r="I4">
        <v>0</v>
      </c>
      <c r="J4">
        <v>0</v>
      </c>
      <c r="K4">
        <v>0</v>
      </c>
      <c r="L4">
        <v>0</v>
      </c>
      <c r="M4">
        <v>0</v>
      </c>
      <c r="N4">
        <v>2</v>
      </c>
      <c r="O4">
        <v>0</v>
      </c>
      <c r="P4">
        <v>0</v>
      </c>
      <c r="Q4">
        <v>0</v>
      </c>
      <c r="R4">
        <v>5</v>
      </c>
      <c r="S4">
        <v>4</v>
      </c>
      <c r="T4">
        <v>6</v>
      </c>
      <c r="U4">
        <v>0</v>
      </c>
      <c r="V4">
        <v>0</v>
      </c>
      <c r="W4">
        <v>0</v>
      </c>
      <c r="X4">
        <v>3</v>
      </c>
      <c r="Y4">
        <v>2</v>
      </c>
      <c r="Z4">
        <v>0</v>
      </c>
      <c r="AA4">
        <v>2</v>
      </c>
      <c r="AB4">
        <v>0</v>
      </c>
      <c r="AC4">
        <v>2</v>
      </c>
      <c r="AD4">
        <v>0</v>
      </c>
      <c r="AE4">
        <v>1</v>
      </c>
      <c r="AF4">
        <f>SUM(D4:AE4)</f>
        <v>41</v>
      </c>
    </row>
    <row r="5" spans="2:32">
      <c r="B5">
        <v>27</v>
      </c>
      <c r="C5" t="s">
        <v>263</v>
      </c>
      <c r="D5">
        <v>2</v>
      </c>
      <c r="E5">
        <v>5</v>
      </c>
      <c r="F5">
        <v>9</v>
      </c>
      <c r="G5">
        <v>4</v>
      </c>
      <c r="H5">
        <v>3</v>
      </c>
      <c r="I5">
        <v>1</v>
      </c>
      <c r="J5">
        <v>0</v>
      </c>
      <c r="K5">
        <v>0</v>
      </c>
      <c r="L5">
        <v>0</v>
      </c>
      <c r="M5">
        <v>0</v>
      </c>
      <c r="N5">
        <v>2</v>
      </c>
      <c r="O5">
        <v>2</v>
      </c>
      <c r="P5">
        <v>1</v>
      </c>
      <c r="Q5">
        <v>1</v>
      </c>
      <c r="R5">
        <v>6</v>
      </c>
      <c r="S5">
        <v>1</v>
      </c>
      <c r="T5">
        <v>9</v>
      </c>
      <c r="U5">
        <v>1</v>
      </c>
      <c r="V5" t="s">
        <v>730</v>
      </c>
      <c r="W5">
        <v>0</v>
      </c>
      <c r="X5">
        <v>9</v>
      </c>
      <c r="Y5">
        <v>9</v>
      </c>
      <c r="Z5">
        <v>0</v>
      </c>
      <c r="AA5">
        <v>9</v>
      </c>
      <c r="AB5">
        <v>0</v>
      </c>
      <c r="AC5">
        <v>2</v>
      </c>
      <c r="AD5">
        <v>0</v>
      </c>
      <c r="AE5">
        <v>4</v>
      </c>
      <c r="AF5">
        <f>SUM(D5:AE5)</f>
        <v>80</v>
      </c>
    </row>
    <row r="6" spans="2:32">
      <c r="B6">
        <v>41</v>
      </c>
      <c r="C6" t="s">
        <v>729</v>
      </c>
      <c r="D6">
        <v>12</v>
      </c>
      <c r="E6">
        <v>17</v>
      </c>
      <c r="F6">
        <v>8</v>
      </c>
      <c r="G6">
        <v>6</v>
      </c>
      <c r="H6">
        <v>0</v>
      </c>
      <c r="I6">
        <v>0</v>
      </c>
      <c r="J6">
        <v>0</v>
      </c>
      <c r="K6">
        <v>0</v>
      </c>
      <c r="L6">
        <v>0</v>
      </c>
      <c r="M6">
        <v>0</v>
      </c>
      <c r="N6">
        <v>2</v>
      </c>
      <c r="O6">
        <v>0</v>
      </c>
      <c r="P6">
        <v>0</v>
      </c>
      <c r="Q6">
        <v>0</v>
      </c>
      <c r="R6">
        <v>19</v>
      </c>
      <c r="S6">
        <v>6</v>
      </c>
      <c r="T6">
        <v>25</v>
      </c>
      <c r="U6">
        <v>4</v>
      </c>
      <c r="V6">
        <v>0</v>
      </c>
      <c r="W6">
        <v>0</v>
      </c>
      <c r="X6">
        <v>12</v>
      </c>
      <c r="Y6">
        <v>9</v>
      </c>
      <c r="Z6">
        <v>1</v>
      </c>
      <c r="AA6">
        <v>9</v>
      </c>
      <c r="AB6">
        <v>0</v>
      </c>
      <c r="AC6">
        <v>9</v>
      </c>
      <c r="AD6">
        <v>0</v>
      </c>
      <c r="AE6">
        <v>7</v>
      </c>
    </row>
    <row r="7" spans="2:32">
      <c r="B7">
        <f>SUM(B4:B6)</f>
        <v>103</v>
      </c>
      <c r="C7" t="s">
        <v>291</v>
      </c>
      <c r="D7">
        <f>SUM(D4:D6)</f>
        <v>16</v>
      </c>
      <c r="E7">
        <f t="shared" ref="E7:AE7" si="0">SUM(E4:E6)</f>
        <v>24</v>
      </c>
      <c r="F7">
        <f t="shared" si="0"/>
        <v>24</v>
      </c>
      <c r="G7">
        <f t="shared" si="0"/>
        <v>10</v>
      </c>
      <c r="H7">
        <f t="shared" si="0"/>
        <v>6</v>
      </c>
      <c r="I7">
        <f t="shared" si="0"/>
        <v>1</v>
      </c>
      <c r="J7">
        <f t="shared" si="0"/>
        <v>0</v>
      </c>
      <c r="K7">
        <f t="shared" si="0"/>
        <v>0</v>
      </c>
      <c r="L7">
        <f t="shared" si="0"/>
        <v>0</v>
      </c>
      <c r="M7">
        <f t="shared" si="0"/>
        <v>0</v>
      </c>
      <c r="N7">
        <f t="shared" si="0"/>
        <v>6</v>
      </c>
      <c r="O7">
        <f t="shared" si="0"/>
        <v>2</v>
      </c>
      <c r="P7">
        <f t="shared" si="0"/>
        <v>1</v>
      </c>
      <c r="Q7">
        <f t="shared" si="0"/>
        <v>1</v>
      </c>
      <c r="R7">
        <f t="shared" si="0"/>
        <v>30</v>
      </c>
      <c r="S7">
        <f t="shared" si="0"/>
        <v>11</v>
      </c>
      <c r="T7">
        <f t="shared" si="0"/>
        <v>40</v>
      </c>
      <c r="U7">
        <f t="shared" si="0"/>
        <v>5</v>
      </c>
      <c r="V7">
        <f t="shared" si="0"/>
        <v>0</v>
      </c>
      <c r="W7">
        <f t="shared" si="0"/>
        <v>0</v>
      </c>
      <c r="X7">
        <f t="shared" si="0"/>
        <v>24</v>
      </c>
      <c r="Y7">
        <f t="shared" si="0"/>
        <v>20</v>
      </c>
      <c r="Z7">
        <f t="shared" si="0"/>
        <v>1</v>
      </c>
      <c r="AA7">
        <f t="shared" si="0"/>
        <v>20</v>
      </c>
      <c r="AB7">
        <f t="shared" si="0"/>
        <v>0</v>
      </c>
      <c r="AC7">
        <f t="shared" si="0"/>
        <v>13</v>
      </c>
      <c r="AD7">
        <f t="shared" si="0"/>
        <v>0</v>
      </c>
      <c r="AE7">
        <f t="shared" si="0"/>
        <v>12</v>
      </c>
    </row>
    <row r="8" spans="2:32">
      <c r="B8">
        <f>SUM(B4:B5)</f>
        <v>62</v>
      </c>
      <c r="C8" t="s">
        <v>764</v>
      </c>
      <c r="D8">
        <f>SUM(D4:D5)</f>
        <v>4</v>
      </c>
      <c r="E8">
        <f t="shared" ref="E8:AE8" si="1">SUM(E4:E5)</f>
        <v>7</v>
      </c>
      <c r="F8">
        <f t="shared" si="1"/>
        <v>16</v>
      </c>
      <c r="G8">
        <f t="shared" si="1"/>
        <v>4</v>
      </c>
      <c r="H8">
        <f t="shared" si="1"/>
        <v>6</v>
      </c>
      <c r="I8">
        <f t="shared" si="1"/>
        <v>1</v>
      </c>
      <c r="J8">
        <f t="shared" si="1"/>
        <v>0</v>
      </c>
      <c r="K8">
        <f t="shared" si="1"/>
        <v>0</v>
      </c>
      <c r="L8">
        <f t="shared" si="1"/>
        <v>0</v>
      </c>
      <c r="M8">
        <f t="shared" si="1"/>
        <v>0</v>
      </c>
      <c r="N8">
        <f t="shared" si="1"/>
        <v>4</v>
      </c>
      <c r="O8">
        <f t="shared" si="1"/>
        <v>2</v>
      </c>
      <c r="P8">
        <f t="shared" si="1"/>
        <v>1</v>
      </c>
      <c r="Q8">
        <f t="shared" si="1"/>
        <v>1</v>
      </c>
      <c r="R8">
        <f t="shared" si="1"/>
        <v>11</v>
      </c>
      <c r="S8">
        <f t="shared" si="1"/>
        <v>5</v>
      </c>
      <c r="T8">
        <f t="shared" si="1"/>
        <v>15</v>
      </c>
      <c r="U8">
        <f t="shared" si="1"/>
        <v>1</v>
      </c>
      <c r="V8">
        <f t="shared" si="1"/>
        <v>0</v>
      </c>
      <c r="W8">
        <f t="shared" si="1"/>
        <v>0</v>
      </c>
      <c r="X8">
        <f t="shared" si="1"/>
        <v>12</v>
      </c>
      <c r="Y8">
        <f t="shared" si="1"/>
        <v>11</v>
      </c>
      <c r="Z8">
        <f t="shared" si="1"/>
        <v>0</v>
      </c>
      <c r="AA8">
        <f t="shared" si="1"/>
        <v>11</v>
      </c>
      <c r="AB8">
        <f t="shared" si="1"/>
        <v>0</v>
      </c>
      <c r="AC8">
        <f t="shared" si="1"/>
        <v>4</v>
      </c>
      <c r="AD8">
        <f t="shared" si="1"/>
        <v>0</v>
      </c>
      <c r="AE8">
        <f t="shared" si="1"/>
        <v>5</v>
      </c>
    </row>
    <row r="12" spans="2:32">
      <c r="B12">
        <f>35+27</f>
        <v>62</v>
      </c>
      <c r="C12" t="s">
        <v>488</v>
      </c>
      <c r="D12">
        <f t="shared" ref="D12:AE12" si="2">SUM(D4:D5)</f>
        <v>4</v>
      </c>
      <c r="E12">
        <f t="shared" si="2"/>
        <v>7</v>
      </c>
      <c r="F12">
        <f t="shared" si="2"/>
        <v>16</v>
      </c>
      <c r="G12">
        <f t="shared" si="2"/>
        <v>4</v>
      </c>
      <c r="H12">
        <f t="shared" si="2"/>
        <v>6</v>
      </c>
      <c r="I12">
        <f t="shared" si="2"/>
        <v>1</v>
      </c>
      <c r="J12">
        <f t="shared" si="2"/>
        <v>0</v>
      </c>
      <c r="K12">
        <f t="shared" si="2"/>
        <v>0</v>
      </c>
      <c r="L12">
        <f t="shared" si="2"/>
        <v>0</v>
      </c>
      <c r="M12">
        <f t="shared" si="2"/>
        <v>0</v>
      </c>
      <c r="N12">
        <f t="shared" si="2"/>
        <v>4</v>
      </c>
      <c r="O12">
        <f t="shared" si="2"/>
        <v>2</v>
      </c>
      <c r="P12">
        <f t="shared" si="2"/>
        <v>1</v>
      </c>
      <c r="Q12">
        <f t="shared" si="2"/>
        <v>1</v>
      </c>
      <c r="R12">
        <f t="shared" si="2"/>
        <v>11</v>
      </c>
      <c r="S12">
        <f t="shared" si="2"/>
        <v>5</v>
      </c>
      <c r="T12">
        <f t="shared" si="2"/>
        <v>15</v>
      </c>
      <c r="U12">
        <f t="shared" si="2"/>
        <v>1</v>
      </c>
      <c r="V12">
        <f t="shared" si="2"/>
        <v>0</v>
      </c>
      <c r="W12">
        <f t="shared" si="2"/>
        <v>0</v>
      </c>
      <c r="X12">
        <f t="shared" si="2"/>
        <v>12</v>
      </c>
      <c r="Y12">
        <f t="shared" si="2"/>
        <v>11</v>
      </c>
      <c r="Z12">
        <f t="shared" si="2"/>
        <v>0</v>
      </c>
      <c r="AA12">
        <f t="shared" si="2"/>
        <v>11</v>
      </c>
      <c r="AB12">
        <f t="shared" si="2"/>
        <v>0</v>
      </c>
      <c r="AC12">
        <f t="shared" si="2"/>
        <v>4</v>
      </c>
      <c r="AD12">
        <f t="shared" si="2"/>
        <v>0</v>
      </c>
      <c r="AE12">
        <f t="shared" si="2"/>
        <v>5</v>
      </c>
    </row>
    <row r="13" spans="2:32">
      <c r="C13" t="s">
        <v>757</v>
      </c>
      <c r="D13">
        <f t="shared" ref="D13:AE13" si="3">D4/D12</f>
        <v>0.5</v>
      </c>
      <c r="E13">
        <f t="shared" si="3"/>
        <v>0.2857142857142857</v>
      </c>
      <c r="F13">
        <f t="shared" si="3"/>
        <v>0.4375</v>
      </c>
      <c r="G13">
        <f t="shared" si="3"/>
        <v>0</v>
      </c>
      <c r="H13">
        <f t="shared" si="3"/>
        <v>0.5</v>
      </c>
      <c r="I13">
        <f t="shared" si="3"/>
        <v>0</v>
      </c>
      <c r="J13" t="e">
        <f t="shared" si="3"/>
        <v>#DIV/0!</v>
      </c>
      <c r="K13" t="e">
        <f t="shared" si="3"/>
        <v>#DIV/0!</v>
      </c>
      <c r="L13" t="e">
        <f t="shared" si="3"/>
        <v>#DIV/0!</v>
      </c>
      <c r="M13" t="e">
        <f t="shared" si="3"/>
        <v>#DIV/0!</v>
      </c>
      <c r="N13">
        <f t="shared" si="3"/>
        <v>0.5</v>
      </c>
      <c r="O13">
        <f t="shared" si="3"/>
        <v>0</v>
      </c>
      <c r="P13">
        <f t="shared" si="3"/>
        <v>0</v>
      </c>
      <c r="Q13">
        <f t="shared" si="3"/>
        <v>0</v>
      </c>
      <c r="R13">
        <f t="shared" si="3"/>
        <v>0.45454545454545453</v>
      </c>
      <c r="S13">
        <f t="shared" si="3"/>
        <v>0.8</v>
      </c>
      <c r="T13">
        <f t="shared" si="3"/>
        <v>0.4</v>
      </c>
      <c r="U13">
        <f t="shared" si="3"/>
        <v>0</v>
      </c>
      <c r="V13" t="e">
        <f t="shared" si="3"/>
        <v>#DIV/0!</v>
      </c>
      <c r="W13" t="e">
        <f t="shared" si="3"/>
        <v>#DIV/0!</v>
      </c>
      <c r="X13">
        <f t="shared" si="3"/>
        <v>0.25</v>
      </c>
      <c r="Y13">
        <f t="shared" si="3"/>
        <v>0.18181818181818182</v>
      </c>
      <c r="Z13" t="e">
        <f t="shared" si="3"/>
        <v>#DIV/0!</v>
      </c>
      <c r="AA13">
        <f t="shared" si="3"/>
        <v>0.18181818181818182</v>
      </c>
      <c r="AB13" t="e">
        <f t="shared" si="3"/>
        <v>#DIV/0!</v>
      </c>
      <c r="AC13">
        <f t="shared" si="3"/>
        <v>0.5</v>
      </c>
      <c r="AD13" t="e">
        <f t="shared" si="3"/>
        <v>#DIV/0!</v>
      </c>
      <c r="AE13">
        <f t="shared" si="3"/>
        <v>0.2</v>
      </c>
    </row>
    <row r="14" spans="2:32">
      <c r="C14" t="s">
        <v>758</v>
      </c>
      <c r="D14">
        <f t="shared" ref="D14:AE14" si="4">D5/D12</f>
        <v>0.5</v>
      </c>
      <c r="E14">
        <f t="shared" si="4"/>
        <v>0.7142857142857143</v>
      </c>
      <c r="F14">
        <f t="shared" si="4"/>
        <v>0.5625</v>
      </c>
      <c r="G14">
        <f t="shared" si="4"/>
        <v>1</v>
      </c>
      <c r="H14">
        <f t="shared" si="4"/>
        <v>0.5</v>
      </c>
      <c r="I14">
        <f t="shared" si="4"/>
        <v>1</v>
      </c>
      <c r="J14" t="e">
        <f t="shared" si="4"/>
        <v>#DIV/0!</v>
      </c>
      <c r="K14" t="e">
        <f t="shared" si="4"/>
        <v>#DIV/0!</v>
      </c>
      <c r="L14" t="e">
        <f t="shared" si="4"/>
        <v>#DIV/0!</v>
      </c>
      <c r="M14" t="e">
        <f t="shared" si="4"/>
        <v>#DIV/0!</v>
      </c>
      <c r="N14">
        <f t="shared" si="4"/>
        <v>0.5</v>
      </c>
      <c r="O14">
        <f t="shared" si="4"/>
        <v>1</v>
      </c>
      <c r="P14">
        <f t="shared" si="4"/>
        <v>1</v>
      </c>
      <c r="Q14">
        <f t="shared" si="4"/>
        <v>1</v>
      </c>
      <c r="R14">
        <f t="shared" si="4"/>
        <v>0.54545454545454541</v>
      </c>
      <c r="S14">
        <f t="shared" si="4"/>
        <v>0.2</v>
      </c>
      <c r="T14">
        <f t="shared" si="4"/>
        <v>0.6</v>
      </c>
      <c r="U14">
        <f t="shared" si="4"/>
        <v>1</v>
      </c>
      <c r="V14" t="e">
        <f t="shared" si="4"/>
        <v>#VALUE!</v>
      </c>
      <c r="W14" t="e">
        <f t="shared" si="4"/>
        <v>#DIV/0!</v>
      </c>
      <c r="X14">
        <f t="shared" si="4"/>
        <v>0.75</v>
      </c>
      <c r="Y14">
        <f t="shared" si="4"/>
        <v>0.81818181818181823</v>
      </c>
      <c r="Z14" t="e">
        <f t="shared" si="4"/>
        <v>#DIV/0!</v>
      </c>
      <c r="AA14">
        <f t="shared" si="4"/>
        <v>0.81818181818181823</v>
      </c>
      <c r="AB14" t="e">
        <f t="shared" si="4"/>
        <v>#DIV/0!</v>
      </c>
      <c r="AC14">
        <f t="shared" si="4"/>
        <v>0.5</v>
      </c>
      <c r="AD14" t="e">
        <f t="shared" si="4"/>
        <v>#DIV/0!</v>
      </c>
      <c r="AE14">
        <f t="shared" si="4"/>
        <v>0.8</v>
      </c>
    </row>
    <row r="16" spans="2:32">
      <c r="F16" t="s">
        <v>755</v>
      </c>
    </row>
    <row r="17" spans="2:32">
      <c r="B17" t="s">
        <v>759</v>
      </c>
      <c r="D17" t="s">
        <v>69</v>
      </c>
      <c r="E17" t="s">
        <v>731</v>
      </c>
      <c r="F17" t="s">
        <v>70</v>
      </c>
      <c r="G17" t="s">
        <v>741</v>
      </c>
      <c r="H17" t="s">
        <v>732</v>
      </c>
      <c r="I17" t="s">
        <v>742</v>
      </c>
      <c r="J17" t="s">
        <v>72</v>
      </c>
      <c r="K17" t="s">
        <v>743</v>
      </c>
      <c r="L17" t="s">
        <v>744</v>
      </c>
      <c r="M17" t="s">
        <v>745</v>
      </c>
      <c r="N17" t="s">
        <v>733</v>
      </c>
      <c r="O17" t="s">
        <v>746</v>
      </c>
      <c r="P17" t="s">
        <v>747</v>
      </c>
      <c r="Q17" t="s">
        <v>748</v>
      </c>
      <c r="R17" t="s">
        <v>76</v>
      </c>
      <c r="S17" t="s">
        <v>734</v>
      </c>
      <c r="T17" t="s">
        <v>735</v>
      </c>
      <c r="U17" t="s">
        <v>749</v>
      </c>
      <c r="V17" t="s">
        <v>750</v>
      </c>
      <c r="W17" t="s">
        <v>751</v>
      </c>
      <c r="X17" t="s">
        <v>736</v>
      </c>
      <c r="Y17" t="s">
        <v>737</v>
      </c>
      <c r="Z17" t="s">
        <v>752</v>
      </c>
      <c r="AA17" t="s">
        <v>738</v>
      </c>
      <c r="AB17" t="s">
        <v>753</v>
      </c>
      <c r="AC17" t="s">
        <v>739</v>
      </c>
      <c r="AD17" t="s">
        <v>754</v>
      </c>
      <c r="AE17" t="s">
        <v>740</v>
      </c>
      <c r="AF17" t="s">
        <v>756</v>
      </c>
    </row>
    <row r="18" spans="2:32">
      <c r="B18">
        <f>B4/B7</f>
        <v>0.33980582524271846</v>
      </c>
      <c r="C18" t="s">
        <v>760</v>
      </c>
      <c r="D18">
        <f t="shared" ref="D18:AE18" si="5">D4/D7</f>
        <v>0.125</v>
      </c>
      <c r="E18">
        <f t="shared" si="5"/>
        <v>8.3333333333333329E-2</v>
      </c>
      <c r="F18">
        <f t="shared" si="5"/>
        <v>0.29166666666666669</v>
      </c>
      <c r="G18">
        <f t="shared" si="5"/>
        <v>0</v>
      </c>
      <c r="H18">
        <f t="shared" si="5"/>
        <v>0.5</v>
      </c>
      <c r="I18">
        <f t="shared" si="5"/>
        <v>0</v>
      </c>
      <c r="J18" t="e">
        <f t="shared" si="5"/>
        <v>#DIV/0!</v>
      </c>
      <c r="K18" t="e">
        <f t="shared" si="5"/>
        <v>#DIV/0!</v>
      </c>
      <c r="L18" t="e">
        <f t="shared" si="5"/>
        <v>#DIV/0!</v>
      </c>
      <c r="M18" t="e">
        <f t="shared" si="5"/>
        <v>#DIV/0!</v>
      </c>
      <c r="N18">
        <f t="shared" si="5"/>
        <v>0.33333333333333331</v>
      </c>
      <c r="O18">
        <f t="shared" si="5"/>
        <v>0</v>
      </c>
      <c r="P18">
        <f t="shared" si="5"/>
        <v>0</v>
      </c>
      <c r="Q18">
        <f t="shared" si="5"/>
        <v>0</v>
      </c>
      <c r="R18">
        <f t="shared" si="5"/>
        <v>0.16666666666666666</v>
      </c>
      <c r="S18">
        <f t="shared" si="5"/>
        <v>0.36363636363636365</v>
      </c>
      <c r="T18">
        <f t="shared" si="5"/>
        <v>0.15</v>
      </c>
      <c r="U18">
        <f t="shared" si="5"/>
        <v>0</v>
      </c>
      <c r="V18" t="e">
        <f t="shared" si="5"/>
        <v>#DIV/0!</v>
      </c>
      <c r="W18" t="e">
        <f t="shared" si="5"/>
        <v>#DIV/0!</v>
      </c>
      <c r="X18">
        <f t="shared" si="5"/>
        <v>0.125</v>
      </c>
      <c r="Y18">
        <f t="shared" si="5"/>
        <v>0.1</v>
      </c>
      <c r="Z18">
        <f t="shared" si="5"/>
        <v>0</v>
      </c>
      <c r="AA18">
        <f t="shared" si="5"/>
        <v>0.1</v>
      </c>
      <c r="AB18" t="e">
        <f t="shared" si="5"/>
        <v>#DIV/0!</v>
      </c>
      <c r="AC18">
        <f t="shared" si="5"/>
        <v>0.15384615384615385</v>
      </c>
      <c r="AD18" t="e">
        <f t="shared" si="5"/>
        <v>#DIV/0!</v>
      </c>
      <c r="AE18">
        <f t="shared" si="5"/>
        <v>8.3333333333333329E-2</v>
      </c>
    </row>
    <row r="19" spans="2:32">
      <c r="B19">
        <f>B5/B7</f>
        <v>0.26213592233009708</v>
      </c>
      <c r="C19" t="s">
        <v>761</v>
      </c>
      <c r="D19">
        <f t="shared" ref="D19:AE19" si="6">D5/D7</f>
        <v>0.125</v>
      </c>
      <c r="E19">
        <f t="shared" si="6"/>
        <v>0.20833333333333334</v>
      </c>
      <c r="F19">
        <f t="shared" si="6"/>
        <v>0.375</v>
      </c>
      <c r="G19">
        <f t="shared" si="6"/>
        <v>0.4</v>
      </c>
      <c r="H19">
        <f t="shared" si="6"/>
        <v>0.5</v>
      </c>
      <c r="I19">
        <f t="shared" si="6"/>
        <v>1</v>
      </c>
      <c r="J19" t="e">
        <f t="shared" si="6"/>
        <v>#DIV/0!</v>
      </c>
      <c r="K19" t="e">
        <f t="shared" si="6"/>
        <v>#DIV/0!</v>
      </c>
      <c r="L19" t="e">
        <f t="shared" si="6"/>
        <v>#DIV/0!</v>
      </c>
      <c r="M19" t="e">
        <f t="shared" si="6"/>
        <v>#DIV/0!</v>
      </c>
      <c r="N19">
        <f t="shared" si="6"/>
        <v>0.33333333333333331</v>
      </c>
      <c r="O19">
        <f t="shared" si="6"/>
        <v>1</v>
      </c>
      <c r="P19">
        <f t="shared" si="6"/>
        <v>1</v>
      </c>
      <c r="Q19">
        <f t="shared" si="6"/>
        <v>1</v>
      </c>
      <c r="R19">
        <f t="shared" si="6"/>
        <v>0.2</v>
      </c>
      <c r="S19">
        <f t="shared" si="6"/>
        <v>9.0909090909090912E-2</v>
      </c>
      <c r="T19">
        <f t="shared" si="6"/>
        <v>0.22500000000000001</v>
      </c>
      <c r="U19">
        <f t="shared" si="6"/>
        <v>0.2</v>
      </c>
      <c r="V19" t="e">
        <f t="shared" si="6"/>
        <v>#VALUE!</v>
      </c>
      <c r="W19" t="e">
        <f t="shared" si="6"/>
        <v>#DIV/0!</v>
      </c>
      <c r="X19">
        <f t="shared" si="6"/>
        <v>0.375</v>
      </c>
      <c r="Y19">
        <f t="shared" si="6"/>
        <v>0.45</v>
      </c>
      <c r="Z19">
        <f t="shared" si="6"/>
        <v>0</v>
      </c>
      <c r="AA19">
        <f t="shared" si="6"/>
        <v>0.45</v>
      </c>
      <c r="AB19" t="e">
        <f t="shared" si="6"/>
        <v>#DIV/0!</v>
      </c>
      <c r="AC19">
        <f t="shared" si="6"/>
        <v>0.15384615384615385</v>
      </c>
      <c r="AD19" t="e">
        <f t="shared" si="6"/>
        <v>#DIV/0!</v>
      </c>
      <c r="AE19">
        <f t="shared" si="6"/>
        <v>0.33333333333333331</v>
      </c>
    </row>
    <row r="20" spans="2:32">
      <c r="B20">
        <f>B6/B7</f>
        <v>0.39805825242718446</v>
      </c>
      <c r="C20" t="s">
        <v>762</v>
      </c>
      <c r="D20">
        <f t="shared" ref="D20:AE20" si="7">D6/D7</f>
        <v>0.75</v>
      </c>
      <c r="E20">
        <f t="shared" si="7"/>
        <v>0.70833333333333337</v>
      </c>
      <c r="F20">
        <f t="shared" si="7"/>
        <v>0.33333333333333331</v>
      </c>
      <c r="G20">
        <f t="shared" si="7"/>
        <v>0.6</v>
      </c>
      <c r="H20">
        <f t="shared" si="7"/>
        <v>0</v>
      </c>
      <c r="I20">
        <f t="shared" si="7"/>
        <v>0</v>
      </c>
      <c r="J20" t="e">
        <f t="shared" si="7"/>
        <v>#DIV/0!</v>
      </c>
      <c r="K20" t="e">
        <f t="shared" si="7"/>
        <v>#DIV/0!</v>
      </c>
      <c r="L20" t="e">
        <f t="shared" si="7"/>
        <v>#DIV/0!</v>
      </c>
      <c r="M20" t="e">
        <f t="shared" si="7"/>
        <v>#DIV/0!</v>
      </c>
      <c r="N20">
        <f t="shared" si="7"/>
        <v>0.33333333333333331</v>
      </c>
      <c r="O20">
        <f t="shared" si="7"/>
        <v>0</v>
      </c>
      <c r="P20">
        <f t="shared" si="7"/>
        <v>0</v>
      </c>
      <c r="Q20">
        <f t="shared" si="7"/>
        <v>0</v>
      </c>
      <c r="R20">
        <f t="shared" si="7"/>
        <v>0.6333333333333333</v>
      </c>
      <c r="S20">
        <f t="shared" si="7"/>
        <v>0.54545454545454541</v>
      </c>
      <c r="T20">
        <f t="shared" si="7"/>
        <v>0.625</v>
      </c>
      <c r="U20">
        <f t="shared" si="7"/>
        <v>0.8</v>
      </c>
      <c r="V20" t="e">
        <f t="shared" si="7"/>
        <v>#DIV/0!</v>
      </c>
      <c r="W20" t="e">
        <f t="shared" si="7"/>
        <v>#DIV/0!</v>
      </c>
      <c r="X20">
        <f t="shared" si="7"/>
        <v>0.5</v>
      </c>
      <c r="Y20">
        <f t="shared" si="7"/>
        <v>0.45</v>
      </c>
      <c r="Z20">
        <f t="shared" si="7"/>
        <v>1</v>
      </c>
      <c r="AA20">
        <f t="shared" si="7"/>
        <v>0.45</v>
      </c>
      <c r="AB20" t="e">
        <f t="shared" si="7"/>
        <v>#DIV/0!</v>
      </c>
      <c r="AC20">
        <f t="shared" si="7"/>
        <v>0.69230769230769229</v>
      </c>
      <c r="AD20" t="e">
        <f t="shared" si="7"/>
        <v>#DIV/0!</v>
      </c>
      <c r="AE20">
        <f t="shared" si="7"/>
        <v>0.58333333333333337</v>
      </c>
    </row>
    <row r="60" spans="7:7">
      <c r="G60" t="s">
        <v>763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U245"/>
  <sheetViews>
    <sheetView topLeftCell="Q1" workbookViewId="0">
      <pane ySplit="2" topLeftCell="A3" activePane="bottomLeft" state="frozen"/>
      <selection pane="bottomLeft" activeCell="B3" sqref="B3"/>
    </sheetView>
  </sheetViews>
  <sheetFormatPr baseColWidth="10" defaultRowHeight="15" x14ac:dyDescent="0"/>
  <cols>
    <col min="2" max="2" width="52.1640625" customWidth="1"/>
  </cols>
  <sheetData>
    <row r="1" spans="1:42">
      <c r="A1" s="1" t="s">
        <v>509</v>
      </c>
      <c r="B1" s="1"/>
      <c r="C1" s="1" t="s">
        <v>210</v>
      </c>
      <c r="D1" s="1" t="s">
        <v>211</v>
      </c>
      <c r="E1" s="1" t="s">
        <v>239</v>
      </c>
      <c r="F1" s="1" t="s">
        <v>69</v>
      </c>
      <c r="G1" s="1" t="s">
        <v>69</v>
      </c>
      <c r="H1" s="1" t="s">
        <v>70</v>
      </c>
      <c r="I1" s="1" t="s">
        <v>70</v>
      </c>
      <c r="J1" s="1" t="s">
        <v>71</v>
      </c>
      <c r="K1" s="1" t="s">
        <v>71</v>
      </c>
      <c r="L1" s="1" t="s">
        <v>72</v>
      </c>
      <c r="M1" s="1" t="s">
        <v>72</v>
      </c>
      <c r="N1" s="1" t="s">
        <v>73</v>
      </c>
      <c r="O1" s="1" t="s">
        <v>73</v>
      </c>
      <c r="P1" s="1" t="s">
        <v>74</v>
      </c>
      <c r="Q1" s="1" t="s">
        <v>74</v>
      </c>
      <c r="R1" s="1" t="s">
        <v>75</v>
      </c>
      <c r="S1" s="1" t="s">
        <v>75</v>
      </c>
      <c r="T1" s="1" t="s">
        <v>76</v>
      </c>
      <c r="U1" s="1" t="s">
        <v>76</v>
      </c>
      <c r="V1" s="1" t="s">
        <v>77</v>
      </c>
      <c r="W1" s="1" t="s">
        <v>77</v>
      </c>
      <c r="X1" s="1" t="s">
        <v>78</v>
      </c>
      <c r="Y1" s="1" t="s">
        <v>78</v>
      </c>
      <c r="Z1" s="1" t="s">
        <v>79</v>
      </c>
      <c r="AA1" s="1" t="s">
        <v>79</v>
      </c>
      <c r="AB1" s="1" t="s">
        <v>80</v>
      </c>
      <c r="AC1" s="1" t="s">
        <v>80</v>
      </c>
      <c r="AD1" s="1" t="s">
        <v>81</v>
      </c>
      <c r="AE1" s="1" t="s">
        <v>81</v>
      </c>
      <c r="AF1" s="1" t="s">
        <v>82</v>
      </c>
      <c r="AG1" s="1" t="s">
        <v>82</v>
      </c>
      <c r="AI1" s="1" t="s">
        <v>229</v>
      </c>
      <c r="AJ1" s="1" t="s">
        <v>43</v>
      </c>
      <c r="AK1" s="1" t="s">
        <v>279</v>
      </c>
      <c r="AL1" s="1" t="s">
        <v>263</v>
      </c>
      <c r="AN1" s="1" t="s">
        <v>245</v>
      </c>
      <c r="AP1" s="1" t="s">
        <v>671</v>
      </c>
    </row>
    <row r="2" spans="1:42">
      <c r="F2" s="3" t="s">
        <v>212</v>
      </c>
      <c r="G2" s="3" t="s">
        <v>213</v>
      </c>
      <c r="H2" s="3" t="s">
        <v>212</v>
      </c>
      <c r="I2" s="3" t="s">
        <v>213</v>
      </c>
      <c r="J2" s="3" t="s">
        <v>212</v>
      </c>
      <c r="K2" s="3" t="s">
        <v>213</v>
      </c>
      <c r="L2" s="3" t="s">
        <v>212</v>
      </c>
      <c r="M2" s="3" t="s">
        <v>213</v>
      </c>
      <c r="N2" s="3" t="s">
        <v>212</v>
      </c>
      <c r="O2" s="3" t="s">
        <v>213</v>
      </c>
      <c r="P2" s="3" t="s">
        <v>212</v>
      </c>
      <c r="Q2" s="3" t="s">
        <v>213</v>
      </c>
      <c r="R2" s="3" t="s">
        <v>212</v>
      </c>
      <c r="S2" s="3" t="s">
        <v>213</v>
      </c>
      <c r="T2" s="3" t="s">
        <v>212</v>
      </c>
      <c r="U2" s="3" t="s">
        <v>213</v>
      </c>
      <c r="V2" s="3" t="s">
        <v>212</v>
      </c>
      <c r="W2" s="3" t="s">
        <v>213</v>
      </c>
      <c r="X2" s="3" t="s">
        <v>212</v>
      </c>
      <c r="Y2" s="3" t="s">
        <v>213</v>
      </c>
      <c r="Z2" s="3" t="s">
        <v>212</v>
      </c>
      <c r="AA2" s="3" t="s">
        <v>213</v>
      </c>
      <c r="AB2" s="3" t="s">
        <v>212</v>
      </c>
      <c r="AC2" s="3" t="s">
        <v>213</v>
      </c>
      <c r="AD2" s="3" t="s">
        <v>212</v>
      </c>
      <c r="AE2" s="3" t="s">
        <v>213</v>
      </c>
      <c r="AF2" s="3" t="s">
        <v>212</v>
      </c>
      <c r="AG2" s="3" t="s">
        <v>213</v>
      </c>
    </row>
    <row r="3" spans="1:42">
      <c r="A3">
        <v>3044298</v>
      </c>
      <c r="B3" t="str">
        <f t="shared" ref="B3:B66" si="0">"http://www.ncbi.nlm.nih.gov/pmc/articles/PMC" &amp; A3</f>
        <v>http://www.ncbi.nlm.nih.gov/pmc/articles/PMC3044298</v>
      </c>
      <c r="C3" t="s">
        <v>232</v>
      </c>
      <c r="D3" t="s">
        <v>252</v>
      </c>
      <c r="F3">
        <v>0</v>
      </c>
      <c r="G3">
        <v>0</v>
      </c>
      <c r="H3" t="s">
        <v>765</v>
      </c>
      <c r="I3">
        <v>0</v>
      </c>
      <c r="J3">
        <v>1</v>
      </c>
      <c r="K3">
        <v>0</v>
      </c>
      <c r="L3">
        <v>0</v>
      </c>
      <c r="M3">
        <v>0</v>
      </c>
      <c r="N3">
        <v>0</v>
      </c>
      <c r="O3">
        <v>0</v>
      </c>
      <c r="P3">
        <v>0</v>
      </c>
      <c r="Q3">
        <v>0</v>
      </c>
      <c r="R3">
        <v>0</v>
      </c>
      <c r="S3">
        <v>0</v>
      </c>
      <c r="T3">
        <v>1</v>
      </c>
      <c r="U3" t="s">
        <v>765</v>
      </c>
      <c r="V3">
        <v>1</v>
      </c>
      <c r="W3">
        <v>0</v>
      </c>
      <c r="X3">
        <v>0</v>
      </c>
      <c r="Y3">
        <v>0</v>
      </c>
      <c r="Z3">
        <v>0</v>
      </c>
      <c r="AA3">
        <v>0</v>
      </c>
      <c r="AB3">
        <v>0</v>
      </c>
      <c r="AC3">
        <v>0</v>
      </c>
      <c r="AD3">
        <v>0</v>
      </c>
      <c r="AE3">
        <v>0</v>
      </c>
      <c r="AF3">
        <v>0</v>
      </c>
      <c r="AG3">
        <v>0</v>
      </c>
      <c r="AI3" t="s">
        <v>2</v>
      </c>
      <c r="AJ3" t="s">
        <v>510</v>
      </c>
    </row>
    <row r="4" spans="1:42" hidden="1">
      <c r="A4">
        <v>3446469</v>
      </c>
      <c r="B4" t="str">
        <f t="shared" si="0"/>
        <v>http://www.ncbi.nlm.nih.gov/pmc/articles/PMC3446469</v>
      </c>
      <c r="C4" t="s">
        <v>511</v>
      </c>
      <c r="AI4" t="s">
        <v>563</v>
      </c>
    </row>
    <row r="5" spans="1:42" hidden="1">
      <c r="A5">
        <v>3652418</v>
      </c>
      <c r="B5" t="str">
        <f t="shared" si="0"/>
        <v>http://www.ncbi.nlm.nih.gov/pmc/articles/PMC3652418</v>
      </c>
      <c r="C5" t="s">
        <v>512</v>
      </c>
      <c r="AI5" t="s">
        <v>563</v>
      </c>
    </row>
    <row r="6" spans="1:42" hidden="1">
      <c r="A6">
        <v>3743788</v>
      </c>
      <c r="B6" t="str">
        <f t="shared" si="0"/>
        <v>http://www.ncbi.nlm.nih.gov/pmc/articles/PMC3743788</v>
      </c>
      <c r="C6" t="s">
        <v>513</v>
      </c>
      <c r="AI6" t="s">
        <v>563</v>
      </c>
    </row>
    <row r="7" spans="1:42">
      <c r="A7">
        <v>2987807</v>
      </c>
      <c r="B7" t="str">
        <f t="shared" si="0"/>
        <v>http://www.ncbi.nlm.nih.gov/pmc/articles/PMC2987807</v>
      </c>
      <c r="C7" t="s">
        <v>514</v>
      </c>
      <c r="D7" t="s">
        <v>228</v>
      </c>
      <c r="F7">
        <v>0</v>
      </c>
      <c r="G7" t="s">
        <v>766</v>
      </c>
      <c r="H7" t="s">
        <v>765</v>
      </c>
      <c r="I7" t="s">
        <v>765</v>
      </c>
      <c r="J7">
        <v>0</v>
      </c>
      <c r="K7">
        <v>0</v>
      </c>
      <c r="L7">
        <v>0</v>
      </c>
      <c r="M7">
        <v>0</v>
      </c>
      <c r="N7">
        <v>0</v>
      </c>
      <c r="O7">
        <v>0</v>
      </c>
      <c r="P7">
        <v>0</v>
      </c>
      <c r="Q7">
        <v>0</v>
      </c>
      <c r="R7">
        <v>0</v>
      </c>
      <c r="S7">
        <v>0</v>
      </c>
      <c r="T7">
        <v>0</v>
      </c>
      <c r="U7" t="s">
        <v>765</v>
      </c>
      <c r="V7">
        <v>0</v>
      </c>
      <c r="W7">
        <v>0</v>
      </c>
      <c r="X7">
        <v>0</v>
      </c>
      <c r="Y7">
        <v>0</v>
      </c>
      <c r="Z7">
        <v>0</v>
      </c>
      <c r="AA7">
        <v>0</v>
      </c>
      <c r="AB7">
        <v>0</v>
      </c>
      <c r="AC7" t="s">
        <v>765</v>
      </c>
      <c r="AD7">
        <v>0</v>
      </c>
      <c r="AE7">
        <v>0</v>
      </c>
      <c r="AF7">
        <v>0</v>
      </c>
      <c r="AG7">
        <v>0</v>
      </c>
      <c r="AI7" t="s">
        <v>263</v>
      </c>
    </row>
    <row r="8" spans="1:42" hidden="1">
      <c r="A8">
        <v>3275745</v>
      </c>
      <c r="B8" t="str">
        <f t="shared" si="0"/>
        <v>http://www.ncbi.nlm.nih.gov/pmc/articles/PMC3275745</v>
      </c>
      <c r="C8" t="s">
        <v>515</v>
      </c>
      <c r="AI8" t="s">
        <v>563</v>
      </c>
    </row>
    <row r="9" spans="1:42" hidden="1">
      <c r="A9">
        <v>3118300</v>
      </c>
      <c r="B9" t="str">
        <f t="shared" si="0"/>
        <v>http://www.ncbi.nlm.nih.gov/pmc/articles/PMC3118300</v>
      </c>
      <c r="C9" t="s">
        <v>516</v>
      </c>
      <c r="F9">
        <v>0</v>
      </c>
      <c r="G9">
        <v>1</v>
      </c>
      <c r="H9">
        <v>1</v>
      </c>
      <c r="I9">
        <v>0</v>
      </c>
      <c r="J9">
        <v>0</v>
      </c>
      <c r="K9">
        <v>0</v>
      </c>
      <c r="L9">
        <v>0</v>
      </c>
      <c r="M9">
        <v>0</v>
      </c>
      <c r="N9">
        <v>0</v>
      </c>
      <c r="O9">
        <v>0</v>
      </c>
      <c r="P9">
        <v>0</v>
      </c>
      <c r="Q9">
        <v>0</v>
      </c>
      <c r="R9">
        <v>0</v>
      </c>
      <c r="S9">
        <v>0</v>
      </c>
      <c r="T9">
        <v>0</v>
      </c>
      <c r="U9">
        <v>0</v>
      </c>
      <c r="V9">
        <v>1</v>
      </c>
      <c r="W9">
        <v>0</v>
      </c>
      <c r="X9">
        <v>0</v>
      </c>
      <c r="Y9">
        <v>0</v>
      </c>
      <c r="Z9">
        <v>1</v>
      </c>
      <c r="AA9">
        <v>1</v>
      </c>
      <c r="AB9">
        <v>0</v>
      </c>
      <c r="AC9">
        <v>0</v>
      </c>
      <c r="AD9">
        <v>0</v>
      </c>
      <c r="AE9">
        <v>1</v>
      </c>
      <c r="AF9">
        <v>0</v>
      </c>
      <c r="AG9">
        <v>0</v>
      </c>
      <c r="AI9" t="s">
        <v>517</v>
      </c>
      <c r="AJ9" t="s">
        <v>480</v>
      </c>
    </row>
    <row r="10" spans="1:42" hidden="1">
      <c r="A10">
        <v>3775442</v>
      </c>
      <c r="B10" t="str">
        <f t="shared" si="0"/>
        <v>http://www.ncbi.nlm.nih.gov/pmc/articles/PMC3775442</v>
      </c>
      <c r="C10" t="s">
        <v>518</v>
      </c>
      <c r="AI10" t="s">
        <v>563</v>
      </c>
    </row>
    <row r="11" spans="1:42">
      <c r="A11">
        <v>3562060</v>
      </c>
      <c r="B11" t="str">
        <f t="shared" si="0"/>
        <v>http://www.ncbi.nlm.nih.gov/pmc/articles/PMC3562060</v>
      </c>
      <c r="C11" t="s">
        <v>519</v>
      </c>
      <c r="D11" t="s">
        <v>218</v>
      </c>
      <c r="E11" t="s">
        <v>114</v>
      </c>
      <c r="F11">
        <v>0</v>
      </c>
      <c r="G11">
        <v>0</v>
      </c>
      <c r="H11" t="s">
        <v>765</v>
      </c>
      <c r="I11">
        <v>0</v>
      </c>
      <c r="J11">
        <v>0</v>
      </c>
      <c r="K11">
        <v>0</v>
      </c>
      <c r="L11">
        <v>0</v>
      </c>
      <c r="M11">
        <v>0</v>
      </c>
      <c r="N11">
        <v>0</v>
      </c>
      <c r="O11">
        <v>0</v>
      </c>
      <c r="P11">
        <v>0</v>
      </c>
      <c r="Q11">
        <v>0</v>
      </c>
      <c r="R11">
        <v>0</v>
      </c>
      <c r="S11">
        <v>0</v>
      </c>
      <c r="T11" t="s">
        <v>765</v>
      </c>
      <c r="U11">
        <v>0</v>
      </c>
      <c r="V11">
        <v>0</v>
      </c>
      <c r="W11">
        <v>0</v>
      </c>
      <c r="X11">
        <v>0</v>
      </c>
      <c r="Y11">
        <v>0</v>
      </c>
      <c r="Z11">
        <v>0</v>
      </c>
      <c r="AA11">
        <v>0</v>
      </c>
      <c r="AB11">
        <v>0</v>
      </c>
      <c r="AC11">
        <v>0</v>
      </c>
      <c r="AD11">
        <v>0</v>
      </c>
      <c r="AE11">
        <v>0</v>
      </c>
      <c r="AF11">
        <v>0</v>
      </c>
      <c r="AG11">
        <v>0</v>
      </c>
      <c r="AI11" t="s">
        <v>2</v>
      </c>
      <c r="AJ11" t="s">
        <v>287</v>
      </c>
    </row>
    <row r="12" spans="1:42" hidden="1">
      <c r="A12">
        <v>3975570</v>
      </c>
      <c r="B12" t="str">
        <f t="shared" si="0"/>
        <v>http://www.ncbi.nlm.nih.gov/pmc/articles/PMC3975570</v>
      </c>
      <c r="C12" t="s">
        <v>520</v>
      </c>
      <c r="AI12" t="s">
        <v>563</v>
      </c>
    </row>
    <row r="13" spans="1:42" hidden="1">
      <c r="A13">
        <v>4011821</v>
      </c>
      <c r="B13" t="str">
        <f t="shared" si="0"/>
        <v>http://www.ncbi.nlm.nih.gov/pmc/articles/PMC4011821</v>
      </c>
      <c r="C13" t="s">
        <v>521</v>
      </c>
      <c r="D13" t="s">
        <v>228</v>
      </c>
      <c r="F13">
        <v>0</v>
      </c>
      <c r="G13">
        <v>1</v>
      </c>
      <c r="H13">
        <v>1</v>
      </c>
      <c r="I13">
        <v>0</v>
      </c>
      <c r="J13">
        <v>0</v>
      </c>
      <c r="K13">
        <v>0</v>
      </c>
      <c r="L13">
        <v>0</v>
      </c>
      <c r="M13">
        <v>0</v>
      </c>
      <c r="N13">
        <v>0</v>
      </c>
      <c r="O13">
        <v>0</v>
      </c>
      <c r="P13">
        <v>0</v>
      </c>
      <c r="Q13">
        <v>0</v>
      </c>
      <c r="R13">
        <v>0</v>
      </c>
      <c r="S13">
        <v>0</v>
      </c>
      <c r="T13">
        <v>1</v>
      </c>
      <c r="U13">
        <v>1</v>
      </c>
      <c r="V13">
        <v>1</v>
      </c>
      <c r="W13">
        <v>1</v>
      </c>
      <c r="X13">
        <v>0</v>
      </c>
      <c r="Y13">
        <v>0</v>
      </c>
      <c r="Z13">
        <v>0</v>
      </c>
      <c r="AA13">
        <v>0</v>
      </c>
      <c r="AB13">
        <v>1</v>
      </c>
      <c r="AC13">
        <v>0</v>
      </c>
      <c r="AD13">
        <v>0</v>
      </c>
      <c r="AE13">
        <v>1</v>
      </c>
      <c r="AF13">
        <v>0</v>
      </c>
      <c r="AG13">
        <v>0</v>
      </c>
      <c r="AI13" t="s">
        <v>395</v>
      </c>
      <c r="AJ13" t="s">
        <v>723</v>
      </c>
    </row>
    <row r="14" spans="1:42" hidden="1">
      <c r="A14">
        <v>3900439</v>
      </c>
      <c r="B14" t="str">
        <f t="shared" si="0"/>
        <v>http://www.ncbi.nlm.nih.gov/pmc/articles/PMC3900439</v>
      </c>
      <c r="C14" t="s">
        <v>522</v>
      </c>
      <c r="F14">
        <v>0</v>
      </c>
      <c r="G14">
        <v>1</v>
      </c>
      <c r="H14">
        <v>1</v>
      </c>
      <c r="I14">
        <v>1</v>
      </c>
      <c r="J14">
        <v>0</v>
      </c>
      <c r="K14">
        <v>0</v>
      </c>
      <c r="L14">
        <v>0</v>
      </c>
      <c r="M14">
        <v>0</v>
      </c>
      <c r="N14">
        <v>0</v>
      </c>
      <c r="O14">
        <v>0</v>
      </c>
      <c r="P14">
        <v>0</v>
      </c>
      <c r="Q14">
        <v>0</v>
      </c>
      <c r="R14">
        <v>0</v>
      </c>
      <c r="S14">
        <v>0</v>
      </c>
      <c r="T14">
        <v>0</v>
      </c>
      <c r="U14">
        <v>0</v>
      </c>
      <c r="V14">
        <v>1</v>
      </c>
      <c r="W14">
        <v>0</v>
      </c>
      <c r="X14">
        <v>0</v>
      </c>
      <c r="Y14">
        <v>0</v>
      </c>
      <c r="Z14">
        <v>1</v>
      </c>
      <c r="AA14">
        <v>0</v>
      </c>
      <c r="AB14">
        <v>0</v>
      </c>
      <c r="AC14">
        <v>1</v>
      </c>
      <c r="AD14">
        <v>0</v>
      </c>
      <c r="AE14">
        <v>0</v>
      </c>
      <c r="AF14">
        <v>0</v>
      </c>
      <c r="AG14">
        <v>0</v>
      </c>
      <c r="AI14" t="s">
        <v>240</v>
      </c>
    </row>
    <row r="15" spans="1:42" hidden="1">
      <c r="A15">
        <v>4038581</v>
      </c>
      <c r="B15" t="str">
        <f t="shared" si="0"/>
        <v>http://www.ncbi.nlm.nih.gov/pmc/articles/PMC4038581</v>
      </c>
      <c r="C15" t="s">
        <v>523</v>
      </c>
      <c r="AI15" t="s">
        <v>563</v>
      </c>
    </row>
    <row r="16" spans="1:42" hidden="1">
      <c r="A16">
        <v>3764828</v>
      </c>
      <c r="B16" t="str">
        <f t="shared" si="0"/>
        <v>http://www.ncbi.nlm.nih.gov/pmc/articles/PMC3764828</v>
      </c>
      <c r="C16" t="s">
        <v>524</v>
      </c>
      <c r="F16">
        <v>0</v>
      </c>
      <c r="G16">
        <v>1</v>
      </c>
      <c r="H16">
        <v>1</v>
      </c>
      <c r="I16">
        <v>0</v>
      </c>
      <c r="J16">
        <v>0</v>
      </c>
      <c r="K16">
        <v>0</v>
      </c>
      <c r="L16">
        <v>0</v>
      </c>
      <c r="M16">
        <v>0</v>
      </c>
      <c r="N16">
        <v>0</v>
      </c>
      <c r="O16">
        <v>0</v>
      </c>
      <c r="P16">
        <v>0</v>
      </c>
      <c r="Q16">
        <v>0</v>
      </c>
      <c r="R16">
        <v>0</v>
      </c>
      <c r="S16">
        <v>0</v>
      </c>
      <c r="T16">
        <v>1</v>
      </c>
      <c r="U16">
        <v>0</v>
      </c>
      <c r="V16">
        <v>1</v>
      </c>
      <c r="W16">
        <v>0</v>
      </c>
      <c r="X16">
        <v>0</v>
      </c>
      <c r="Y16">
        <v>0</v>
      </c>
      <c r="Z16">
        <v>1</v>
      </c>
      <c r="AA16">
        <v>1</v>
      </c>
      <c r="AB16">
        <v>0</v>
      </c>
      <c r="AC16">
        <v>1</v>
      </c>
      <c r="AD16">
        <v>0</v>
      </c>
      <c r="AE16">
        <v>0</v>
      </c>
      <c r="AF16">
        <v>0</v>
      </c>
      <c r="AG16">
        <v>0</v>
      </c>
      <c r="AI16" t="s">
        <v>395</v>
      </c>
      <c r="AJ16" t="s">
        <v>480</v>
      </c>
    </row>
    <row r="17" spans="1:47" hidden="1">
      <c r="A17">
        <v>2851562</v>
      </c>
      <c r="B17" t="str">
        <f t="shared" si="0"/>
        <v>http://www.ncbi.nlm.nih.gov/pmc/articles/PMC2851562</v>
      </c>
      <c r="C17" t="s">
        <v>525</v>
      </c>
      <c r="AI17" t="s">
        <v>563</v>
      </c>
    </row>
    <row r="18" spans="1:47">
      <c r="A18">
        <v>3375340</v>
      </c>
      <c r="B18" t="str">
        <f t="shared" si="0"/>
        <v>http://www.ncbi.nlm.nih.gov/pmc/articles/PMC3375340</v>
      </c>
      <c r="C18" t="s">
        <v>526</v>
      </c>
      <c r="D18" t="s">
        <v>228</v>
      </c>
      <c r="F18">
        <v>0</v>
      </c>
      <c r="G18">
        <v>0</v>
      </c>
      <c r="H18" t="s">
        <v>765</v>
      </c>
      <c r="I18" t="s">
        <v>765</v>
      </c>
      <c r="J18">
        <v>0</v>
      </c>
      <c r="K18">
        <v>0</v>
      </c>
      <c r="L18">
        <v>0</v>
      </c>
      <c r="M18">
        <v>0</v>
      </c>
      <c r="N18">
        <v>0</v>
      </c>
      <c r="O18">
        <v>0</v>
      </c>
      <c r="P18">
        <v>0</v>
      </c>
      <c r="Q18">
        <v>0</v>
      </c>
      <c r="R18">
        <v>0</v>
      </c>
      <c r="S18">
        <v>0</v>
      </c>
      <c r="T18">
        <v>0</v>
      </c>
      <c r="U18" t="s">
        <v>765</v>
      </c>
      <c r="V18">
        <v>1</v>
      </c>
      <c r="W18">
        <v>0</v>
      </c>
      <c r="X18">
        <v>0</v>
      </c>
      <c r="Y18">
        <v>0</v>
      </c>
      <c r="Z18" t="s">
        <v>767</v>
      </c>
      <c r="AA18">
        <v>0</v>
      </c>
      <c r="AB18">
        <v>0</v>
      </c>
      <c r="AC18">
        <v>0</v>
      </c>
      <c r="AD18">
        <v>0</v>
      </c>
      <c r="AE18">
        <v>0</v>
      </c>
      <c r="AF18">
        <v>0</v>
      </c>
      <c r="AG18">
        <v>0</v>
      </c>
      <c r="AI18" t="s">
        <v>263</v>
      </c>
    </row>
    <row r="19" spans="1:47" hidden="1">
      <c r="A19">
        <v>3481450</v>
      </c>
      <c r="B19" t="str">
        <f t="shared" si="0"/>
        <v>http://www.ncbi.nlm.nih.gov/pmc/articles/PMC3481450</v>
      </c>
      <c r="C19" t="s">
        <v>527</v>
      </c>
      <c r="F19">
        <v>0</v>
      </c>
      <c r="G19">
        <v>0</v>
      </c>
      <c r="H19">
        <v>1</v>
      </c>
      <c r="I19">
        <v>1</v>
      </c>
      <c r="J19">
        <v>0</v>
      </c>
      <c r="K19">
        <v>0</v>
      </c>
      <c r="L19">
        <v>0</v>
      </c>
      <c r="M19">
        <v>0</v>
      </c>
      <c r="N19">
        <v>0</v>
      </c>
      <c r="O19">
        <v>0</v>
      </c>
      <c r="P19">
        <v>0</v>
      </c>
      <c r="Q19">
        <v>0</v>
      </c>
      <c r="R19">
        <v>0</v>
      </c>
      <c r="S19">
        <v>0</v>
      </c>
      <c r="T19">
        <v>0</v>
      </c>
      <c r="U19">
        <v>0</v>
      </c>
      <c r="V19">
        <v>0</v>
      </c>
      <c r="W19">
        <v>0</v>
      </c>
      <c r="X19">
        <v>0</v>
      </c>
      <c r="Y19">
        <v>0</v>
      </c>
      <c r="Z19">
        <v>0</v>
      </c>
      <c r="AA19">
        <v>0</v>
      </c>
      <c r="AB19">
        <v>0</v>
      </c>
      <c r="AC19">
        <v>1</v>
      </c>
      <c r="AD19">
        <v>0</v>
      </c>
      <c r="AE19">
        <v>0</v>
      </c>
      <c r="AF19">
        <v>0</v>
      </c>
      <c r="AG19">
        <v>0</v>
      </c>
      <c r="AI19" t="s">
        <v>517</v>
      </c>
      <c r="AU19" t="s">
        <v>528</v>
      </c>
    </row>
    <row r="20" spans="1:47" hidden="1">
      <c r="A20">
        <v>3326448</v>
      </c>
      <c r="B20" t="str">
        <f t="shared" si="0"/>
        <v>http://www.ncbi.nlm.nih.gov/pmc/articles/PMC3326448</v>
      </c>
      <c r="C20" t="s">
        <v>281</v>
      </c>
      <c r="AI20" t="s">
        <v>563</v>
      </c>
    </row>
    <row r="21" spans="1:47" hidden="1">
      <c r="A21">
        <v>3219090</v>
      </c>
      <c r="B21" t="str">
        <f t="shared" si="0"/>
        <v>http://www.ncbi.nlm.nih.gov/pmc/articles/PMC3219090</v>
      </c>
      <c r="C21" t="s">
        <v>529</v>
      </c>
      <c r="AI21" t="s">
        <v>563</v>
      </c>
    </row>
    <row r="22" spans="1:47" hidden="1">
      <c r="A22">
        <v>3237640</v>
      </c>
      <c r="B22" t="str">
        <f t="shared" si="0"/>
        <v>http://www.ncbi.nlm.nih.gov/pmc/articles/PMC3237640</v>
      </c>
      <c r="C22" t="s">
        <v>530</v>
      </c>
      <c r="AI22" t="s">
        <v>563</v>
      </c>
    </row>
    <row r="23" spans="1:47" hidden="1">
      <c r="A23">
        <v>3430970</v>
      </c>
      <c r="B23" t="str">
        <f t="shared" si="0"/>
        <v>http://www.ncbi.nlm.nih.gov/pmc/articles/PMC3430970</v>
      </c>
      <c r="C23" t="s">
        <v>531</v>
      </c>
      <c r="AI23" t="s">
        <v>563</v>
      </c>
    </row>
    <row r="24" spans="1:47" hidden="1">
      <c r="A24">
        <v>3472107</v>
      </c>
      <c r="B24" t="str">
        <f t="shared" si="0"/>
        <v>http://www.ncbi.nlm.nih.gov/pmc/articles/PMC3472107</v>
      </c>
      <c r="C24" t="s">
        <v>532</v>
      </c>
      <c r="F24">
        <v>0</v>
      </c>
      <c r="G24">
        <v>0</v>
      </c>
      <c r="H24">
        <v>1</v>
      </c>
      <c r="I24">
        <v>0</v>
      </c>
      <c r="J24">
        <v>0</v>
      </c>
      <c r="K24">
        <v>0</v>
      </c>
      <c r="L24">
        <v>0</v>
      </c>
      <c r="M24">
        <v>0</v>
      </c>
      <c r="N24">
        <v>0</v>
      </c>
      <c r="O24">
        <v>0</v>
      </c>
      <c r="P24">
        <v>0</v>
      </c>
      <c r="Q24">
        <v>0</v>
      </c>
      <c r="R24">
        <v>0</v>
      </c>
      <c r="S24">
        <v>0</v>
      </c>
      <c r="T24">
        <v>1</v>
      </c>
      <c r="U24">
        <v>0</v>
      </c>
      <c r="V24">
        <v>1</v>
      </c>
      <c r="W24">
        <v>0</v>
      </c>
      <c r="X24">
        <v>0</v>
      </c>
      <c r="Y24">
        <v>0</v>
      </c>
      <c r="Z24">
        <v>0</v>
      </c>
      <c r="AA24">
        <v>0</v>
      </c>
      <c r="AB24">
        <v>0</v>
      </c>
      <c r="AC24">
        <v>0</v>
      </c>
      <c r="AD24">
        <v>0</v>
      </c>
      <c r="AE24">
        <v>0</v>
      </c>
      <c r="AF24">
        <v>0</v>
      </c>
      <c r="AG24">
        <v>0</v>
      </c>
      <c r="AI24" t="s">
        <v>517</v>
      </c>
    </row>
    <row r="25" spans="1:47" hidden="1">
      <c r="A25">
        <v>3400442</v>
      </c>
      <c r="B25" t="str">
        <f t="shared" si="0"/>
        <v>http://www.ncbi.nlm.nih.gov/pmc/articles/PMC3400442</v>
      </c>
      <c r="C25" t="s">
        <v>533</v>
      </c>
      <c r="AI25" t="s">
        <v>563</v>
      </c>
    </row>
    <row r="26" spans="1:47" hidden="1">
      <c r="A26">
        <v>3552847</v>
      </c>
      <c r="B26" t="str">
        <f t="shared" si="0"/>
        <v>http://www.ncbi.nlm.nih.gov/pmc/articles/PMC3552847</v>
      </c>
      <c r="C26" t="s">
        <v>324</v>
      </c>
      <c r="AI26" t="s">
        <v>563</v>
      </c>
    </row>
    <row r="27" spans="1:47" hidden="1">
      <c r="A27">
        <v>3149086</v>
      </c>
      <c r="B27" t="str">
        <f t="shared" si="0"/>
        <v>http://www.ncbi.nlm.nih.gov/pmc/articles/PMC3149086</v>
      </c>
      <c r="C27" t="s">
        <v>534</v>
      </c>
      <c r="AI27" t="s">
        <v>563</v>
      </c>
    </row>
    <row r="28" spans="1:47" hidden="1">
      <c r="A28">
        <v>3810192</v>
      </c>
      <c r="B28" t="str">
        <f t="shared" si="0"/>
        <v>http://www.ncbi.nlm.nih.gov/pmc/articles/PMC3810192</v>
      </c>
      <c r="C28" t="s">
        <v>535</v>
      </c>
      <c r="AI28" t="s">
        <v>563</v>
      </c>
    </row>
    <row r="29" spans="1:47" hidden="1">
      <c r="A29">
        <v>3895878</v>
      </c>
      <c r="B29" t="str">
        <f t="shared" si="0"/>
        <v>http://www.ncbi.nlm.nih.gov/pmc/articles/PMC3895878</v>
      </c>
      <c r="C29" t="s">
        <v>536</v>
      </c>
      <c r="AI29" t="s">
        <v>563</v>
      </c>
    </row>
    <row r="30" spans="1:47" hidden="1">
      <c r="A30">
        <v>3199484</v>
      </c>
      <c r="B30" t="str">
        <f t="shared" si="0"/>
        <v>http://www.ncbi.nlm.nih.gov/pmc/articles/PMC3199484</v>
      </c>
      <c r="C30" t="s">
        <v>537</v>
      </c>
      <c r="D30" t="s">
        <v>273</v>
      </c>
      <c r="F30">
        <v>0</v>
      </c>
      <c r="G30">
        <v>0</v>
      </c>
      <c r="H30">
        <v>1</v>
      </c>
      <c r="I30">
        <v>0</v>
      </c>
      <c r="J30">
        <v>0</v>
      </c>
      <c r="K30">
        <v>0</v>
      </c>
      <c r="L30">
        <v>0</v>
      </c>
      <c r="M30">
        <v>0</v>
      </c>
      <c r="N30">
        <v>0</v>
      </c>
      <c r="O30">
        <v>0</v>
      </c>
      <c r="P30">
        <v>0</v>
      </c>
      <c r="Q30">
        <v>0</v>
      </c>
      <c r="R30">
        <v>0</v>
      </c>
      <c r="S30">
        <v>0</v>
      </c>
      <c r="T30">
        <v>0</v>
      </c>
      <c r="U30">
        <v>0</v>
      </c>
      <c r="V30">
        <v>1</v>
      </c>
      <c r="W30">
        <v>0</v>
      </c>
      <c r="X30">
        <v>0</v>
      </c>
      <c r="Y30">
        <v>0</v>
      </c>
      <c r="Z30">
        <v>1</v>
      </c>
      <c r="AA30">
        <v>1</v>
      </c>
      <c r="AB30">
        <v>0</v>
      </c>
      <c r="AC30">
        <v>0</v>
      </c>
      <c r="AD30">
        <v>0</v>
      </c>
      <c r="AE30">
        <v>1</v>
      </c>
      <c r="AF30">
        <v>0</v>
      </c>
      <c r="AG30">
        <v>0</v>
      </c>
      <c r="AI30" t="s">
        <v>395</v>
      </c>
    </row>
    <row r="31" spans="1:47">
      <c r="A31">
        <v>4026850</v>
      </c>
      <c r="B31" t="str">
        <f t="shared" si="0"/>
        <v>http://www.ncbi.nlm.nih.gov/pmc/articles/PMC4026850</v>
      </c>
      <c r="C31" t="s">
        <v>468</v>
      </c>
      <c r="D31" t="s">
        <v>228</v>
      </c>
      <c r="F31">
        <v>0</v>
      </c>
      <c r="G31" t="s">
        <v>766</v>
      </c>
      <c r="H31" t="s">
        <v>765</v>
      </c>
      <c r="I31" t="s">
        <v>765</v>
      </c>
      <c r="J31">
        <v>0</v>
      </c>
      <c r="K31">
        <v>0</v>
      </c>
      <c r="L31">
        <v>0</v>
      </c>
      <c r="M31">
        <v>0</v>
      </c>
      <c r="N31">
        <v>0</v>
      </c>
      <c r="O31">
        <v>0</v>
      </c>
      <c r="P31">
        <v>0</v>
      </c>
      <c r="Q31">
        <v>0</v>
      </c>
      <c r="R31">
        <v>0</v>
      </c>
      <c r="S31">
        <v>0</v>
      </c>
      <c r="T31" t="s">
        <v>765</v>
      </c>
      <c r="U31">
        <v>1</v>
      </c>
      <c r="V31">
        <v>0</v>
      </c>
      <c r="W31">
        <v>0</v>
      </c>
      <c r="X31">
        <v>0</v>
      </c>
      <c r="Y31">
        <v>0</v>
      </c>
      <c r="Z31">
        <v>0</v>
      </c>
      <c r="AA31">
        <v>0</v>
      </c>
      <c r="AB31">
        <v>0</v>
      </c>
      <c r="AC31">
        <v>0</v>
      </c>
      <c r="AD31">
        <v>0</v>
      </c>
      <c r="AE31">
        <v>0</v>
      </c>
      <c r="AF31">
        <v>0</v>
      </c>
      <c r="AG31">
        <v>0</v>
      </c>
      <c r="AI31" t="s">
        <v>263</v>
      </c>
    </row>
    <row r="32" spans="1:47" hidden="1">
      <c r="A32">
        <v>4108894</v>
      </c>
      <c r="B32" t="str">
        <f t="shared" si="0"/>
        <v>http://www.ncbi.nlm.nih.gov/pmc/articles/PMC4108894</v>
      </c>
      <c r="C32" t="s">
        <v>538</v>
      </c>
      <c r="AI32" t="s">
        <v>563</v>
      </c>
    </row>
    <row r="33" spans="1:47">
      <c r="A33">
        <v>3281075</v>
      </c>
      <c r="B33" t="str">
        <f t="shared" si="0"/>
        <v>http://www.ncbi.nlm.nih.gov/pmc/articles/PMC3281075</v>
      </c>
      <c r="C33" t="s">
        <v>539</v>
      </c>
      <c r="D33" t="s">
        <v>252</v>
      </c>
      <c r="F33">
        <v>0</v>
      </c>
      <c r="G33">
        <v>0</v>
      </c>
      <c r="H33" t="s">
        <v>765</v>
      </c>
      <c r="I33" t="s">
        <v>765</v>
      </c>
      <c r="J33">
        <v>0</v>
      </c>
      <c r="K33">
        <v>0</v>
      </c>
      <c r="L33">
        <v>0</v>
      </c>
      <c r="M33">
        <v>0</v>
      </c>
      <c r="N33">
        <v>0</v>
      </c>
      <c r="O33">
        <v>0</v>
      </c>
      <c r="P33" t="s">
        <v>765</v>
      </c>
      <c r="Q33">
        <v>0</v>
      </c>
      <c r="R33">
        <v>0</v>
      </c>
      <c r="S33">
        <v>0</v>
      </c>
      <c r="T33">
        <v>0</v>
      </c>
      <c r="U33">
        <v>0</v>
      </c>
      <c r="V33">
        <v>0</v>
      </c>
      <c r="W33">
        <v>0</v>
      </c>
      <c r="X33">
        <v>0</v>
      </c>
      <c r="Y33">
        <v>0</v>
      </c>
      <c r="Z33">
        <v>0</v>
      </c>
      <c r="AA33">
        <v>0</v>
      </c>
      <c r="AB33">
        <v>0</v>
      </c>
      <c r="AC33">
        <v>0</v>
      </c>
      <c r="AD33">
        <v>0</v>
      </c>
      <c r="AE33">
        <v>0</v>
      </c>
      <c r="AF33">
        <v>0</v>
      </c>
      <c r="AG33">
        <v>0</v>
      </c>
      <c r="AI33" t="s">
        <v>263</v>
      </c>
    </row>
    <row r="34" spans="1:47" hidden="1">
      <c r="A34">
        <v>4118247</v>
      </c>
      <c r="B34" t="str">
        <f t="shared" si="0"/>
        <v>http://www.ncbi.nlm.nih.gov/pmc/articles/PMC4118247</v>
      </c>
      <c r="C34" t="s">
        <v>540</v>
      </c>
      <c r="F34">
        <v>0</v>
      </c>
      <c r="G34">
        <v>0</v>
      </c>
      <c r="H34">
        <v>1</v>
      </c>
      <c r="I34">
        <v>0</v>
      </c>
      <c r="J34">
        <v>0</v>
      </c>
      <c r="K34">
        <v>0</v>
      </c>
      <c r="L34">
        <v>0</v>
      </c>
      <c r="M34">
        <v>0</v>
      </c>
      <c r="N34">
        <v>0</v>
      </c>
      <c r="O34">
        <v>0</v>
      </c>
      <c r="P34">
        <v>0</v>
      </c>
      <c r="Q34">
        <v>0</v>
      </c>
      <c r="R34">
        <v>0</v>
      </c>
      <c r="S34">
        <v>0</v>
      </c>
      <c r="T34">
        <v>1</v>
      </c>
      <c r="U34">
        <v>0</v>
      </c>
      <c r="V34">
        <v>1</v>
      </c>
      <c r="W34">
        <v>0</v>
      </c>
      <c r="X34">
        <v>0</v>
      </c>
      <c r="Y34">
        <v>0</v>
      </c>
      <c r="Z34">
        <v>1</v>
      </c>
      <c r="AA34">
        <v>1</v>
      </c>
      <c r="AB34">
        <v>0</v>
      </c>
      <c r="AC34">
        <v>1</v>
      </c>
      <c r="AD34">
        <v>0</v>
      </c>
      <c r="AE34">
        <v>0</v>
      </c>
      <c r="AF34">
        <v>0</v>
      </c>
      <c r="AG34">
        <v>1</v>
      </c>
      <c r="AI34" t="s">
        <v>517</v>
      </c>
      <c r="AJ34" t="s">
        <v>480</v>
      </c>
    </row>
    <row r="35" spans="1:47" hidden="1">
      <c r="A35">
        <v>3762647</v>
      </c>
      <c r="B35" t="str">
        <f t="shared" si="0"/>
        <v>http://www.ncbi.nlm.nih.gov/pmc/articles/PMC3762647</v>
      </c>
      <c r="C35" t="s">
        <v>541</v>
      </c>
      <c r="AI35" t="s">
        <v>563</v>
      </c>
    </row>
    <row r="36" spans="1:47">
      <c r="A36">
        <v>3510139</v>
      </c>
      <c r="B36" t="str">
        <f t="shared" si="0"/>
        <v>http://www.ncbi.nlm.nih.gov/pmc/articles/PMC3510139</v>
      </c>
      <c r="C36" t="s">
        <v>542</v>
      </c>
      <c r="D36" t="s">
        <v>218</v>
      </c>
      <c r="F36">
        <v>0</v>
      </c>
      <c r="G36">
        <v>0</v>
      </c>
      <c r="H36" t="s">
        <v>765</v>
      </c>
      <c r="I36">
        <v>0</v>
      </c>
      <c r="J36">
        <v>0</v>
      </c>
      <c r="K36">
        <v>0</v>
      </c>
      <c r="L36">
        <v>0</v>
      </c>
      <c r="M36">
        <v>0</v>
      </c>
      <c r="N36">
        <v>0</v>
      </c>
      <c r="O36">
        <v>0</v>
      </c>
      <c r="P36">
        <v>0</v>
      </c>
      <c r="Q36">
        <v>0</v>
      </c>
      <c r="R36">
        <v>0</v>
      </c>
      <c r="S36">
        <v>0</v>
      </c>
      <c r="T36" t="s">
        <v>765</v>
      </c>
      <c r="U36">
        <v>0</v>
      </c>
      <c r="V36" t="s">
        <v>765</v>
      </c>
      <c r="W36">
        <v>0</v>
      </c>
      <c r="X36">
        <v>0</v>
      </c>
      <c r="Y36">
        <v>0</v>
      </c>
      <c r="Z36">
        <v>0</v>
      </c>
      <c r="AA36">
        <v>0</v>
      </c>
      <c r="AB36">
        <v>0</v>
      </c>
      <c r="AC36" t="s">
        <v>765</v>
      </c>
      <c r="AD36">
        <v>0</v>
      </c>
      <c r="AE36">
        <v>0</v>
      </c>
      <c r="AF36">
        <v>0</v>
      </c>
      <c r="AG36">
        <v>0</v>
      </c>
      <c r="AI36" t="s">
        <v>263</v>
      </c>
    </row>
    <row r="37" spans="1:47" hidden="1">
      <c r="A37">
        <v>3937112</v>
      </c>
      <c r="B37" t="str">
        <f t="shared" si="0"/>
        <v>http://www.ncbi.nlm.nih.gov/pmc/articles/PMC3937112</v>
      </c>
      <c r="C37" t="s">
        <v>543</v>
      </c>
      <c r="D37" t="s">
        <v>228</v>
      </c>
      <c r="F37">
        <v>1</v>
      </c>
      <c r="G37">
        <v>0</v>
      </c>
      <c r="H37">
        <v>0</v>
      </c>
      <c r="I37">
        <v>1</v>
      </c>
      <c r="J37">
        <v>0</v>
      </c>
      <c r="K37">
        <v>0</v>
      </c>
      <c r="L37">
        <v>0</v>
      </c>
      <c r="M37">
        <v>0</v>
      </c>
      <c r="N37">
        <v>0</v>
      </c>
      <c r="O37">
        <v>0</v>
      </c>
      <c r="P37">
        <v>1</v>
      </c>
      <c r="Q37">
        <v>0</v>
      </c>
      <c r="R37">
        <v>0</v>
      </c>
      <c r="S37">
        <v>0</v>
      </c>
      <c r="T37">
        <v>1</v>
      </c>
      <c r="U37">
        <v>1</v>
      </c>
      <c r="V37">
        <v>1</v>
      </c>
      <c r="W37">
        <v>0</v>
      </c>
      <c r="X37">
        <v>0</v>
      </c>
      <c r="Y37">
        <v>0</v>
      </c>
      <c r="Z37">
        <v>0</v>
      </c>
      <c r="AA37">
        <v>0</v>
      </c>
      <c r="AB37">
        <v>0</v>
      </c>
      <c r="AC37">
        <v>0</v>
      </c>
      <c r="AD37">
        <v>0</v>
      </c>
      <c r="AE37">
        <v>1</v>
      </c>
      <c r="AF37">
        <v>0</v>
      </c>
      <c r="AG37">
        <v>0</v>
      </c>
      <c r="AI37" t="s">
        <v>517</v>
      </c>
    </row>
    <row r="38" spans="1:47">
      <c r="A38">
        <v>3728230</v>
      </c>
      <c r="B38" t="str">
        <f t="shared" si="0"/>
        <v>http://www.ncbi.nlm.nih.gov/pmc/articles/PMC3728230</v>
      </c>
      <c r="C38" t="s">
        <v>544</v>
      </c>
      <c r="D38" t="s">
        <v>228</v>
      </c>
      <c r="E38" t="s">
        <v>115</v>
      </c>
      <c r="F38">
        <v>0</v>
      </c>
      <c r="G38" t="s">
        <v>766</v>
      </c>
      <c r="H38" t="s">
        <v>765</v>
      </c>
      <c r="I38" t="s">
        <v>765</v>
      </c>
      <c r="J38">
        <v>0</v>
      </c>
      <c r="K38">
        <v>0</v>
      </c>
      <c r="L38">
        <v>0</v>
      </c>
      <c r="M38">
        <v>0</v>
      </c>
      <c r="N38">
        <v>0</v>
      </c>
      <c r="O38">
        <v>0</v>
      </c>
      <c r="P38">
        <v>0</v>
      </c>
      <c r="Q38">
        <v>0</v>
      </c>
      <c r="R38">
        <v>0</v>
      </c>
      <c r="S38">
        <v>0</v>
      </c>
      <c r="T38">
        <v>0</v>
      </c>
      <c r="U38" t="s">
        <v>765</v>
      </c>
      <c r="V38">
        <v>0</v>
      </c>
      <c r="W38">
        <v>0</v>
      </c>
      <c r="X38">
        <v>0</v>
      </c>
      <c r="Y38">
        <v>0</v>
      </c>
      <c r="Z38" t="s">
        <v>765</v>
      </c>
      <c r="AA38" t="s">
        <v>765</v>
      </c>
      <c r="AB38">
        <v>0</v>
      </c>
      <c r="AC38">
        <v>0</v>
      </c>
      <c r="AD38">
        <v>0</v>
      </c>
      <c r="AE38">
        <v>0</v>
      </c>
      <c r="AF38">
        <v>0</v>
      </c>
      <c r="AG38">
        <v>0</v>
      </c>
      <c r="AI38" t="s">
        <v>263</v>
      </c>
    </row>
    <row r="39" spans="1:47" hidden="1">
      <c r="A39">
        <v>3203483</v>
      </c>
      <c r="B39" t="str">
        <f t="shared" si="0"/>
        <v>http://www.ncbi.nlm.nih.gov/pmc/articles/PMC3203483</v>
      </c>
      <c r="C39" t="s">
        <v>545</v>
      </c>
      <c r="AI39" t="s">
        <v>563</v>
      </c>
    </row>
    <row r="40" spans="1:47">
      <c r="A40">
        <v>3443648</v>
      </c>
      <c r="B40" t="str">
        <f t="shared" si="0"/>
        <v>http://www.ncbi.nlm.nih.gov/pmc/articles/PMC3443648</v>
      </c>
      <c r="C40" t="s">
        <v>546</v>
      </c>
      <c r="D40" t="s">
        <v>547</v>
      </c>
      <c r="F40">
        <v>0</v>
      </c>
      <c r="G40">
        <v>0</v>
      </c>
      <c r="H40" t="s">
        <v>765</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I40" t="s">
        <v>2</v>
      </c>
      <c r="AJ40" t="s">
        <v>278</v>
      </c>
    </row>
    <row r="41" spans="1:47" hidden="1">
      <c r="A41">
        <v>3091232</v>
      </c>
      <c r="B41" t="str">
        <f t="shared" si="0"/>
        <v>http://www.ncbi.nlm.nih.gov/pmc/articles/PMC3091232</v>
      </c>
      <c r="C41" t="s">
        <v>548</v>
      </c>
      <c r="D41" t="s">
        <v>214</v>
      </c>
      <c r="F41">
        <v>0</v>
      </c>
      <c r="G41">
        <v>0</v>
      </c>
      <c r="H41">
        <v>0</v>
      </c>
      <c r="I41">
        <v>0</v>
      </c>
      <c r="J41">
        <v>0</v>
      </c>
      <c r="K41">
        <v>0</v>
      </c>
      <c r="L41">
        <v>0</v>
      </c>
      <c r="M41">
        <v>0</v>
      </c>
      <c r="N41">
        <v>0</v>
      </c>
      <c r="O41">
        <v>0</v>
      </c>
      <c r="P41">
        <v>0</v>
      </c>
      <c r="Q41">
        <v>0</v>
      </c>
      <c r="R41">
        <v>0</v>
      </c>
      <c r="S41">
        <v>0</v>
      </c>
      <c r="T41">
        <v>1</v>
      </c>
      <c r="U41">
        <v>0</v>
      </c>
      <c r="V41">
        <v>1</v>
      </c>
      <c r="W41">
        <v>0</v>
      </c>
      <c r="X41">
        <v>0</v>
      </c>
      <c r="Y41">
        <v>0</v>
      </c>
      <c r="Z41">
        <v>1</v>
      </c>
      <c r="AA41">
        <v>0</v>
      </c>
      <c r="AB41">
        <v>0</v>
      </c>
      <c r="AC41">
        <v>0</v>
      </c>
      <c r="AD41">
        <v>0</v>
      </c>
      <c r="AE41">
        <v>0</v>
      </c>
      <c r="AF41">
        <v>0</v>
      </c>
      <c r="AG41">
        <v>0</v>
      </c>
      <c r="AI41" t="s">
        <v>517</v>
      </c>
    </row>
    <row r="42" spans="1:47" hidden="1">
      <c r="A42">
        <v>3072769</v>
      </c>
      <c r="B42" t="str">
        <f t="shared" si="0"/>
        <v>http://www.ncbi.nlm.nih.gov/pmc/articles/PMC3072769</v>
      </c>
      <c r="C42" t="s">
        <v>549</v>
      </c>
      <c r="AI42" t="s">
        <v>563</v>
      </c>
    </row>
    <row r="43" spans="1:47" hidden="1">
      <c r="A43">
        <v>3848384</v>
      </c>
      <c r="B43" t="str">
        <f t="shared" si="0"/>
        <v>http://www.ncbi.nlm.nih.gov/pmc/articles/PMC3848384</v>
      </c>
      <c r="C43" t="s">
        <v>550</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0</v>
      </c>
      <c r="AF43">
        <v>0</v>
      </c>
      <c r="AG43">
        <v>0</v>
      </c>
      <c r="AI43" t="s">
        <v>517</v>
      </c>
    </row>
    <row r="44" spans="1:47" hidden="1">
      <c r="A44">
        <v>3233220</v>
      </c>
      <c r="B44" t="str">
        <f t="shared" si="0"/>
        <v>http://www.ncbi.nlm.nih.gov/pmc/articles/PMC3233220</v>
      </c>
      <c r="C44" t="s">
        <v>551</v>
      </c>
      <c r="AI44" t="s">
        <v>563</v>
      </c>
    </row>
    <row r="45" spans="1:47" hidden="1">
      <c r="A45">
        <v>2935037</v>
      </c>
      <c r="B45" t="str">
        <f t="shared" si="0"/>
        <v>http://www.ncbi.nlm.nih.gov/pmc/articles/PMC2935037</v>
      </c>
      <c r="C45" t="s">
        <v>552</v>
      </c>
      <c r="AI45" t="s">
        <v>563</v>
      </c>
      <c r="AU45" t="s">
        <v>553</v>
      </c>
    </row>
    <row r="46" spans="1:47" hidden="1">
      <c r="A46">
        <v>3504099</v>
      </c>
      <c r="B46" t="str">
        <f t="shared" si="0"/>
        <v>http://www.ncbi.nlm.nih.gov/pmc/articles/PMC3504099</v>
      </c>
      <c r="C46" t="s">
        <v>554</v>
      </c>
      <c r="F46">
        <v>0</v>
      </c>
      <c r="G46">
        <v>0</v>
      </c>
      <c r="H46">
        <v>1</v>
      </c>
      <c r="I46">
        <v>0</v>
      </c>
      <c r="J46">
        <v>0</v>
      </c>
      <c r="K46">
        <v>0</v>
      </c>
      <c r="L46">
        <v>0</v>
      </c>
      <c r="M46">
        <v>0</v>
      </c>
      <c r="N46">
        <v>0</v>
      </c>
      <c r="O46">
        <v>0</v>
      </c>
      <c r="P46">
        <v>0</v>
      </c>
      <c r="Q46">
        <v>0</v>
      </c>
      <c r="R46">
        <v>0</v>
      </c>
      <c r="S46">
        <v>0</v>
      </c>
      <c r="T46">
        <v>1</v>
      </c>
      <c r="U46">
        <v>0</v>
      </c>
      <c r="V46">
        <v>1</v>
      </c>
      <c r="W46">
        <v>0</v>
      </c>
      <c r="X46">
        <v>0</v>
      </c>
      <c r="Y46">
        <v>0</v>
      </c>
      <c r="Z46">
        <v>1</v>
      </c>
      <c r="AA46">
        <v>1</v>
      </c>
      <c r="AB46">
        <v>0</v>
      </c>
      <c r="AC46">
        <v>1</v>
      </c>
      <c r="AD46">
        <v>0</v>
      </c>
      <c r="AE46">
        <v>0</v>
      </c>
      <c r="AF46">
        <v>0</v>
      </c>
      <c r="AG46">
        <v>1</v>
      </c>
      <c r="AI46" t="s">
        <v>395</v>
      </c>
    </row>
    <row r="47" spans="1:47" hidden="1">
      <c r="A47">
        <v>2858647</v>
      </c>
      <c r="B47" t="str">
        <f t="shared" si="0"/>
        <v>http://www.ncbi.nlm.nih.gov/pmc/articles/PMC2858647</v>
      </c>
      <c r="C47" t="s">
        <v>555</v>
      </c>
      <c r="AI47" t="s">
        <v>563</v>
      </c>
    </row>
    <row r="48" spans="1:47" hidden="1">
      <c r="A48">
        <v>2832998</v>
      </c>
      <c r="B48" t="str">
        <f t="shared" si="0"/>
        <v>http://www.ncbi.nlm.nih.gov/pmc/articles/PMC2832998</v>
      </c>
      <c r="C48" t="s">
        <v>556</v>
      </c>
      <c r="F48">
        <v>0</v>
      </c>
      <c r="G48">
        <v>1</v>
      </c>
      <c r="H48">
        <v>1</v>
      </c>
      <c r="I48">
        <v>0</v>
      </c>
      <c r="J48">
        <v>0</v>
      </c>
      <c r="K48">
        <v>0</v>
      </c>
      <c r="L48">
        <v>0</v>
      </c>
      <c r="M48">
        <v>0</v>
      </c>
      <c r="N48">
        <v>0</v>
      </c>
      <c r="O48">
        <v>0</v>
      </c>
      <c r="P48">
        <v>0</v>
      </c>
      <c r="Q48">
        <v>0</v>
      </c>
      <c r="R48">
        <v>0</v>
      </c>
      <c r="S48">
        <v>0</v>
      </c>
      <c r="T48">
        <v>1</v>
      </c>
      <c r="U48">
        <v>1</v>
      </c>
      <c r="V48">
        <v>0</v>
      </c>
      <c r="W48">
        <v>0</v>
      </c>
      <c r="X48">
        <v>0</v>
      </c>
      <c r="Y48">
        <v>0</v>
      </c>
      <c r="Z48">
        <v>1</v>
      </c>
      <c r="AA48">
        <v>1</v>
      </c>
      <c r="AB48">
        <v>0</v>
      </c>
      <c r="AC48">
        <v>0</v>
      </c>
      <c r="AD48">
        <v>0</v>
      </c>
      <c r="AE48">
        <v>0</v>
      </c>
      <c r="AF48">
        <v>0</v>
      </c>
      <c r="AG48">
        <v>0</v>
      </c>
      <c r="AI48" t="s">
        <v>517</v>
      </c>
    </row>
    <row r="49" spans="1:42" hidden="1">
      <c r="A49">
        <v>4076196</v>
      </c>
      <c r="B49" t="str">
        <f t="shared" si="0"/>
        <v>http://www.ncbi.nlm.nih.gov/pmc/articles/PMC4076196</v>
      </c>
      <c r="C49" t="s">
        <v>557</v>
      </c>
      <c r="AI49" t="s">
        <v>563</v>
      </c>
    </row>
    <row r="50" spans="1:42" hidden="1">
      <c r="A50">
        <v>3399027</v>
      </c>
      <c r="B50" t="str">
        <f t="shared" si="0"/>
        <v>http://www.ncbi.nlm.nih.gov/pmc/articles/PMC3399027</v>
      </c>
      <c r="C50" t="s">
        <v>558</v>
      </c>
      <c r="AI50" t="s">
        <v>563</v>
      </c>
    </row>
    <row r="51" spans="1:42" hidden="1">
      <c r="A51">
        <v>4013374</v>
      </c>
      <c r="B51" t="str">
        <f t="shared" si="0"/>
        <v>http://www.ncbi.nlm.nih.gov/pmc/articles/PMC4013374</v>
      </c>
      <c r="C51" t="s">
        <v>559</v>
      </c>
      <c r="AI51" t="s">
        <v>563</v>
      </c>
    </row>
    <row r="52" spans="1:42" hidden="1">
      <c r="A52">
        <v>3213309</v>
      </c>
      <c r="B52" t="str">
        <f t="shared" si="0"/>
        <v>http://www.ncbi.nlm.nih.gov/pmc/articles/PMC3213309</v>
      </c>
      <c r="C52" t="s">
        <v>560</v>
      </c>
      <c r="AI52" t="s">
        <v>563</v>
      </c>
    </row>
    <row r="53" spans="1:42" hidden="1">
      <c r="A53">
        <v>3073780</v>
      </c>
      <c r="B53" t="str">
        <f t="shared" si="0"/>
        <v>http://www.ncbi.nlm.nih.gov/pmc/articles/PMC3073780</v>
      </c>
      <c r="C53" t="s">
        <v>561</v>
      </c>
      <c r="AI53" t="s">
        <v>563</v>
      </c>
    </row>
    <row r="54" spans="1:42" hidden="1">
      <c r="A54">
        <v>3282721</v>
      </c>
      <c r="B54" t="str">
        <f t="shared" si="0"/>
        <v>http://www.ncbi.nlm.nih.gov/pmc/articles/PMC3282721</v>
      </c>
      <c r="C54" t="s">
        <v>312</v>
      </c>
      <c r="AI54" t="s">
        <v>563</v>
      </c>
    </row>
    <row r="55" spans="1:42">
      <c r="A55">
        <v>4099485</v>
      </c>
      <c r="B55" t="str">
        <f t="shared" si="0"/>
        <v>http://www.ncbi.nlm.nih.gov/pmc/articles/PMC4099485</v>
      </c>
      <c r="C55" t="s">
        <v>562</v>
      </c>
      <c r="D55" t="s">
        <v>267</v>
      </c>
      <c r="F55">
        <v>0</v>
      </c>
      <c r="G55">
        <v>0</v>
      </c>
      <c r="H55" t="s">
        <v>765</v>
      </c>
      <c r="I55">
        <v>0</v>
      </c>
      <c r="J55">
        <v>0</v>
      </c>
      <c r="K55">
        <v>0</v>
      </c>
      <c r="L55">
        <v>0</v>
      </c>
      <c r="M55">
        <v>0</v>
      </c>
      <c r="N55">
        <v>0</v>
      </c>
      <c r="O55">
        <v>0</v>
      </c>
      <c r="P55">
        <v>0</v>
      </c>
      <c r="Q55">
        <v>0</v>
      </c>
      <c r="R55">
        <v>0</v>
      </c>
      <c r="S55">
        <v>0</v>
      </c>
      <c r="T55" t="s">
        <v>765</v>
      </c>
      <c r="U55">
        <v>0</v>
      </c>
      <c r="V55">
        <v>0</v>
      </c>
      <c r="W55">
        <v>0</v>
      </c>
      <c r="X55">
        <v>0</v>
      </c>
      <c r="Y55">
        <v>0</v>
      </c>
      <c r="Z55">
        <v>0</v>
      </c>
      <c r="AA55">
        <v>0</v>
      </c>
      <c r="AB55">
        <v>0</v>
      </c>
      <c r="AC55">
        <v>0</v>
      </c>
      <c r="AD55">
        <v>0</v>
      </c>
      <c r="AE55">
        <v>0</v>
      </c>
      <c r="AF55">
        <v>0</v>
      </c>
      <c r="AG55">
        <v>0</v>
      </c>
      <c r="AI55" t="s">
        <v>2</v>
      </c>
      <c r="AJ55" t="s">
        <v>591</v>
      </c>
      <c r="AP55" t="s">
        <v>722</v>
      </c>
    </row>
    <row r="56" spans="1:42" hidden="1">
      <c r="A56">
        <v>3291568</v>
      </c>
      <c r="B56" t="str">
        <f t="shared" si="0"/>
        <v>http://www.ncbi.nlm.nih.gov/pmc/articles/PMC3291568</v>
      </c>
      <c r="C56" t="s">
        <v>564</v>
      </c>
      <c r="AI56" t="s">
        <v>563</v>
      </c>
    </row>
    <row r="57" spans="1:42" hidden="1">
      <c r="A57">
        <v>3938031</v>
      </c>
      <c r="B57" t="str">
        <f t="shared" si="0"/>
        <v>http://www.ncbi.nlm.nih.gov/pmc/articles/PMC3938031</v>
      </c>
      <c r="C57" t="s">
        <v>522</v>
      </c>
      <c r="AI57" t="s">
        <v>563</v>
      </c>
    </row>
    <row r="58" spans="1:42" hidden="1">
      <c r="A58">
        <v>3540831</v>
      </c>
      <c r="B58" t="str">
        <f t="shared" si="0"/>
        <v>http://www.ncbi.nlm.nih.gov/pmc/articles/PMC3540831</v>
      </c>
      <c r="C58" t="s">
        <v>565</v>
      </c>
      <c r="AI58" t="s">
        <v>563</v>
      </c>
    </row>
    <row r="59" spans="1:42" hidden="1">
      <c r="A59">
        <v>3848919</v>
      </c>
      <c r="B59" t="str">
        <f t="shared" si="0"/>
        <v>http://www.ncbi.nlm.nih.gov/pmc/articles/PMC3848919</v>
      </c>
      <c r="C59" t="s">
        <v>566</v>
      </c>
      <c r="D59" t="s">
        <v>346</v>
      </c>
      <c r="F59">
        <v>0</v>
      </c>
      <c r="G59">
        <v>0</v>
      </c>
      <c r="H59">
        <v>1</v>
      </c>
      <c r="I59">
        <v>1</v>
      </c>
      <c r="J59">
        <v>0</v>
      </c>
      <c r="K59">
        <v>0</v>
      </c>
      <c r="L59">
        <v>0</v>
      </c>
      <c r="M59">
        <v>0</v>
      </c>
      <c r="N59">
        <v>0</v>
      </c>
      <c r="O59">
        <v>0</v>
      </c>
      <c r="P59">
        <v>0</v>
      </c>
      <c r="Q59">
        <v>0</v>
      </c>
      <c r="R59">
        <v>0</v>
      </c>
      <c r="S59">
        <v>0</v>
      </c>
      <c r="T59">
        <v>1</v>
      </c>
      <c r="U59">
        <v>0</v>
      </c>
      <c r="V59">
        <v>1</v>
      </c>
      <c r="W59">
        <v>0</v>
      </c>
      <c r="X59">
        <v>0</v>
      </c>
      <c r="Y59">
        <v>0</v>
      </c>
      <c r="Z59">
        <v>0</v>
      </c>
      <c r="AA59">
        <v>0</v>
      </c>
      <c r="AB59">
        <v>0</v>
      </c>
      <c r="AC59">
        <v>1</v>
      </c>
      <c r="AD59">
        <v>0</v>
      </c>
      <c r="AE59">
        <v>0</v>
      </c>
      <c r="AF59">
        <v>0</v>
      </c>
      <c r="AG59">
        <v>0</v>
      </c>
      <c r="AI59" t="s">
        <v>517</v>
      </c>
    </row>
    <row r="60" spans="1:42" hidden="1">
      <c r="A60">
        <v>3013702</v>
      </c>
      <c r="B60" t="str">
        <f t="shared" si="0"/>
        <v>http://www.ncbi.nlm.nih.gov/pmc/articles/PMC3013702</v>
      </c>
      <c r="C60" t="s">
        <v>568</v>
      </c>
      <c r="D60" t="s">
        <v>228</v>
      </c>
      <c r="F60">
        <v>0</v>
      </c>
      <c r="G60">
        <v>0</v>
      </c>
      <c r="H60">
        <v>1</v>
      </c>
      <c r="I60">
        <v>0</v>
      </c>
      <c r="J60">
        <v>0</v>
      </c>
      <c r="K60">
        <v>0</v>
      </c>
      <c r="L60">
        <v>0</v>
      </c>
      <c r="M60">
        <v>0</v>
      </c>
      <c r="N60">
        <v>0</v>
      </c>
      <c r="O60">
        <v>0</v>
      </c>
      <c r="P60">
        <v>0</v>
      </c>
      <c r="Q60">
        <v>0</v>
      </c>
      <c r="R60">
        <v>0</v>
      </c>
      <c r="S60">
        <v>0</v>
      </c>
      <c r="T60">
        <v>1</v>
      </c>
      <c r="U60">
        <v>1</v>
      </c>
      <c r="V60">
        <v>1</v>
      </c>
      <c r="W60">
        <v>0</v>
      </c>
      <c r="X60">
        <v>0</v>
      </c>
      <c r="Y60">
        <v>0</v>
      </c>
      <c r="Z60">
        <v>1</v>
      </c>
      <c r="AA60">
        <v>1</v>
      </c>
      <c r="AB60">
        <v>0</v>
      </c>
      <c r="AC60">
        <v>0</v>
      </c>
      <c r="AD60">
        <v>0</v>
      </c>
      <c r="AE60">
        <v>1</v>
      </c>
      <c r="AF60">
        <v>0</v>
      </c>
      <c r="AG60">
        <v>0</v>
      </c>
      <c r="AI60" t="s">
        <v>569</v>
      </c>
    </row>
    <row r="61" spans="1:42" hidden="1">
      <c r="A61">
        <v>3792126</v>
      </c>
      <c r="B61" t="str">
        <f t="shared" si="0"/>
        <v>http://www.ncbi.nlm.nih.gov/pmc/articles/PMC3792126</v>
      </c>
      <c r="C61" t="s">
        <v>570</v>
      </c>
      <c r="AI61" t="s">
        <v>563</v>
      </c>
    </row>
    <row r="62" spans="1:42">
      <c r="A62">
        <v>3677464</v>
      </c>
      <c r="B62" t="str">
        <f t="shared" si="0"/>
        <v>http://www.ncbi.nlm.nih.gov/pmc/articles/PMC3677464</v>
      </c>
      <c r="C62" t="s">
        <v>571</v>
      </c>
      <c r="D62" t="s">
        <v>238</v>
      </c>
      <c r="E62" t="s">
        <v>131</v>
      </c>
      <c r="F62" t="s">
        <v>766</v>
      </c>
      <c r="G62" t="s">
        <v>766</v>
      </c>
      <c r="H62" t="s">
        <v>765</v>
      </c>
      <c r="I62">
        <v>0</v>
      </c>
      <c r="J62">
        <v>0</v>
      </c>
      <c r="K62">
        <v>0</v>
      </c>
      <c r="L62">
        <v>0</v>
      </c>
      <c r="M62">
        <v>0</v>
      </c>
      <c r="N62">
        <v>0</v>
      </c>
      <c r="O62">
        <v>0</v>
      </c>
      <c r="P62" t="s">
        <v>765</v>
      </c>
      <c r="Q62">
        <v>0</v>
      </c>
      <c r="R62">
        <v>0</v>
      </c>
      <c r="S62">
        <v>0</v>
      </c>
      <c r="T62" t="s">
        <v>765</v>
      </c>
      <c r="U62">
        <v>0</v>
      </c>
      <c r="V62" t="s">
        <v>765</v>
      </c>
      <c r="W62">
        <v>0</v>
      </c>
      <c r="X62">
        <v>0</v>
      </c>
      <c r="Y62">
        <v>0</v>
      </c>
      <c r="Z62" t="s">
        <v>765</v>
      </c>
      <c r="AA62" t="s">
        <v>767</v>
      </c>
      <c r="AB62">
        <v>0</v>
      </c>
      <c r="AC62" t="s">
        <v>765</v>
      </c>
      <c r="AD62">
        <v>0</v>
      </c>
      <c r="AE62">
        <v>0</v>
      </c>
      <c r="AF62">
        <v>0</v>
      </c>
      <c r="AG62" t="s">
        <v>765</v>
      </c>
      <c r="AI62" t="s">
        <v>263</v>
      </c>
    </row>
    <row r="63" spans="1:42">
      <c r="A63">
        <v>4116462</v>
      </c>
      <c r="B63" t="str">
        <f t="shared" si="0"/>
        <v>http://www.ncbi.nlm.nih.gov/pmc/articles/PMC4116462</v>
      </c>
      <c r="C63" t="s">
        <v>572</v>
      </c>
      <c r="D63" t="s">
        <v>238</v>
      </c>
      <c r="F63">
        <v>0</v>
      </c>
      <c r="G63">
        <v>0</v>
      </c>
      <c r="H63" t="s">
        <v>765</v>
      </c>
      <c r="I63">
        <v>0</v>
      </c>
      <c r="J63" t="s">
        <v>768</v>
      </c>
      <c r="K63">
        <v>0</v>
      </c>
      <c r="L63">
        <v>0</v>
      </c>
      <c r="M63">
        <v>0</v>
      </c>
      <c r="N63">
        <v>0</v>
      </c>
      <c r="O63">
        <v>0</v>
      </c>
      <c r="P63">
        <v>0</v>
      </c>
      <c r="Q63">
        <v>0</v>
      </c>
      <c r="R63" t="s">
        <v>768</v>
      </c>
      <c r="S63">
        <v>0</v>
      </c>
      <c r="T63" t="s">
        <v>765</v>
      </c>
      <c r="U63">
        <v>0</v>
      </c>
      <c r="V63">
        <v>0</v>
      </c>
      <c r="W63">
        <v>0</v>
      </c>
      <c r="X63">
        <v>0</v>
      </c>
      <c r="Y63">
        <v>0</v>
      </c>
      <c r="Z63">
        <v>0</v>
      </c>
      <c r="AA63">
        <v>0</v>
      </c>
      <c r="AB63">
        <v>0</v>
      </c>
      <c r="AC63">
        <v>0</v>
      </c>
      <c r="AD63">
        <v>0</v>
      </c>
      <c r="AE63">
        <v>0</v>
      </c>
      <c r="AF63">
        <v>0</v>
      </c>
      <c r="AG63">
        <v>0</v>
      </c>
      <c r="AI63" t="s">
        <v>2</v>
      </c>
      <c r="AJ63" t="s">
        <v>573</v>
      </c>
      <c r="AP63" t="s">
        <v>769</v>
      </c>
    </row>
    <row r="64" spans="1:42">
      <c r="A64">
        <v>4260680</v>
      </c>
      <c r="B64" t="str">
        <f t="shared" si="0"/>
        <v>http://www.ncbi.nlm.nih.gov/pmc/articles/PMC4260680</v>
      </c>
      <c r="C64" t="s">
        <v>574</v>
      </c>
      <c r="D64" t="s">
        <v>228</v>
      </c>
      <c r="F64">
        <v>0</v>
      </c>
      <c r="G64">
        <v>0</v>
      </c>
      <c r="H64" t="s">
        <v>765</v>
      </c>
      <c r="I64">
        <v>0</v>
      </c>
      <c r="J64">
        <v>0</v>
      </c>
      <c r="K64" t="s">
        <v>765</v>
      </c>
      <c r="L64">
        <v>0</v>
      </c>
      <c r="M64">
        <v>0</v>
      </c>
      <c r="N64">
        <v>0</v>
      </c>
      <c r="O64">
        <v>0</v>
      </c>
      <c r="P64">
        <v>0</v>
      </c>
      <c r="Q64">
        <v>0</v>
      </c>
      <c r="R64">
        <v>0</v>
      </c>
      <c r="S64">
        <v>0</v>
      </c>
      <c r="T64" t="s">
        <v>765</v>
      </c>
      <c r="U64">
        <v>0</v>
      </c>
      <c r="V64" t="s">
        <v>765</v>
      </c>
      <c r="W64" t="s">
        <v>765</v>
      </c>
      <c r="X64">
        <v>0</v>
      </c>
      <c r="Y64">
        <v>0</v>
      </c>
      <c r="Z64" s="10" t="s">
        <v>765</v>
      </c>
      <c r="AA64" t="s">
        <v>767</v>
      </c>
      <c r="AB64">
        <v>0</v>
      </c>
      <c r="AC64">
        <v>0</v>
      </c>
      <c r="AD64">
        <v>0</v>
      </c>
      <c r="AE64">
        <v>0</v>
      </c>
      <c r="AF64">
        <v>0</v>
      </c>
      <c r="AG64">
        <v>0</v>
      </c>
      <c r="AI64" t="s">
        <v>263</v>
      </c>
    </row>
    <row r="65" spans="1:38" hidden="1">
      <c r="A65">
        <v>3397965</v>
      </c>
      <c r="B65" t="str">
        <f t="shared" si="0"/>
        <v>http://www.ncbi.nlm.nih.gov/pmc/articles/PMC3397965</v>
      </c>
      <c r="C65" t="s">
        <v>575</v>
      </c>
      <c r="D65" t="s">
        <v>228</v>
      </c>
      <c r="F65">
        <v>1</v>
      </c>
      <c r="G65">
        <v>1</v>
      </c>
      <c r="H65">
        <v>1</v>
      </c>
      <c r="I65">
        <v>1</v>
      </c>
      <c r="J65">
        <v>0</v>
      </c>
      <c r="K65">
        <v>0</v>
      </c>
      <c r="L65">
        <v>0</v>
      </c>
      <c r="M65">
        <v>0</v>
      </c>
      <c r="N65">
        <v>0</v>
      </c>
      <c r="O65">
        <v>0</v>
      </c>
      <c r="P65">
        <v>0</v>
      </c>
      <c r="Q65">
        <v>0</v>
      </c>
      <c r="R65">
        <v>0</v>
      </c>
      <c r="S65">
        <v>0</v>
      </c>
      <c r="T65">
        <v>0</v>
      </c>
      <c r="U65">
        <v>0</v>
      </c>
      <c r="V65">
        <v>1</v>
      </c>
      <c r="W65">
        <v>1</v>
      </c>
      <c r="X65">
        <v>0</v>
      </c>
      <c r="Y65">
        <v>0</v>
      </c>
      <c r="Z65">
        <v>0</v>
      </c>
      <c r="AA65">
        <v>0</v>
      </c>
      <c r="AB65">
        <v>0</v>
      </c>
      <c r="AC65">
        <v>0</v>
      </c>
      <c r="AD65">
        <v>0</v>
      </c>
      <c r="AE65">
        <v>0</v>
      </c>
      <c r="AF65">
        <v>0</v>
      </c>
      <c r="AG65">
        <v>0</v>
      </c>
      <c r="AI65" t="s">
        <v>395</v>
      </c>
    </row>
    <row r="66" spans="1:38" hidden="1">
      <c r="A66">
        <v>3317194</v>
      </c>
      <c r="B66" t="str">
        <f t="shared" si="0"/>
        <v>http://www.ncbi.nlm.nih.gov/pmc/articles/PMC3317194</v>
      </c>
      <c r="C66" t="s">
        <v>576</v>
      </c>
      <c r="AI66" t="s">
        <v>563</v>
      </c>
    </row>
    <row r="67" spans="1:38" hidden="1">
      <c r="A67">
        <v>3682954</v>
      </c>
      <c r="B67" t="str">
        <f t="shared" ref="B67:B116" si="1">"http://www.ncbi.nlm.nih.gov/pmc/articles/PMC" &amp; A67</f>
        <v>http://www.ncbi.nlm.nih.gov/pmc/articles/PMC3682954</v>
      </c>
      <c r="C67" t="s">
        <v>577</v>
      </c>
      <c r="AI67" t="s">
        <v>563</v>
      </c>
    </row>
    <row r="68" spans="1:38" hidden="1">
      <c r="A68">
        <v>3707321</v>
      </c>
      <c r="B68" t="str">
        <f t="shared" si="1"/>
        <v>http://www.ncbi.nlm.nih.gov/pmc/articles/PMC3707321</v>
      </c>
      <c r="C68" t="s">
        <v>578</v>
      </c>
      <c r="AI68" t="s">
        <v>563</v>
      </c>
    </row>
    <row r="69" spans="1:38" hidden="1">
      <c r="A69">
        <v>3398192</v>
      </c>
      <c r="B69" t="str">
        <f t="shared" si="1"/>
        <v>http://www.ncbi.nlm.nih.gov/pmc/articles/PMC3398192</v>
      </c>
      <c r="C69" t="s">
        <v>579</v>
      </c>
      <c r="AI69" t="s">
        <v>563</v>
      </c>
    </row>
    <row r="70" spans="1:38" hidden="1">
      <c r="A70">
        <v>2999964</v>
      </c>
      <c r="B70" t="str">
        <f t="shared" si="1"/>
        <v>http://www.ncbi.nlm.nih.gov/pmc/articles/PMC2999964</v>
      </c>
      <c r="C70" t="s">
        <v>580</v>
      </c>
      <c r="F70">
        <v>0</v>
      </c>
      <c r="G70">
        <v>0</v>
      </c>
      <c r="H70">
        <v>1</v>
      </c>
      <c r="I70">
        <v>1</v>
      </c>
      <c r="J70">
        <v>0</v>
      </c>
      <c r="K70">
        <v>0</v>
      </c>
      <c r="L70">
        <v>0</v>
      </c>
      <c r="M70">
        <v>0</v>
      </c>
      <c r="N70">
        <v>0</v>
      </c>
      <c r="O70">
        <v>0</v>
      </c>
      <c r="P70">
        <v>0</v>
      </c>
      <c r="Q70">
        <v>0</v>
      </c>
      <c r="R70">
        <v>0</v>
      </c>
      <c r="S70">
        <v>0</v>
      </c>
      <c r="T70">
        <v>0</v>
      </c>
      <c r="U70">
        <v>0</v>
      </c>
      <c r="V70">
        <v>1</v>
      </c>
      <c r="W70">
        <v>0</v>
      </c>
      <c r="X70">
        <v>0</v>
      </c>
      <c r="Y70">
        <v>0</v>
      </c>
      <c r="Z70">
        <v>0</v>
      </c>
      <c r="AA70">
        <v>0</v>
      </c>
      <c r="AB70">
        <v>0</v>
      </c>
      <c r="AC70">
        <v>0</v>
      </c>
      <c r="AD70">
        <v>0</v>
      </c>
      <c r="AE70">
        <v>1</v>
      </c>
      <c r="AF70">
        <v>0</v>
      </c>
      <c r="AG70">
        <v>0</v>
      </c>
      <c r="AI70" t="s">
        <v>395</v>
      </c>
    </row>
    <row r="71" spans="1:38" hidden="1">
      <c r="A71">
        <v>3189840</v>
      </c>
      <c r="B71" t="str">
        <f t="shared" si="1"/>
        <v>http://www.ncbi.nlm.nih.gov/pmc/articles/PMC3189840</v>
      </c>
      <c r="C71" t="s">
        <v>581</v>
      </c>
      <c r="AI71" t="s">
        <v>563</v>
      </c>
    </row>
    <row r="72" spans="1:38">
      <c r="A72">
        <v>3590201</v>
      </c>
      <c r="B72" t="str">
        <f t="shared" si="1"/>
        <v>http://www.ncbi.nlm.nih.gov/pmc/articles/PMC3590201</v>
      </c>
      <c r="C72" t="s">
        <v>582</v>
      </c>
      <c r="D72" t="s">
        <v>228</v>
      </c>
      <c r="F72" t="s">
        <v>766</v>
      </c>
      <c r="G72" t="s">
        <v>766</v>
      </c>
      <c r="H72" t="s">
        <v>765</v>
      </c>
      <c r="I72">
        <v>0</v>
      </c>
      <c r="J72">
        <v>0</v>
      </c>
      <c r="K72">
        <v>0</v>
      </c>
      <c r="L72">
        <v>0</v>
      </c>
      <c r="M72">
        <v>0</v>
      </c>
      <c r="N72">
        <v>0</v>
      </c>
      <c r="O72">
        <v>0</v>
      </c>
      <c r="P72">
        <v>0</v>
      </c>
      <c r="Q72">
        <v>0</v>
      </c>
      <c r="R72">
        <v>0</v>
      </c>
      <c r="S72">
        <v>0</v>
      </c>
      <c r="T72" t="s">
        <v>765</v>
      </c>
      <c r="U72">
        <v>0</v>
      </c>
      <c r="V72" t="s">
        <v>765</v>
      </c>
      <c r="W72">
        <v>0</v>
      </c>
      <c r="X72">
        <v>0</v>
      </c>
      <c r="Y72">
        <v>0</v>
      </c>
      <c r="Z72" t="s">
        <v>765</v>
      </c>
      <c r="AA72" t="s">
        <v>767</v>
      </c>
      <c r="AB72">
        <v>0</v>
      </c>
      <c r="AC72" t="s">
        <v>765</v>
      </c>
      <c r="AD72">
        <v>0</v>
      </c>
      <c r="AE72">
        <v>0</v>
      </c>
      <c r="AF72">
        <v>0</v>
      </c>
      <c r="AG72">
        <v>0</v>
      </c>
      <c r="AI72" t="s">
        <v>263</v>
      </c>
      <c r="AK72" t="s">
        <v>262</v>
      </c>
      <c r="AL72" t="s">
        <v>583</v>
      </c>
    </row>
    <row r="73" spans="1:38" hidden="1">
      <c r="A73">
        <v>4108708</v>
      </c>
      <c r="B73" t="str">
        <f t="shared" si="1"/>
        <v>http://www.ncbi.nlm.nih.gov/pmc/articles/PMC4108708</v>
      </c>
      <c r="C73" t="s">
        <v>566</v>
      </c>
      <c r="D73" t="s">
        <v>252</v>
      </c>
      <c r="F73">
        <v>0</v>
      </c>
      <c r="G73">
        <v>1</v>
      </c>
      <c r="H73">
        <v>1</v>
      </c>
      <c r="I73">
        <v>0</v>
      </c>
      <c r="J73">
        <v>0</v>
      </c>
      <c r="K73">
        <v>0</v>
      </c>
      <c r="L73">
        <v>0</v>
      </c>
      <c r="M73">
        <v>0</v>
      </c>
      <c r="N73">
        <v>0</v>
      </c>
      <c r="O73">
        <v>0</v>
      </c>
      <c r="P73">
        <v>1</v>
      </c>
      <c r="Q73">
        <v>0</v>
      </c>
      <c r="R73">
        <v>0</v>
      </c>
      <c r="S73">
        <v>0</v>
      </c>
      <c r="T73">
        <v>1</v>
      </c>
      <c r="U73">
        <v>0</v>
      </c>
      <c r="V73">
        <v>1</v>
      </c>
      <c r="W73">
        <v>0</v>
      </c>
      <c r="X73">
        <v>0</v>
      </c>
      <c r="Y73">
        <v>0</v>
      </c>
      <c r="Z73">
        <v>0</v>
      </c>
      <c r="AA73">
        <v>0</v>
      </c>
      <c r="AB73">
        <v>0</v>
      </c>
      <c r="AC73">
        <v>0</v>
      </c>
      <c r="AD73">
        <v>0</v>
      </c>
      <c r="AE73">
        <v>0</v>
      </c>
      <c r="AF73">
        <v>0</v>
      </c>
      <c r="AG73">
        <v>0</v>
      </c>
      <c r="AI73" t="s">
        <v>517</v>
      </c>
    </row>
    <row r="74" spans="1:38" hidden="1">
      <c r="A74">
        <v>3574753</v>
      </c>
      <c r="B74" t="str">
        <f t="shared" si="1"/>
        <v>http://www.ncbi.nlm.nih.gov/pmc/articles/PMC3574753</v>
      </c>
      <c r="C74" t="s">
        <v>584</v>
      </c>
      <c r="D74" t="s">
        <v>228</v>
      </c>
      <c r="F74">
        <v>0</v>
      </c>
      <c r="G74">
        <v>1</v>
      </c>
      <c r="H74">
        <v>1</v>
      </c>
      <c r="I74">
        <v>0</v>
      </c>
      <c r="J74">
        <v>0</v>
      </c>
      <c r="K74">
        <v>0</v>
      </c>
      <c r="L74">
        <v>0</v>
      </c>
      <c r="M74">
        <v>0</v>
      </c>
      <c r="N74">
        <v>0</v>
      </c>
      <c r="O74">
        <v>0</v>
      </c>
      <c r="P74">
        <v>0</v>
      </c>
      <c r="Q74">
        <v>0</v>
      </c>
      <c r="R74">
        <v>0</v>
      </c>
      <c r="S74">
        <v>0</v>
      </c>
      <c r="T74">
        <v>0</v>
      </c>
      <c r="U74">
        <v>0</v>
      </c>
      <c r="V74">
        <v>1</v>
      </c>
      <c r="W74">
        <v>0</v>
      </c>
      <c r="X74">
        <v>0</v>
      </c>
      <c r="Y74">
        <v>0</v>
      </c>
      <c r="Z74">
        <v>0</v>
      </c>
      <c r="AA74">
        <v>0</v>
      </c>
      <c r="AB74">
        <v>0</v>
      </c>
      <c r="AC74">
        <v>0</v>
      </c>
      <c r="AD74">
        <v>0</v>
      </c>
      <c r="AE74">
        <v>0</v>
      </c>
      <c r="AF74">
        <v>0</v>
      </c>
      <c r="AG74">
        <v>0</v>
      </c>
      <c r="AI74" t="s">
        <v>395</v>
      </c>
    </row>
    <row r="75" spans="1:38">
      <c r="A75">
        <v>3098802</v>
      </c>
      <c r="B75" t="str">
        <f t="shared" si="1"/>
        <v>http://www.ncbi.nlm.nih.gov/pmc/articles/PMC3098802</v>
      </c>
      <c r="C75" t="s">
        <v>585</v>
      </c>
      <c r="D75" t="s">
        <v>218</v>
      </c>
      <c r="F75">
        <v>0</v>
      </c>
      <c r="G75">
        <v>0</v>
      </c>
      <c r="H75" t="s">
        <v>765</v>
      </c>
      <c r="I75">
        <v>0</v>
      </c>
      <c r="J75">
        <v>0</v>
      </c>
      <c r="K75">
        <v>0</v>
      </c>
      <c r="L75">
        <v>0</v>
      </c>
      <c r="M75">
        <v>0</v>
      </c>
      <c r="N75">
        <v>0</v>
      </c>
      <c r="O75">
        <v>0</v>
      </c>
      <c r="P75" t="s">
        <v>766</v>
      </c>
      <c r="Q75">
        <v>0</v>
      </c>
      <c r="R75">
        <v>0</v>
      </c>
      <c r="S75">
        <v>0</v>
      </c>
      <c r="T75" t="s">
        <v>765</v>
      </c>
      <c r="U75">
        <v>0</v>
      </c>
      <c r="V75">
        <v>0</v>
      </c>
      <c r="W75">
        <v>0</v>
      </c>
      <c r="X75">
        <v>0</v>
      </c>
      <c r="Y75">
        <v>0</v>
      </c>
      <c r="Z75">
        <v>0</v>
      </c>
      <c r="AA75">
        <v>0</v>
      </c>
      <c r="AB75">
        <v>0</v>
      </c>
      <c r="AC75">
        <v>0</v>
      </c>
      <c r="AD75">
        <v>0</v>
      </c>
      <c r="AE75">
        <v>0</v>
      </c>
      <c r="AF75">
        <v>0</v>
      </c>
      <c r="AG75">
        <v>0</v>
      </c>
      <c r="AI75" t="s">
        <v>2</v>
      </c>
      <c r="AJ75" t="s">
        <v>586</v>
      </c>
    </row>
    <row r="76" spans="1:38" hidden="1">
      <c r="A76">
        <v>4071835</v>
      </c>
      <c r="B76" t="str">
        <f t="shared" si="1"/>
        <v>http://www.ncbi.nlm.nih.gov/pmc/articles/PMC4071835</v>
      </c>
      <c r="C76" t="s">
        <v>587</v>
      </c>
      <c r="AI76" t="s">
        <v>563</v>
      </c>
    </row>
    <row r="77" spans="1:38" hidden="1">
      <c r="A77">
        <v>3434211</v>
      </c>
      <c r="B77" t="str">
        <f t="shared" si="1"/>
        <v>http://www.ncbi.nlm.nih.gov/pmc/articles/PMC3434211</v>
      </c>
      <c r="C77" t="s">
        <v>566</v>
      </c>
      <c r="AI77" t="s">
        <v>563</v>
      </c>
    </row>
    <row r="78" spans="1:38" hidden="1">
      <c r="A78">
        <v>3064372</v>
      </c>
      <c r="B78" t="str">
        <f t="shared" si="1"/>
        <v>http://www.ncbi.nlm.nih.gov/pmc/articles/PMC3064372</v>
      </c>
      <c r="C78" t="s">
        <v>588</v>
      </c>
      <c r="AI78" t="s">
        <v>563</v>
      </c>
    </row>
    <row r="79" spans="1:38" hidden="1">
      <c r="A79">
        <v>3348052</v>
      </c>
      <c r="B79" t="str">
        <f t="shared" si="1"/>
        <v>http://www.ncbi.nlm.nih.gov/pmc/articles/PMC3348052</v>
      </c>
      <c r="C79" t="s">
        <v>589</v>
      </c>
      <c r="D79" t="s">
        <v>267</v>
      </c>
      <c r="F79">
        <v>0</v>
      </c>
      <c r="G79">
        <v>0</v>
      </c>
      <c r="H79">
        <v>1</v>
      </c>
      <c r="I79">
        <v>1</v>
      </c>
      <c r="J79">
        <v>0</v>
      </c>
      <c r="K79">
        <v>0</v>
      </c>
      <c r="L79">
        <v>0</v>
      </c>
      <c r="M79">
        <v>0</v>
      </c>
      <c r="N79">
        <v>0</v>
      </c>
      <c r="O79">
        <v>0</v>
      </c>
      <c r="P79">
        <v>0</v>
      </c>
      <c r="Q79">
        <v>0</v>
      </c>
      <c r="R79">
        <v>0</v>
      </c>
      <c r="S79">
        <v>0</v>
      </c>
      <c r="T79">
        <v>0</v>
      </c>
      <c r="U79">
        <v>0</v>
      </c>
      <c r="V79">
        <v>1</v>
      </c>
      <c r="W79">
        <v>0</v>
      </c>
      <c r="X79">
        <v>0</v>
      </c>
      <c r="Y79">
        <v>0</v>
      </c>
      <c r="Z79">
        <v>0</v>
      </c>
      <c r="AA79">
        <v>0</v>
      </c>
      <c r="AB79">
        <v>0</v>
      </c>
      <c r="AC79">
        <v>0</v>
      </c>
      <c r="AD79">
        <v>0</v>
      </c>
      <c r="AE79">
        <v>0</v>
      </c>
      <c r="AF79">
        <v>0</v>
      </c>
      <c r="AG79">
        <v>0</v>
      </c>
      <c r="AI79" t="s">
        <v>240</v>
      </c>
      <c r="AJ79" t="s">
        <v>296</v>
      </c>
    </row>
    <row r="80" spans="1:38" hidden="1">
      <c r="A80">
        <v>3823983</v>
      </c>
      <c r="B80" t="str">
        <f t="shared" si="1"/>
        <v>http://www.ncbi.nlm.nih.gov/pmc/articles/PMC3823983</v>
      </c>
      <c r="C80" t="s">
        <v>312</v>
      </c>
      <c r="AI80" t="s">
        <v>563</v>
      </c>
    </row>
    <row r="81" spans="1:42" hidden="1">
      <c r="A81">
        <v>4191801</v>
      </c>
      <c r="B81" t="str">
        <f t="shared" si="1"/>
        <v>http://www.ncbi.nlm.nih.gov/pmc/articles/PMC4191801</v>
      </c>
      <c r="C81" t="s">
        <v>237</v>
      </c>
      <c r="D81" t="s">
        <v>228</v>
      </c>
      <c r="F81">
        <v>0</v>
      </c>
      <c r="G81">
        <v>0</v>
      </c>
      <c r="H81">
        <v>1</v>
      </c>
      <c r="I81">
        <v>0</v>
      </c>
      <c r="J81">
        <v>0</v>
      </c>
      <c r="K81">
        <v>0</v>
      </c>
      <c r="L81">
        <v>0</v>
      </c>
      <c r="M81">
        <v>0</v>
      </c>
      <c r="N81">
        <v>0</v>
      </c>
      <c r="O81">
        <v>0</v>
      </c>
      <c r="P81">
        <v>0</v>
      </c>
      <c r="Q81">
        <v>0</v>
      </c>
      <c r="R81">
        <v>0</v>
      </c>
      <c r="S81">
        <v>0</v>
      </c>
      <c r="T81">
        <v>0</v>
      </c>
      <c r="U81">
        <v>1</v>
      </c>
      <c r="V81">
        <v>0</v>
      </c>
      <c r="W81">
        <v>0</v>
      </c>
      <c r="X81">
        <v>0</v>
      </c>
      <c r="Y81">
        <v>0</v>
      </c>
      <c r="Z81">
        <v>1</v>
      </c>
      <c r="AA81">
        <v>1</v>
      </c>
      <c r="AB81">
        <v>0</v>
      </c>
      <c r="AC81">
        <v>1</v>
      </c>
      <c r="AD81">
        <v>0</v>
      </c>
      <c r="AE81">
        <v>1</v>
      </c>
      <c r="AF81">
        <v>0</v>
      </c>
      <c r="AG81">
        <v>0</v>
      </c>
      <c r="AI81" t="s">
        <v>395</v>
      </c>
    </row>
    <row r="82" spans="1:42">
      <c r="A82">
        <v>3394273</v>
      </c>
      <c r="B82" t="str">
        <f t="shared" si="1"/>
        <v>http://www.ncbi.nlm.nih.gov/pmc/articles/PMC3394273</v>
      </c>
      <c r="C82" t="s">
        <v>590</v>
      </c>
      <c r="D82" t="s">
        <v>252</v>
      </c>
      <c r="F82">
        <v>0</v>
      </c>
      <c r="G82">
        <v>0</v>
      </c>
      <c r="H82">
        <v>0</v>
      </c>
      <c r="I82">
        <v>0</v>
      </c>
      <c r="J82">
        <v>0</v>
      </c>
      <c r="K82">
        <v>0</v>
      </c>
      <c r="L82">
        <v>0</v>
      </c>
      <c r="M82">
        <v>0</v>
      </c>
      <c r="N82">
        <v>0</v>
      </c>
      <c r="O82">
        <v>0</v>
      </c>
      <c r="P82">
        <v>0</v>
      </c>
      <c r="Q82">
        <v>0</v>
      </c>
      <c r="R82">
        <v>0</v>
      </c>
      <c r="S82">
        <v>0</v>
      </c>
      <c r="T82" t="s">
        <v>765</v>
      </c>
      <c r="U82">
        <v>0</v>
      </c>
      <c r="V82">
        <v>0</v>
      </c>
      <c r="W82">
        <v>0</v>
      </c>
      <c r="X82">
        <v>0</v>
      </c>
      <c r="Y82">
        <v>0</v>
      </c>
      <c r="Z82">
        <v>0</v>
      </c>
      <c r="AA82">
        <v>0</v>
      </c>
      <c r="AB82">
        <v>0</v>
      </c>
      <c r="AC82">
        <v>0</v>
      </c>
      <c r="AD82">
        <v>0</v>
      </c>
      <c r="AE82">
        <v>0</v>
      </c>
      <c r="AF82">
        <v>0</v>
      </c>
      <c r="AG82">
        <v>0</v>
      </c>
      <c r="AI82" t="s">
        <v>2</v>
      </c>
      <c r="AJ82" t="s">
        <v>591</v>
      </c>
      <c r="AP82" t="s">
        <v>605</v>
      </c>
    </row>
    <row r="83" spans="1:42" hidden="1">
      <c r="A83">
        <v>3645583</v>
      </c>
      <c r="B83" t="str">
        <f t="shared" si="1"/>
        <v>http://www.ncbi.nlm.nih.gov/pmc/articles/PMC3645583</v>
      </c>
      <c r="C83" t="s">
        <v>592</v>
      </c>
      <c r="AI83" t="s">
        <v>563</v>
      </c>
    </row>
    <row r="84" spans="1:42">
      <c r="A84">
        <v>3945085</v>
      </c>
      <c r="B84" t="str">
        <f t="shared" si="1"/>
        <v>http://www.ncbi.nlm.nih.gov/pmc/articles/PMC3945085</v>
      </c>
      <c r="C84" t="s">
        <v>593</v>
      </c>
      <c r="D84" t="s">
        <v>267</v>
      </c>
      <c r="F84">
        <v>0</v>
      </c>
      <c r="G84">
        <v>0</v>
      </c>
      <c r="H84">
        <v>0</v>
      </c>
      <c r="I84">
        <v>0</v>
      </c>
      <c r="J84">
        <v>0</v>
      </c>
      <c r="K84">
        <v>0</v>
      </c>
      <c r="L84">
        <v>0</v>
      </c>
      <c r="M84">
        <v>0</v>
      </c>
      <c r="N84">
        <v>0</v>
      </c>
      <c r="O84">
        <v>0</v>
      </c>
      <c r="P84">
        <v>0</v>
      </c>
      <c r="Q84">
        <v>0</v>
      </c>
      <c r="R84">
        <v>0</v>
      </c>
      <c r="S84">
        <v>0</v>
      </c>
      <c r="T84" t="s">
        <v>765</v>
      </c>
      <c r="U84" t="s">
        <v>765</v>
      </c>
      <c r="V84">
        <v>0</v>
      </c>
      <c r="W84">
        <v>0</v>
      </c>
      <c r="X84">
        <v>0</v>
      </c>
      <c r="Y84">
        <v>0</v>
      </c>
      <c r="Z84">
        <v>0</v>
      </c>
      <c r="AA84">
        <v>0</v>
      </c>
      <c r="AB84">
        <v>0</v>
      </c>
      <c r="AC84">
        <v>0</v>
      </c>
      <c r="AD84">
        <v>0</v>
      </c>
      <c r="AE84">
        <v>0</v>
      </c>
      <c r="AF84">
        <v>0</v>
      </c>
      <c r="AG84">
        <v>0</v>
      </c>
      <c r="AI84" t="s">
        <v>2</v>
      </c>
      <c r="AJ84" t="s">
        <v>374</v>
      </c>
    </row>
    <row r="85" spans="1:42" hidden="1">
      <c r="A85">
        <v>4150949</v>
      </c>
      <c r="B85" t="str">
        <f t="shared" si="1"/>
        <v>http://www.ncbi.nlm.nih.gov/pmc/articles/PMC4150949</v>
      </c>
      <c r="C85" t="s">
        <v>594</v>
      </c>
      <c r="AI85" t="s">
        <v>563</v>
      </c>
    </row>
    <row r="86" spans="1:42" hidden="1">
      <c r="A86">
        <v>3933206</v>
      </c>
      <c r="B86" t="str">
        <f t="shared" si="1"/>
        <v>http://www.ncbi.nlm.nih.gov/pmc/articles/PMC3933206</v>
      </c>
      <c r="C86" t="s">
        <v>595</v>
      </c>
      <c r="D86" t="s">
        <v>252</v>
      </c>
      <c r="F86">
        <v>1</v>
      </c>
      <c r="G86">
        <v>1</v>
      </c>
      <c r="H86">
        <v>1</v>
      </c>
      <c r="I86">
        <v>0</v>
      </c>
      <c r="J86">
        <v>0</v>
      </c>
      <c r="K86">
        <v>0</v>
      </c>
      <c r="L86">
        <v>0</v>
      </c>
      <c r="M86">
        <v>0</v>
      </c>
      <c r="N86">
        <v>0</v>
      </c>
      <c r="O86">
        <v>0</v>
      </c>
      <c r="P86">
        <v>0</v>
      </c>
      <c r="Q86">
        <v>0</v>
      </c>
      <c r="R86">
        <v>0</v>
      </c>
      <c r="S86">
        <v>0</v>
      </c>
      <c r="T86">
        <v>1</v>
      </c>
      <c r="U86">
        <v>0</v>
      </c>
      <c r="V86">
        <v>1</v>
      </c>
      <c r="W86">
        <v>0</v>
      </c>
      <c r="X86">
        <v>0</v>
      </c>
      <c r="Y86">
        <v>0</v>
      </c>
      <c r="Z86">
        <v>1</v>
      </c>
      <c r="AA86">
        <v>1</v>
      </c>
      <c r="AB86">
        <v>0</v>
      </c>
      <c r="AC86">
        <v>0</v>
      </c>
      <c r="AD86">
        <v>0</v>
      </c>
      <c r="AE86">
        <v>0</v>
      </c>
      <c r="AF86">
        <v>0</v>
      </c>
      <c r="AG86">
        <v>0</v>
      </c>
      <c r="AI86" t="s">
        <v>517</v>
      </c>
    </row>
    <row r="87" spans="1:42">
      <c r="A87">
        <v>3095332</v>
      </c>
      <c r="B87" t="str">
        <f t="shared" si="1"/>
        <v>http://www.ncbi.nlm.nih.gov/pmc/articles/PMC3095332</v>
      </c>
      <c r="C87" t="s">
        <v>596</v>
      </c>
      <c r="D87" t="s">
        <v>228</v>
      </c>
      <c r="F87">
        <v>0</v>
      </c>
      <c r="G87">
        <v>0</v>
      </c>
      <c r="H87" t="s">
        <v>765</v>
      </c>
      <c r="I87" t="s">
        <v>765</v>
      </c>
      <c r="J87">
        <v>0</v>
      </c>
      <c r="K87">
        <v>0</v>
      </c>
      <c r="L87">
        <v>0</v>
      </c>
      <c r="M87">
        <v>0</v>
      </c>
      <c r="N87">
        <v>0</v>
      </c>
      <c r="O87">
        <v>0</v>
      </c>
      <c r="P87">
        <v>0</v>
      </c>
      <c r="Q87">
        <v>0</v>
      </c>
      <c r="R87">
        <v>0</v>
      </c>
      <c r="S87">
        <v>0</v>
      </c>
      <c r="T87">
        <v>0</v>
      </c>
      <c r="U87">
        <v>0</v>
      </c>
      <c r="V87" t="s">
        <v>765</v>
      </c>
      <c r="W87">
        <v>0</v>
      </c>
      <c r="X87">
        <v>0</v>
      </c>
      <c r="Y87">
        <v>0</v>
      </c>
      <c r="Z87">
        <v>0</v>
      </c>
      <c r="AA87">
        <v>0</v>
      </c>
      <c r="AB87">
        <v>0</v>
      </c>
      <c r="AC87">
        <v>0</v>
      </c>
      <c r="AD87">
        <v>0</v>
      </c>
      <c r="AE87">
        <v>0</v>
      </c>
      <c r="AF87">
        <v>0</v>
      </c>
      <c r="AG87">
        <v>0</v>
      </c>
      <c r="AI87" t="s">
        <v>263</v>
      </c>
      <c r="AL87" t="s">
        <v>597</v>
      </c>
    </row>
    <row r="88" spans="1:42">
      <c r="A88">
        <v>3371843</v>
      </c>
      <c r="B88" t="str">
        <f t="shared" si="1"/>
        <v>http://www.ncbi.nlm.nih.gov/pmc/articles/PMC3371843</v>
      </c>
      <c r="C88" t="s">
        <v>571</v>
      </c>
      <c r="D88" t="s">
        <v>218</v>
      </c>
      <c r="F88">
        <v>0</v>
      </c>
      <c r="G88">
        <v>0</v>
      </c>
      <c r="H88" t="s">
        <v>765</v>
      </c>
      <c r="I88">
        <v>0</v>
      </c>
      <c r="J88">
        <v>0</v>
      </c>
      <c r="K88">
        <v>0</v>
      </c>
      <c r="L88">
        <v>0</v>
      </c>
      <c r="M88">
        <v>0</v>
      </c>
      <c r="N88">
        <v>0</v>
      </c>
      <c r="O88">
        <v>0</v>
      </c>
      <c r="P88">
        <v>0</v>
      </c>
      <c r="Q88">
        <v>0</v>
      </c>
      <c r="R88" t="s">
        <v>766</v>
      </c>
      <c r="S88">
        <v>0</v>
      </c>
      <c r="T88" t="s">
        <v>765</v>
      </c>
      <c r="U88">
        <v>0</v>
      </c>
      <c r="V88">
        <v>0</v>
      </c>
      <c r="W88">
        <v>0</v>
      </c>
      <c r="X88">
        <v>0</v>
      </c>
      <c r="Y88">
        <v>0</v>
      </c>
      <c r="Z88">
        <v>0</v>
      </c>
      <c r="AA88">
        <v>0</v>
      </c>
      <c r="AB88">
        <v>0</v>
      </c>
      <c r="AC88">
        <v>0</v>
      </c>
      <c r="AD88">
        <v>0</v>
      </c>
      <c r="AE88">
        <v>0</v>
      </c>
      <c r="AF88">
        <v>0</v>
      </c>
      <c r="AG88">
        <v>0</v>
      </c>
      <c r="AI88" t="s">
        <v>2</v>
      </c>
      <c r="AJ88" t="s">
        <v>598</v>
      </c>
      <c r="AP88" t="s">
        <v>770</v>
      </c>
    </row>
    <row r="89" spans="1:42">
      <c r="A89">
        <v>3252903</v>
      </c>
      <c r="B89" t="str">
        <f t="shared" si="1"/>
        <v>http://www.ncbi.nlm.nih.gov/pmc/articles/PMC3252903</v>
      </c>
      <c r="C89" t="s">
        <v>599</v>
      </c>
      <c r="D89" t="s">
        <v>228</v>
      </c>
      <c r="F89" t="s">
        <v>765</v>
      </c>
      <c r="G89" t="s">
        <v>766</v>
      </c>
      <c r="H89" t="s">
        <v>765</v>
      </c>
      <c r="I89" t="s">
        <v>765</v>
      </c>
      <c r="J89">
        <v>0</v>
      </c>
      <c r="K89">
        <v>0</v>
      </c>
      <c r="L89">
        <v>0</v>
      </c>
      <c r="M89">
        <v>0</v>
      </c>
      <c r="N89">
        <v>0</v>
      </c>
      <c r="O89">
        <v>0</v>
      </c>
      <c r="P89">
        <v>0</v>
      </c>
      <c r="Q89">
        <v>0</v>
      </c>
      <c r="R89">
        <v>0</v>
      </c>
      <c r="S89">
        <v>0</v>
      </c>
      <c r="T89">
        <v>0</v>
      </c>
      <c r="U89">
        <v>0</v>
      </c>
      <c r="V89">
        <v>0</v>
      </c>
      <c r="W89">
        <v>0</v>
      </c>
      <c r="X89">
        <v>0</v>
      </c>
      <c r="Y89">
        <v>0</v>
      </c>
      <c r="Z89" t="s">
        <v>765</v>
      </c>
      <c r="AA89" t="s">
        <v>767</v>
      </c>
      <c r="AB89">
        <v>0</v>
      </c>
      <c r="AC89">
        <v>0</v>
      </c>
      <c r="AD89">
        <v>0</v>
      </c>
      <c r="AE89">
        <v>0</v>
      </c>
      <c r="AF89">
        <v>0</v>
      </c>
      <c r="AG89">
        <v>1</v>
      </c>
      <c r="AI89" t="s">
        <v>263</v>
      </c>
      <c r="AL89" t="s">
        <v>601</v>
      </c>
      <c r="AP89" t="s">
        <v>600</v>
      </c>
    </row>
    <row r="90" spans="1:42" hidden="1">
      <c r="A90">
        <v>3013442</v>
      </c>
      <c r="B90" t="str">
        <f t="shared" si="1"/>
        <v>http://www.ncbi.nlm.nih.gov/pmc/articles/PMC3013442</v>
      </c>
      <c r="C90" t="s">
        <v>433</v>
      </c>
      <c r="D90" t="s">
        <v>228</v>
      </c>
      <c r="F90">
        <v>1</v>
      </c>
      <c r="G90">
        <v>1</v>
      </c>
      <c r="H90">
        <v>1</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I90" t="s">
        <v>240</v>
      </c>
      <c r="AJ90" t="s">
        <v>296</v>
      </c>
    </row>
    <row r="91" spans="1:42" hidden="1">
      <c r="A91">
        <v>3090476</v>
      </c>
      <c r="B91" t="str">
        <f t="shared" si="1"/>
        <v>http://www.ncbi.nlm.nih.gov/pmc/articles/PMC3090476</v>
      </c>
      <c r="C91" t="s">
        <v>602</v>
      </c>
      <c r="AI91" t="s">
        <v>563</v>
      </c>
    </row>
    <row r="92" spans="1:42" hidden="1">
      <c r="A92">
        <v>3799327</v>
      </c>
      <c r="B92" t="str">
        <f t="shared" si="1"/>
        <v>http://www.ncbi.nlm.nih.gov/pmc/articles/PMC3799327</v>
      </c>
      <c r="C92" t="s">
        <v>603</v>
      </c>
      <c r="AI92" t="s">
        <v>563</v>
      </c>
    </row>
    <row r="93" spans="1:42" hidden="1">
      <c r="A93">
        <v>4352834</v>
      </c>
      <c r="B93" t="str">
        <f t="shared" si="1"/>
        <v>http://www.ncbi.nlm.nih.gov/pmc/articles/PMC4352834</v>
      </c>
      <c r="C93" t="s">
        <v>604</v>
      </c>
      <c r="AI93" t="s">
        <v>563</v>
      </c>
    </row>
    <row r="94" spans="1:42">
      <c r="A94">
        <v>3553975</v>
      </c>
      <c r="B94" t="str">
        <f t="shared" si="1"/>
        <v>http://www.ncbi.nlm.nih.gov/pmc/articles/PMC3553975</v>
      </c>
      <c r="C94" t="s">
        <v>232</v>
      </c>
      <c r="D94" t="s">
        <v>273</v>
      </c>
      <c r="F94">
        <v>0</v>
      </c>
      <c r="G94">
        <v>0</v>
      </c>
      <c r="H94" t="s">
        <v>765</v>
      </c>
      <c r="I94">
        <v>0</v>
      </c>
      <c r="J94">
        <v>0</v>
      </c>
      <c r="K94">
        <v>0</v>
      </c>
      <c r="L94">
        <v>0</v>
      </c>
      <c r="M94">
        <v>0</v>
      </c>
      <c r="N94">
        <v>0</v>
      </c>
      <c r="O94">
        <v>0</v>
      </c>
      <c r="P94">
        <v>0</v>
      </c>
      <c r="Q94">
        <v>0</v>
      </c>
      <c r="R94" t="s">
        <v>768</v>
      </c>
      <c r="S94">
        <v>0</v>
      </c>
      <c r="T94" t="s">
        <v>765</v>
      </c>
      <c r="U94">
        <v>0</v>
      </c>
      <c r="V94" t="s">
        <v>765</v>
      </c>
      <c r="W94">
        <v>0</v>
      </c>
      <c r="X94">
        <v>0</v>
      </c>
      <c r="Y94">
        <v>0</v>
      </c>
      <c r="Z94" t="s">
        <v>765</v>
      </c>
      <c r="AA94">
        <v>0</v>
      </c>
      <c r="AB94">
        <v>0</v>
      </c>
      <c r="AC94">
        <v>0</v>
      </c>
      <c r="AD94">
        <v>0</v>
      </c>
      <c r="AE94">
        <v>0</v>
      </c>
      <c r="AF94">
        <v>0</v>
      </c>
      <c r="AG94">
        <v>0</v>
      </c>
      <c r="AI94" t="s">
        <v>2</v>
      </c>
      <c r="AJ94" t="s">
        <v>598</v>
      </c>
    </row>
    <row r="95" spans="1:42" hidden="1">
      <c r="A95">
        <v>3315720</v>
      </c>
      <c r="B95" t="str">
        <f t="shared" si="1"/>
        <v>http://www.ncbi.nlm.nih.gov/pmc/articles/PMC3315720</v>
      </c>
      <c r="C95" t="s">
        <v>473</v>
      </c>
      <c r="AI95" t="s">
        <v>563</v>
      </c>
    </row>
    <row r="96" spans="1:42">
      <c r="A96">
        <v>3345809</v>
      </c>
      <c r="B96" t="str">
        <f t="shared" si="1"/>
        <v>http://www.ncbi.nlm.nih.gov/pmc/articles/PMC3345809</v>
      </c>
      <c r="C96" t="s">
        <v>606</v>
      </c>
      <c r="D96" t="s">
        <v>218</v>
      </c>
      <c r="E96" t="s">
        <v>115</v>
      </c>
      <c r="F96">
        <v>0</v>
      </c>
      <c r="G96">
        <v>0</v>
      </c>
      <c r="H96" t="s">
        <v>765</v>
      </c>
      <c r="I96" t="s">
        <v>765</v>
      </c>
      <c r="J96">
        <v>0</v>
      </c>
      <c r="K96">
        <v>0</v>
      </c>
      <c r="L96">
        <v>0</v>
      </c>
      <c r="M96">
        <v>0</v>
      </c>
      <c r="N96">
        <v>0</v>
      </c>
      <c r="O96">
        <v>0</v>
      </c>
      <c r="P96">
        <v>0</v>
      </c>
      <c r="Q96">
        <v>0</v>
      </c>
      <c r="R96">
        <v>0</v>
      </c>
      <c r="S96">
        <v>0</v>
      </c>
      <c r="T96">
        <v>0</v>
      </c>
      <c r="U96" t="s">
        <v>765</v>
      </c>
      <c r="V96">
        <v>0</v>
      </c>
      <c r="W96">
        <v>0</v>
      </c>
      <c r="X96">
        <v>0</v>
      </c>
      <c r="Y96">
        <v>0</v>
      </c>
      <c r="Z96" t="s">
        <v>765</v>
      </c>
      <c r="AA96" t="s">
        <v>767</v>
      </c>
      <c r="AB96">
        <v>0</v>
      </c>
      <c r="AC96">
        <v>0</v>
      </c>
      <c r="AD96">
        <v>0</v>
      </c>
      <c r="AE96">
        <v>0</v>
      </c>
      <c r="AF96">
        <v>0</v>
      </c>
      <c r="AG96">
        <v>0</v>
      </c>
      <c r="AI96" t="s">
        <v>263</v>
      </c>
      <c r="AL96" t="s">
        <v>607</v>
      </c>
    </row>
    <row r="97" spans="1:42" hidden="1">
      <c r="A97">
        <v>3121348</v>
      </c>
      <c r="B97" t="str">
        <f t="shared" si="1"/>
        <v>http://www.ncbi.nlm.nih.gov/pmc/articles/PMC3121348</v>
      </c>
      <c r="C97" t="s">
        <v>608</v>
      </c>
      <c r="AI97" t="s">
        <v>563</v>
      </c>
    </row>
    <row r="98" spans="1:42" hidden="1">
      <c r="A98">
        <v>3336949</v>
      </c>
      <c r="B98" t="str">
        <f t="shared" si="1"/>
        <v>http://www.ncbi.nlm.nih.gov/pmc/articles/PMC3336949</v>
      </c>
      <c r="C98" t="s">
        <v>609</v>
      </c>
      <c r="AI98" t="s">
        <v>563</v>
      </c>
    </row>
    <row r="99" spans="1:42">
      <c r="A99">
        <v>3940021</v>
      </c>
      <c r="B99" t="str">
        <f t="shared" si="1"/>
        <v>http://www.ncbi.nlm.nih.gov/pmc/articles/PMC3940021</v>
      </c>
      <c r="C99" t="s">
        <v>248</v>
      </c>
      <c r="D99" t="s">
        <v>267</v>
      </c>
      <c r="E99" t="s">
        <v>114</v>
      </c>
      <c r="F99">
        <v>0</v>
      </c>
      <c r="G99">
        <v>0</v>
      </c>
      <c r="H99" t="s">
        <v>765</v>
      </c>
      <c r="I99">
        <v>0</v>
      </c>
      <c r="J99">
        <v>0</v>
      </c>
      <c r="K99">
        <v>0</v>
      </c>
      <c r="L99">
        <v>0</v>
      </c>
      <c r="M99">
        <v>0</v>
      </c>
      <c r="N99">
        <v>0</v>
      </c>
      <c r="O99">
        <v>0</v>
      </c>
      <c r="P99">
        <v>0</v>
      </c>
      <c r="Q99">
        <v>0</v>
      </c>
      <c r="R99">
        <v>0</v>
      </c>
      <c r="S99">
        <v>0</v>
      </c>
      <c r="T99">
        <v>0</v>
      </c>
      <c r="U99" t="s">
        <v>765</v>
      </c>
      <c r="V99" t="s">
        <v>765</v>
      </c>
      <c r="W99">
        <v>0</v>
      </c>
      <c r="X99">
        <v>0</v>
      </c>
      <c r="Y99">
        <v>0</v>
      </c>
      <c r="Z99" t="s">
        <v>765</v>
      </c>
      <c r="AA99" t="s">
        <v>767</v>
      </c>
      <c r="AB99">
        <v>0</v>
      </c>
      <c r="AC99">
        <v>0</v>
      </c>
      <c r="AD99">
        <v>0</v>
      </c>
      <c r="AE99">
        <v>0</v>
      </c>
      <c r="AF99">
        <v>0</v>
      </c>
      <c r="AG99">
        <v>0</v>
      </c>
      <c r="AI99" t="s">
        <v>2</v>
      </c>
      <c r="AJ99" t="s">
        <v>591</v>
      </c>
      <c r="AK99" t="s">
        <v>611</v>
      </c>
      <c r="AP99" t="s">
        <v>610</v>
      </c>
    </row>
    <row r="100" spans="1:42">
      <c r="A100">
        <v>3316443</v>
      </c>
      <c r="B100" t="str">
        <f t="shared" si="1"/>
        <v>http://www.ncbi.nlm.nih.gov/pmc/articles/PMC3316443</v>
      </c>
      <c r="C100" t="s">
        <v>612</v>
      </c>
      <c r="D100" t="s">
        <v>228</v>
      </c>
      <c r="F100">
        <v>0</v>
      </c>
      <c r="G100">
        <v>0</v>
      </c>
      <c r="H100" t="s">
        <v>765</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I100" t="s">
        <v>2</v>
      </c>
      <c r="AJ100" t="s">
        <v>374</v>
      </c>
    </row>
    <row r="101" spans="1:42">
      <c r="A101">
        <v>3749950</v>
      </c>
      <c r="B101" t="str">
        <f t="shared" si="1"/>
        <v>http://www.ncbi.nlm.nih.gov/pmc/articles/PMC3749950</v>
      </c>
      <c r="C101" t="s">
        <v>613</v>
      </c>
      <c r="D101" t="s">
        <v>267</v>
      </c>
      <c r="E101" t="s">
        <v>114</v>
      </c>
      <c r="F101">
        <v>0</v>
      </c>
      <c r="G101">
        <v>0</v>
      </c>
      <c r="H101" t="s">
        <v>765</v>
      </c>
      <c r="I101">
        <v>0</v>
      </c>
      <c r="J101">
        <v>0</v>
      </c>
      <c r="K101">
        <v>0</v>
      </c>
      <c r="L101">
        <v>0</v>
      </c>
      <c r="M101">
        <v>0</v>
      </c>
      <c r="N101">
        <v>0</v>
      </c>
      <c r="O101">
        <v>0</v>
      </c>
      <c r="P101">
        <v>0</v>
      </c>
      <c r="Q101">
        <v>0</v>
      </c>
      <c r="R101">
        <v>0</v>
      </c>
      <c r="S101">
        <v>0</v>
      </c>
      <c r="T101" t="s">
        <v>765</v>
      </c>
      <c r="U101">
        <v>0</v>
      </c>
      <c r="V101" t="s">
        <v>765</v>
      </c>
      <c r="W101">
        <v>0</v>
      </c>
      <c r="X101">
        <v>0</v>
      </c>
      <c r="Y101">
        <v>0</v>
      </c>
      <c r="Z101" t="s">
        <v>765</v>
      </c>
      <c r="AA101">
        <v>0</v>
      </c>
      <c r="AB101">
        <v>0</v>
      </c>
      <c r="AC101">
        <v>0</v>
      </c>
      <c r="AD101">
        <v>0</v>
      </c>
      <c r="AE101" t="s">
        <v>765</v>
      </c>
      <c r="AF101">
        <v>0</v>
      </c>
      <c r="AG101">
        <v>0</v>
      </c>
      <c r="AI101" t="s">
        <v>2</v>
      </c>
      <c r="AJ101" t="s">
        <v>374</v>
      </c>
    </row>
    <row r="102" spans="1:42">
      <c r="A102">
        <v>3624419</v>
      </c>
      <c r="B102" t="str">
        <f t="shared" si="1"/>
        <v>http://www.ncbi.nlm.nih.gov/pmc/articles/PMC3624419</v>
      </c>
      <c r="C102" t="s">
        <v>566</v>
      </c>
      <c r="D102" t="s">
        <v>214</v>
      </c>
      <c r="F102">
        <v>0</v>
      </c>
      <c r="G102">
        <v>0</v>
      </c>
      <c r="H102" t="s">
        <v>765</v>
      </c>
      <c r="I102">
        <v>0</v>
      </c>
      <c r="J102">
        <v>0</v>
      </c>
      <c r="K102">
        <v>0</v>
      </c>
      <c r="L102">
        <v>0</v>
      </c>
      <c r="M102">
        <v>0</v>
      </c>
      <c r="N102">
        <v>0</v>
      </c>
      <c r="O102">
        <v>0</v>
      </c>
      <c r="P102">
        <v>0</v>
      </c>
      <c r="Q102">
        <v>0</v>
      </c>
      <c r="R102">
        <v>0</v>
      </c>
      <c r="S102">
        <v>0</v>
      </c>
      <c r="T102" t="s">
        <v>765</v>
      </c>
      <c r="U102" t="s">
        <v>765</v>
      </c>
      <c r="V102" t="s">
        <v>765</v>
      </c>
      <c r="W102">
        <v>0</v>
      </c>
      <c r="X102">
        <v>0</v>
      </c>
      <c r="Y102">
        <v>0</v>
      </c>
      <c r="Z102" t="s">
        <v>767</v>
      </c>
      <c r="AA102" t="s">
        <v>766</v>
      </c>
      <c r="AB102">
        <v>0</v>
      </c>
      <c r="AC102" t="s">
        <v>765</v>
      </c>
      <c r="AD102">
        <v>0</v>
      </c>
      <c r="AE102" t="s">
        <v>765</v>
      </c>
      <c r="AF102">
        <v>0</v>
      </c>
      <c r="AG102">
        <v>0</v>
      </c>
      <c r="AI102" t="s">
        <v>263</v>
      </c>
      <c r="AL102" t="s">
        <v>614</v>
      </c>
      <c r="AP102" t="s">
        <v>771</v>
      </c>
    </row>
    <row r="103" spans="1:42" hidden="1">
      <c r="A103">
        <v>3493504</v>
      </c>
      <c r="B103" t="str">
        <f t="shared" si="1"/>
        <v>http://www.ncbi.nlm.nih.gov/pmc/articles/PMC3493504</v>
      </c>
      <c r="C103" t="s">
        <v>615</v>
      </c>
      <c r="AI103" t="s">
        <v>563</v>
      </c>
    </row>
    <row r="104" spans="1:42" hidden="1">
      <c r="A104">
        <v>4128644</v>
      </c>
      <c r="B104" t="str">
        <f t="shared" si="1"/>
        <v>http://www.ncbi.nlm.nih.gov/pmc/articles/PMC4128644</v>
      </c>
      <c r="C104" t="s">
        <v>616</v>
      </c>
      <c r="AI104" t="s">
        <v>563</v>
      </c>
    </row>
    <row r="105" spans="1:42">
      <c r="A105">
        <v>3299924</v>
      </c>
      <c r="B105" t="str">
        <f t="shared" si="1"/>
        <v>http://www.ncbi.nlm.nih.gov/pmc/articles/PMC3299924</v>
      </c>
      <c r="C105" t="s">
        <v>617</v>
      </c>
      <c r="D105" t="s">
        <v>228</v>
      </c>
      <c r="E105" t="s">
        <v>115</v>
      </c>
      <c r="F105" t="s">
        <v>766</v>
      </c>
      <c r="G105" t="s">
        <v>766</v>
      </c>
      <c r="H105" t="s">
        <v>765</v>
      </c>
      <c r="I105">
        <v>0</v>
      </c>
      <c r="J105">
        <v>0</v>
      </c>
      <c r="K105">
        <v>0</v>
      </c>
      <c r="L105">
        <v>0</v>
      </c>
      <c r="M105">
        <v>0</v>
      </c>
      <c r="N105">
        <v>0</v>
      </c>
      <c r="O105">
        <v>0</v>
      </c>
      <c r="P105">
        <v>0</v>
      </c>
      <c r="Q105">
        <v>0</v>
      </c>
      <c r="R105">
        <v>0</v>
      </c>
      <c r="S105">
        <v>0</v>
      </c>
      <c r="T105" t="s">
        <v>765</v>
      </c>
      <c r="U105">
        <v>0</v>
      </c>
      <c r="V105" t="s">
        <v>765</v>
      </c>
      <c r="W105">
        <v>0</v>
      </c>
      <c r="X105">
        <v>0</v>
      </c>
      <c r="Y105">
        <v>0</v>
      </c>
      <c r="Z105" t="s">
        <v>765</v>
      </c>
      <c r="AA105" t="s">
        <v>767</v>
      </c>
      <c r="AB105">
        <v>0</v>
      </c>
      <c r="AC105">
        <v>0</v>
      </c>
      <c r="AD105">
        <v>0</v>
      </c>
      <c r="AE105">
        <v>0</v>
      </c>
      <c r="AF105">
        <v>0</v>
      </c>
      <c r="AG105">
        <v>0</v>
      </c>
      <c r="AI105" t="s">
        <v>2</v>
      </c>
      <c r="AJ105" t="s">
        <v>618</v>
      </c>
    </row>
    <row r="106" spans="1:42">
      <c r="A106">
        <v>3562072</v>
      </c>
      <c r="B106" t="str">
        <f t="shared" si="1"/>
        <v>http://www.ncbi.nlm.nih.gov/pmc/articles/PMC3562072</v>
      </c>
      <c r="C106" t="s">
        <v>312</v>
      </c>
      <c r="D106" t="s">
        <v>228</v>
      </c>
      <c r="F106">
        <v>0</v>
      </c>
      <c r="G106">
        <v>0</v>
      </c>
      <c r="H106" t="s">
        <v>765</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I106" t="s">
        <v>2</v>
      </c>
      <c r="AJ106" t="s">
        <v>619</v>
      </c>
    </row>
    <row r="107" spans="1:42" hidden="1">
      <c r="A107">
        <v>4104885</v>
      </c>
      <c r="B107" t="str">
        <f t="shared" si="1"/>
        <v>http://www.ncbi.nlm.nih.gov/pmc/articles/PMC4104885</v>
      </c>
      <c r="C107" t="s">
        <v>620</v>
      </c>
      <c r="AI107" t="s">
        <v>563</v>
      </c>
    </row>
    <row r="108" spans="1:42" hidden="1">
      <c r="A108">
        <v>3707562</v>
      </c>
      <c r="B108" t="str">
        <f t="shared" si="1"/>
        <v>http://www.ncbi.nlm.nih.gov/pmc/articles/PMC3707562</v>
      </c>
      <c r="C108" t="s">
        <v>621</v>
      </c>
      <c r="AI108" t="s">
        <v>563</v>
      </c>
    </row>
    <row r="109" spans="1:42">
      <c r="A109">
        <v>3651237</v>
      </c>
      <c r="B109" t="str">
        <f t="shared" si="1"/>
        <v>http://www.ncbi.nlm.nih.gov/pmc/articles/PMC3651237</v>
      </c>
      <c r="C109" t="s">
        <v>622</v>
      </c>
      <c r="D109" t="s">
        <v>252</v>
      </c>
      <c r="E109" t="s">
        <v>130</v>
      </c>
      <c r="F109">
        <v>0</v>
      </c>
      <c r="G109">
        <v>0</v>
      </c>
      <c r="H109" t="s">
        <v>765</v>
      </c>
      <c r="I109">
        <v>0</v>
      </c>
      <c r="J109">
        <v>0</v>
      </c>
      <c r="K109">
        <v>0</v>
      </c>
      <c r="L109">
        <v>0</v>
      </c>
      <c r="M109">
        <v>0</v>
      </c>
      <c r="N109">
        <v>0</v>
      </c>
      <c r="O109">
        <v>0</v>
      </c>
      <c r="P109">
        <v>0</v>
      </c>
      <c r="Q109">
        <v>0</v>
      </c>
      <c r="R109">
        <v>0</v>
      </c>
      <c r="S109">
        <v>0</v>
      </c>
      <c r="T109" t="s">
        <v>765</v>
      </c>
      <c r="U109" t="s">
        <v>765</v>
      </c>
      <c r="V109">
        <v>0</v>
      </c>
      <c r="W109">
        <v>0</v>
      </c>
      <c r="X109">
        <v>0</v>
      </c>
      <c r="Y109">
        <v>0</v>
      </c>
      <c r="Z109">
        <v>0</v>
      </c>
      <c r="AA109">
        <v>0</v>
      </c>
      <c r="AB109">
        <v>0</v>
      </c>
      <c r="AC109">
        <v>0</v>
      </c>
      <c r="AD109">
        <v>0</v>
      </c>
      <c r="AE109">
        <v>0</v>
      </c>
      <c r="AF109">
        <v>0</v>
      </c>
      <c r="AG109" t="s">
        <v>765</v>
      </c>
      <c r="AI109" t="s">
        <v>2</v>
      </c>
      <c r="AJ109" t="s">
        <v>287</v>
      </c>
      <c r="AP109" t="s">
        <v>772</v>
      </c>
    </row>
    <row r="110" spans="1:42" hidden="1">
      <c r="A110">
        <v>3469648</v>
      </c>
      <c r="B110" t="str">
        <f t="shared" si="1"/>
        <v>http://www.ncbi.nlm.nih.gov/pmc/articles/PMC3469648</v>
      </c>
      <c r="C110" t="s">
        <v>623</v>
      </c>
      <c r="AI110" t="s">
        <v>563</v>
      </c>
    </row>
    <row r="111" spans="1:42">
      <c r="A111">
        <v>3626710</v>
      </c>
      <c r="B111" t="str">
        <f t="shared" si="1"/>
        <v>http://www.ncbi.nlm.nih.gov/pmc/articles/PMC3626710</v>
      </c>
      <c r="C111" t="s">
        <v>624</v>
      </c>
      <c r="D111" t="s">
        <v>228</v>
      </c>
      <c r="F111">
        <v>0</v>
      </c>
      <c r="G111">
        <v>0</v>
      </c>
      <c r="H111">
        <v>0</v>
      </c>
      <c r="I111">
        <v>0</v>
      </c>
      <c r="J111">
        <v>0</v>
      </c>
      <c r="K111">
        <v>0</v>
      </c>
      <c r="L111">
        <v>0</v>
      </c>
      <c r="M111">
        <v>0</v>
      </c>
      <c r="N111">
        <v>0</v>
      </c>
      <c r="O111">
        <v>0</v>
      </c>
      <c r="P111">
        <v>0</v>
      </c>
      <c r="Q111">
        <v>0</v>
      </c>
      <c r="R111">
        <v>0</v>
      </c>
      <c r="S111">
        <v>0</v>
      </c>
      <c r="T111" t="s">
        <v>765</v>
      </c>
      <c r="U111" t="s">
        <v>765</v>
      </c>
      <c r="V111">
        <v>0</v>
      </c>
      <c r="W111">
        <v>0</v>
      </c>
      <c r="X111">
        <v>0</v>
      </c>
      <c r="Y111">
        <v>0</v>
      </c>
      <c r="Z111">
        <v>0</v>
      </c>
      <c r="AA111">
        <v>0</v>
      </c>
      <c r="AB111">
        <v>0</v>
      </c>
      <c r="AC111">
        <v>0</v>
      </c>
      <c r="AD111">
        <v>0</v>
      </c>
      <c r="AE111">
        <v>0</v>
      </c>
      <c r="AF111">
        <v>0</v>
      </c>
      <c r="AG111">
        <v>0</v>
      </c>
      <c r="AI111" t="s">
        <v>2</v>
      </c>
      <c r="AJ111" t="s">
        <v>618</v>
      </c>
    </row>
    <row r="112" spans="1:42">
      <c r="A112">
        <v>4007645</v>
      </c>
      <c r="B112" t="str">
        <f t="shared" si="1"/>
        <v>http://www.ncbi.nlm.nih.gov/pmc/articles/PMC4007645</v>
      </c>
      <c r="C112" t="s">
        <v>625</v>
      </c>
      <c r="D112" t="s">
        <v>273</v>
      </c>
      <c r="E112" t="s">
        <v>130</v>
      </c>
      <c r="F112">
        <v>0</v>
      </c>
      <c r="G112">
        <v>0</v>
      </c>
      <c r="H112" t="s">
        <v>765</v>
      </c>
      <c r="I112">
        <v>0</v>
      </c>
      <c r="J112">
        <v>0</v>
      </c>
      <c r="K112">
        <v>0</v>
      </c>
      <c r="L112">
        <v>0</v>
      </c>
      <c r="M112">
        <v>0</v>
      </c>
      <c r="N112">
        <v>0</v>
      </c>
      <c r="O112">
        <v>0</v>
      </c>
      <c r="P112">
        <v>0</v>
      </c>
      <c r="Q112">
        <v>0</v>
      </c>
      <c r="R112">
        <v>0</v>
      </c>
      <c r="S112">
        <v>0</v>
      </c>
      <c r="T112" t="s">
        <v>765</v>
      </c>
      <c r="U112" t="s">
        <v>765</v>
      </c>
      <c r="V112" t="s">
        <v>765</v>
      </c>
      <c r="W112">
        <v>0</v>
      </c>
      <c r="X112">
        <v>0</v>
      </c>
      <c r="Y112">
        <v>0</v>
      </c>
      <c r="Z112" t="s">
        <v>765</v>
      </c>
      <c r="AA112">
        <v>0</v>
      </c>
      <c r="AB112">
        <v>0</v>
      </c>
      <c r="AC112">
        <v>0</v>
      </c>
      <c r="AD112">
        <v>0</v>
      </c>
      <c r="AE112">
        <v>0</v>
      </c>
      <c r="AF112">
        <v>0</v>
      </c>
      <c r="AG112">
        <v>0</v>
      </c>
      <c r="AI112" t="s">
        <v>2</v>
      </c>
      <c r="AJ112" t="s">
        <v>502</v>
      </c>
    </row>
    <row r="113" spans="1:42" hidden="1">
      <c r="A113">
        <v>3545773</v>
      </c>
      <c r="B113" t="str">
        <f t="shared" si="1"/>
        <v>http://www.ncbi.nlm.nih.gov/pmc/articles/PMC3545773</v>
      </c>
      <c r="C113" t="s">
        <v>626</v>
      </c>
      <c r="AI113" t="s">
        <v>563</v>
      </c>
    </row>
    <row r="114" spans="1:42" hidden="1">
      <c r="A114">
        <v>3854777</v>
      </c>
      <c r="B114" t="str">
        <f t="shared" si="1"/>
        <v>http://www.ncbi.nlm.nih.gov/pmc/articles/PMC3854777</v>
      </c>
      <c r="C114" t="s">
        <v>627</v>
      </c>
      <c r="D114" t="s">
        <v>252</v>
      </c>
      <c r="E114" t="s">
        <v>114</v>
      </c>
      <c r="F114">
        <v>1</v>
      </c>
      <c r="G114">
        <v>1</v>
      </c>
      <c r="H114">
        <v>1</v>
      </c>
      <c r="I114">
        <v>1</v>
      </c>
      <c r="J114">
        <v>0</v>
      </c>
      <c r="K114">
        <v>0</v>
      </c>
      <c r="L114">
        <v>0</v>
      </c>
      <c r="M114">
        <v>0</v>
      </c>
      <c r="N114">
        <v>0</v>
      </c>
      <c r="O114">
        <v>0</v>
      </c>
      <c r="P114">
        <v>0</v>
      </c>
      <c r="Q114">
        <v>0</v>
      </c>
      <c r="R114">
        <v>0</v>
      </c>
      <c r="S114">
        <v>0</v>
      </c>
      <c r="T114">
        <v>1</v>
      </c>
      <c r="U114">
        <v>1</v>
      </c>
      <c r="V114">
        <v>1</v>
      </c>
      <c r="W114">
        <v>1</v>
      </c>
      <c r="X114">
        <v>0</v>
      </c>
      <c r="Y114">
        <v>0</v>
      </c>
      <c r="Z114">
        <v>0</v>
      </c>
      <c r="AA114">
        <v>0</v>
      </c>
      <c r="AB114">
        <v>0</v>
      </c>
      <c r="AC114">
        <v>0</v>
      </c>
      <c r="AD114">
        <v>0</v>
      </c>
      <c r="AE114">
        <v>0</v>
      </c>
      <c r="AF114">
        <v>0</v>
      </c>
      <c r="AG114">
        <v>0</v>
      </c>
      <c r="AI114" t="s">
        <v>517</v>
      </c>
    </row>
    <row r="115" spans="1:42">
      <c r="A115">
        <v>3787110</v>
      </c>
      <c r="B115" t="str">
        <f t="shared" si="1"/>
        <v>http://www.ncbi.nlm.nih.gov/pmc/articles/PMC3787110</v>
      </c>
      <c r="C115" t="s">
        <v>628</v>
      </c>
      <c r="D115" t="s">
        <v>228</v>
      </c>
      <c r="F115">
        <v>0</v>
      </c>
      <c r="G115" t="s">
        <v>766</v>
      </c>
      <c r="H115">
        <v>0</v>
      </c>
      <c r="I115" t="s">
        <v>765</v>
      </c>
      <c r="J115">
        <v>0</v>
      </c>
      <c r="K115">
        <v>0</v>
      </c>
      <c r="L115">
        <v>0</v>
      </c>
      <c r="M115">
        <v>0</v>
      </c>
      <c r="N115">
        <v>0</v>
      </c>
      <c r="O115">
        <v>0</v>
      </c>
      <c r="P115">
        <v>0</v>
      </c>
      <c r="Q115">
        <v>0</v>
      </c>
      <c r="R115">
        <v>0</v>
      </c>
      <c r="S115">
        <v>0</v>
      </c>
      <c r="T115" t="s">
        <v>765</v>
      </c>
      <c r="U115">
        <v>0</v>
      </c>
      <c r="V115" t="s">
        <v>765</v>
      </c>
      <c r="W115">
        <v>0</v>
      </c>
      <c r="X115">
        <v>0</v>
      </c>
      <c r="Y115">
        <v>0</v>
      </c>
      <c r="Z115" t="s">
        <v>767</v>
      </c>
      <c r="AA115" t="s">
        <v>767</v>
      </c>
      <c r="AB115">
        <v>0</v>
      </c>
      <c r="AC115">
        <v>0</v>
      </c>
      <c r="AD115">
        <v>0</v>
      </c>
      <c r="AE115">
        <v>0</v>
      </c>
      <c r="AF115">
        <v>0</v>
      </c>
      <c r="AG115">
        <v>0</v>
      </c>
      <c r="AI115" t="s">
        <v>263</v>
      </c>
      <c r="AL115" t="s">
        <v>629</v>
      </c>
    </row>
    <row r="116" spans="1:42">
      <c r="A116">
        <v>3629999</v>
      </c>
      <c r="B116" t="str">
        <f t="shared" si="1"/>
        <v>http://www.ncbi.nlm.nih.gov/pmc/articles/PMC3629999</v>
      </c>
      <c r="C116" t="s">
        <v>232</v>
      </c>
      <c r="D116" t="s">
        <v>228</v>
      </c>
      <c r="F116">
        <v>0</v>
      </c>
      <c r="G116">
        <v>0</v>
      </c>
      <c r="H116" t="s">
        <v>765</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I116" t="s">
        <v>2</v>
      </c>
      <c r="AJ116" t="s">
        <v>630</v>
      </c>
      <c r="AP116" t="s">
        <v>773</v>
      </c>
    </row>
    <row r="117" spans="1:42" hidden="1">
      <c r="A117">
        <v>3437237</v>
      </c>
      <c r="B117" t="str">
        <f>"http://www.ncbi.nlm.nih.gov/pmc/articles/PMC" &amp; A117</f>
        <v>http://www.ncbi.nlm.nih.gov/pmc/articles/PMC3437237</v>
      </c>
      <c r="AI117" t="s">
        <v>563</v>
      </c>
      <c r="AP117" t="s">
        <v>504</v>
      </c>
    </row>
    <row r="118" spans="1:42" hidden="1">
      <c r="A118">
        <v>3330792</v>
      </c>
      <c r="B118" t="str">
        <f t="shared" ref="B118:B181" si="2">"http://www.ncbi.nlm.nih.gov/pmc/articles/PMC" &amp; A118</f>
        <v>http://www.ncbi.nlm.nih.gov/pmc/articles/PMC3330792</v>
      </c>
      <c r="AI118" t="s">
        <v>563</v>
      </c>
    </row>
    <row r="119" spans="1:42" hidden="1">
      <c r="A119">
        <v>3008633</v>
      </c>
      <c r="B119" t="str">
        <f t="shared" si="2"/>
        <v>http://www.ncbi.nlm.nih.gov/pmc/articles/PMC3008633</v>
      </c>
      <c r="C119" t="s">
        <v>638</v>
      </c>
      <c r="D119" t="s">
        <v>228</v>
      </c>
      <c r="E119" t="s">
        <v>114</v>
      </c>
      <c r="F119">
        <v>0</v>
      </c>
      <c r="G119">
        <v>0</v>
      </c>
      <c r="H119">
        <v>1</v>
      </c>
      <c r="I119">
        <v>0</v>
      </c>
      <c r="J119">
        <v>0</v>
      </c>
      <c r="K119">
        <v>0</v>
      </c>
      <c r="L119">
        <v>0</v>
      </c>
      <c r="M119">
        <v>0</v>
      </c>
      <c r="N119">
        <v>0</v>
      </c>
      <c r="O119">
        <v>0</v>
      </c>
      <c r="P119">
        <v>0</v>
      </c>
      <c r="Q119">
        <v>0</v>
      </c>
      <c r="R119">
        <v>0</v>
      </c>
      <c r="S119">
        <v>0</v>
      </c>
      <c r="T119">
        <v>0</v>
      </c>
      <c r="U119">
        <v>1</v>
      </c>
      <c r="V119">
        <v>0</v>
      </c>
      <c r="W119">
        <v>0</v>
      </c>
      <c r="X119">
        <v>0</v>
      </c>
      <c r="Y119">
        <v>0</v>
      </c>
      <c r="Z119">
        <v>1</v>
      </c>
      <c r="AA119">
        <v>1</v>
      </c>
      <c r="AB119">
        <v>0</v>
      </c>
      <c r="AC119">
        <v>1</v>
      </c>
      <c r="AD119">
        <v>0</v>
      </c>
      <c r="AE119">
        <v>0</v>
      </c>
      <c r="AF119">
        <v>0</v>
      </c>
      <c r="AG119">
        <v>1</v>
      </c>
      <c r="AI119" t="s">
        <v>517</v>
      </c>
      <c r="AL119" t="s">
        <v>639</v>
      </c>
    </row>
    <row r="120" spans="1:42" hidden="1">
      <c r="A120">
        <v>3979387</v>
      </c>
      <c r="B120" t="str">
        <f t="shared" si="2"/>
        <v>http://www.ncbi.nlm.nih.gov/pmc/articles/PMC3979387</v>
      </c>
      <c r="C120" t="s">
        <v>640</v>
      </c>
      <c r="D120" t="s">
        <v>214</v>
      </c>
      <c r="F120">
        <v>1</v>
      </c>
      <c r="G120">
        <v>1</v>
      </c>
      <c r="H120">
        <v>1</v>
      </c>
      <c r="I120">
        <v>1</v>
      </c>
      <c r="J120">
        <v>0</v>
      </c>
      <c r="K120">
        <v>0</v>
      </c>
      <c r="L120">
        <v>0</v>
      </c>
      <c r="M120">
        <v>0</v>
      </c>
      <c r="N120">
        <v>0</v>
      </c>
      <c r="O120">
        <v>0</v>
      </c>
      <c r="P120">
        <v>0</v>
      </c>
      <c r="Q120">
        <v>0</v>
      </c>
      <c r="R120">
        <v>0</v>
      </c>
      <c r="S120">
        <v>0</v>
      </c>
      <c r="T120">
        <v>1</v>
      </c>
      <c r="U120">
        <v>1</v>
      </c>
      <c r="V120">
        <v>1</v>
      </c>
      <c r="W120">
        <v>0</v>
      </c>
      <c r="X120">
        <v>0</v>
      </c>
      <c r="Y120">
        <v>0</v>
      </c>
      <c r="Z120">
        <v>1</v>
      </c>
      <c r="AA120">
        <v>1</v>
      </c>
      <c r="AB120">
        <v>0</v>
      </c>
      <c r="AC120">
        <v>1</v>
      </c>
      <c r="AD120">
        <v>0</v>
      </c>
      <c r="AE120">
        <v>1</v>
      </c>
      <c r="AF120">
        <v>0</v>
      </c>
      <c r="AG120">
        <v>1</v>
      </c>
      <c r="AI120" t="s">
        <v>517</v>
      </c>
    </row>
    <row r="121" spans="1:42" hidden="1">
      <c r="A121">
        <v>3313853</v>
      </c>
      <c r="B121" t="str">
        <f t="shared" si="2"/>
        <v>http://www.ncbi.nlm.nih.gov/pmc/articles/PMC3313853</v>
      </c>
      <c r="C121" t="s">
        <v>641</v>
      </c>
      <c r="D121" t="s">
        <v>273</v>
      </c>
      <c r="E121" t="s">
        <v>114</v>
      </c>
      <c r="F121">
        <v>0</v>
      </c>
      <c r="G121">
        <v>0</v>
      </c>
      <c r="H121">
        <v>1</v>
      </c>
      <c r="I121">
        <v>1</v>
      </c>
      <c r="J121">
        <v>0</v>
      </c>
      <c r="K121">
        <v>0</v>
      </c>
      <c r="L121">
        <v>0</v>
      </c>
      <c r="M121">
        <v>0</v>
      </c>
      <c r="N121">
        <v>0</v>
      </c>
      <c r="O121">
        <v>0</v>
      </c>
      <c r="P121">
        <v>0</v>
      </c>
      <c r="Q121">
        <v>0</v>
      </c>
      <c r="R121">
        <v>0</v>
      </c>
      <c r="S121">
        <v>0</v>
      </c>
      <c r="T121">
        <v>1</v>
      </c>
      <c r="U121">
        <v>1</v>
      </c>
      <c r="V121">
        <v>0</v>
      </c>
      <c r="W121">
        <v>0</v>
      </c>
      <c r="X121">
        <v>0</v>
      </c>
      <c r="Y121">
        <v>0</v>
      </c>
      <c r="Z121">
        <v>0</v>
      </c>
      <c r="AA121">
        <v>0</v>
      </c>
      <c r="AB121">
        <v>0</v>
      </c>
      <c r="AC121">
        <v>1</v>
      </c>
      <c r="AD121">
        <v>0</v>
      </c>
      <c r="AE121">
        <v>1</v>
      </c>
      <c r="AF121">
        <v>0</v>
      </c>
      <c r="AG121">
        <v>0</v>
      </c>
      <c r="AI121" t="s">
        <v>395</v>
      </c>
      <c r="AL121" t="s">
        <v>642</v>
      </c>
    </row>
    <row r="122" spans="1:42">
      <c r="A122">
        <v>3663101</v>
      </c>
      <c r="B122" t="str">
        <f t="shared" si="2"/>
        <v>http://www.ncbi.nlm.nih.gov/pmc/articles/PMC3663101</v>
      </c>
      <c r="C122" t="s">
        <v>643</v>
      </c>
      <c r="D122" t="s">
        <v>228</v>
      </c>
      <c r="F122">
        <v>0</v>
      </c>
      <c r="G122">
        <v>0</v>
      </c>
      <c r="H122" t="s">
        <v>765</v>
      </c>
      <c r="I122">
        <v>0</v>
      </c>
      <c r="J122">
        <v>0</v>
      </c>
      <c r="K122">
        <v>0</v>
      </c>
      <c r="L122">
        <v>0</v>
      </c>
      <c r="M122">
        <v>0</v>
      </c>
      <c r="N122">
        <v>0</v>
      </c>
      <c r="O122">
        <v>0</v>
      </c>
      <c r="P122">
        <v>0</v>
      </c>
      <c r="Q122">
        <v>0</v>
      </c>
      <c r="R122">
        <v>0</v>
      </c>
      <c r="S122">
        <v>0</v>
      </c>
      <c r="T122" t="s">
        <v>765</v>
      </c>
      <c r="U122">
        <v>0</v>
      </c>
      <c r="V122">
        <v>0</v>
      </c>
      <c r="W122">
        <v>0</v>
      </c>
      <c r="X122">
        <v>0</v>
      </c>
      <c r="Y122">
        <v>0</v>
      </c>
      <c r="Z122">
        <v>0</v>
      </c>
      <c r="AA122">
        <v>0</v>
      </c>
      <c r="AB122">
        <v>0</v>
      </c>
      <c r="AC122" t="s">
        <v>767</v>
      </c>
      <c r="AD122">
        <v>0</v>
      </c>
      <c r="AE122" t="s">
        <v>767</v>
      </c>
      <c r="AF122">
        <v>0</v>
      </c>
      <c r="AG122">
        <v>0</v>
      </c>
      <c r="AI122" t="s">
        <v>787</v>
      </c>
      <c r="AL122" t="s">
        <v>644</v>
      </c>
      <c r="AP122" s="8" t="s">
        <v>782</v>
      </c>
    </row>
    <row r="123" spans="1:42">
      <c r="A123">
        <v>3521185</v>
      </c>
      <c r="B123" t="str">
        <f t="shared" si="2"/>
        <v>http://www.ncbi.nlm.nih.gov/pmc/articles/PMC3521185</v>
      </c>
      <c r="C123" t="s">
        <v>645</v>
      </c>
      <c r="D123" t="s">
        <v>228</v>
      </c>
      <c r="F123">
        <v>0</v>
      </c>
      <c r="G123">
        <v>0</v>
      </c>
      <c r="H123" t="s">
        <v>765</v>
      </c>
      <c r="I123">
        <v>0</v>
      </c>
      <c r="J123" t="s">
        <v>765</v>
      </c>
      <c r="K123">
        <v>0</v>
      </c>
      <c r="L123">
        <v>0</v>
      </c>
      <c r="M123">
        <v>0</v>
      </c>
      <c r="N123">
        <v>0</v>
      </c>
      <c r="O123">
        <v>0</v>
      </c>
      <c r="P123">
        <v>0</v>
      </c>
      <c r="Q123">
        <v>0</v>
      </c>
      <c r="R123">
        <v>0</v>
      </c>
      <c r="S123">
        <v>0</v>
      </c>
      <c r="T123" t="s">
        <v>765</v>
      </c>
      <c r="U123">
        <v>0</v>
      </c>
      <c r="V123">
        <v>0</v>
      </c>
      <c r="W123">
        <v>0</v>
      </c>
      <c r="X123">
        <v>0</v>
      </c>
      <c r="Y123">
        <v>0</v>
      </c>
      <c r="Z123">
        <v>0</v>
      </c>
      <c r="AA123">
        <v>0</v>
      </c>
      <c r="AB123">
        <v>0</v>
      </c>
      <c r="AC123" t="s">
        <v>765</v>
      </c>
      <c r="AD123">
        <v>0</v>
      </c>
      <c r="AE123">
        <v>0</v>
      </c>
      <c r="AF123">
        <v>0</v>
      </c>
      <c r="AG123">
        <v>0</v>
      </c>
      <c r="AI123" t="s">
        <v>2</v>
      </c>
      <c r="AJ123" t="s">
        <v>287</v>
      </c>
      <c r="AP123" t="s">
        <v>774</v>
      </c>
    </row>
    <row r="124" spans="1:42" hidden="1">
      <c r="A124">
        <v>3269193</v>
      </c>
      <c r="B124" t="str">
        <f t="shared" si="2"/>
        <v>http://www.ncbi.nlm.nih.gov/pmc/articles/PMC3269193</v>
      </c>
      <c r="C124" t="s">
        <v>646</v>
      </c>
      <c r="AI124" t="s">
        <v>563</v>
      </c>
    </row>
    <row r="125" spans="1:42">
      <c r="A125">
        <v>3257219</v>
      </c>
      <c r="B125" t="str">
        <f t="shared" si="2"/>
        <v>http://www.ncbi.nlm.nih.gov/pmc/articles/PMC3257219</v>
      </c>
      <c r="C125" t="s">
        <v>647</v>
      </c>
      <c r="D125" t="s">
        <v>228</v>
      </c>
      <c r="F125">
        <v>0</v>
      </c>
      <c r="G125">
        <v>0</v>
      </c>
      <c r="H125" t="s">
        <v>765</v>
      </c>
      <c r="I125" t="s">
        <v>765</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t="s">
        <v>765</v>
      </c>
      <c r="AF125">
        <v>0</v>
      </c>
      <c r="AG125" t="s">
        <v>765</v>
      </c>
      <c r="AI125" t="s">
        <v>263</v>
      </c>
      <c r="AP125" t="s">
        <v>775</v>
      </c>
    </row>
    <row r="126" spans="1:42" hidden="1">
      <c r="A126">
        <v>3873038</v>
      </c>
      <c r="B126" t="str">
        <f t="shared" si="2"/>
        <v>http://www.ncbi.nlm.nih.gov/pmc/articles/PMC3873038</v>
      </c>
      <c r="C126" t="s">
        <v>648</v>
      </c>
      <c r="AI126" t="s">
        <v>563</v>
      </c>
    </row>
    <row r="127" spans="1:42" hidden="1">
      <c r="A127">
        <v>2871048</v>
      </c>
      <c r="B127" t="str">
        <f t="shared" si="2"/>
        <v>http://www.ncbi.nlm.nih.gov/pmc/articles/PMC2871048</v>
      </c>
      <c r="C127" t="s">
        <v>649</v>
      </c>
      <c r="D127" t="s">
        <v>228</v>
      </c>
      <c r="F127">
        <v>1</v>
      </c>
      <c r="G127">
        <v>1</v>
      </c>
      <c r="H127">
        <v>1</v>
      </c>
      <c r="I127">
        <v>1</v>
      </c>
      <c r="J127">
        <v>0</v>
      </c>
      <c r="K127">
        <v>0</v>
      </c>
      <c r="L127">
        <v>0</v>
      </c>
      <c r="M127">
        <v>0</v>
      </c>
      <c r="N127">
        <v>0</v>
      </c>
      <c r="O127">
        <v>0</v>
      </c>
      <c r="P127">
        <v>0</v>
      </c>
      <c r="Q127">
        <v>0</v>
      </c>
      <c r="R127">
        <v>0</v>
      </c>
      <c r="S127">
        <v>0</v>
      </c>
      <c r="T127">
        <v>0</v>
      </c>
      <c r="U127">
        <v>0</v>
      </c>
      <c r="V127">
        <v>1</v>
      </c>
      <c r="W127">
        <v>0</v>
      </c>
      <c r="X127">
        <v>0</v>
      </c>
      <c r="Y127">
        <v>0</v>
      </c>
      <c r="Z127">
        <v>1</v>
      </c>
      <c r="AA127">
        <v>0</v>
      </c>
      <c r="AB127">
        <v>0</v>
      </c>
      <c r="AC127">
        <v>0</v>
      </c>
      <c r="AD127">
        <v>0</v>
      </c>
      <c r="AE127">
        <v>0</v>
      </c>
      <c r="AF127">
        <v>0</v>
      </c>
      <c r="AG127">
        <v>0</v>
      </c>
      <c r="AI127" t="s">
        <v>240</v>
      </c>
    </row>
    <row r="128" spans="1:42">
      <c r="A128">
        <v>3125749</v>
      </c>
      <c r="B128" t="str">
        <f t="shared" si="2"/>
        <v>http://www.ncbi.nlm.nih.gov/pmc/articles/PMC3125749</v>
      </c>
      <c r="C128" t="s">
        <v>650</v>
      </c>
      <c r="D128" t="s">
        <v>228</v>
      </c>
      <c r="F128" t="s">
        <v>765</v>
      </c>
      <c r="G128">
        <v>0</v>
      </c>
      <c r="H128" t="s">
        <v>765</v>
      </c>
      <c r="I128">
        <v>0</v>
      </c>
      <c r="J128" t="s">
        <v>766</v>
      </c>
      <c r="K128">
        <v>0</v>
      </c>
      <c r="L128">
        <v>0</v>
      </c>
      <c r="M128">
        <v>0</v>
      </c>
      <c r="N128">
        <v>0</v>
      </c>
      <c r="O128">
        <v>0</v>
      </c>
      <c r="P128">
        <v>0</v>
      </c>
      <c r="Q128">
        <v>0</v>
      </c>
      <c r="R128">
        <v>0</v>
      </c>
      <c r="S128">
        <v>0</v>
      </c>
      <c r="T128">
        <v>0</v>
      </c>
      <c r="U128" t="s">
        <v>765</v>
      </c>
      <c r="V128" t="s">
        <v>765</v>
      </c>
      <c r="W128">
        <v>0</v>
      </c>
      <c r="X128">
        <v>0</v>
      </c>
      <c r="Y128">
        <v>0</v>
      </c>
      <c r="Z128">
        <v>0</v>
      </c>
      <c r="AA128">
        <v>0</v>
      </c>
      <c r="AB128">
        <v>0</v>
      </c>
      <c r="AC128" t="s">
        <v>765</v>
      </c>
      <c r="AD128">
        <v>0</v>
      </c>
      <c r="AE128" t="s">
        <v>765</v>
      </c>
      <c r="AF128">
        <v>0</v>
      </c>
      <c r="AG128" t="s">
        <v>766</v>
      </c>
      <c r="AI128" t="s">
        <v>263</v>
      </c>
      <c r="AK128" t="s">
        <v>258</v>
      </c>
      <c r="AP128" s="8" t="s">
        <v>783</v>
      </c>
    </row>
    <row r="129" spans="1:42">
      <c r="A129">
        <v>2949778</v>
      </c>
      <c r="B129" t="str">
        <f t="shared" si="2"/>
        <v>http://www.ncbi.nlm.nih.gov/pmc/articles/PMC2949778</v>
      </c>
      <c r="C129" t="s">
        <v>651</v>
      </c>
      <c r="D129" t="s">
        <v>228</v>
      </c>
      <c r="F129">
        <v>0</v>
      </c>
      <c r="G129">
        <v>0</v>
      </c>
      <c r="H129" t="s">
        <v>765</v>
      </c>
      <c r="I129" t="s">
        <v>765</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I129" t="s">
        <v>263</v>
      </c>
      <c r="AL129" t="s">
        <v>652</v>
      </c>
      <c r="AP129" t="s">
        <v>776</v>
      </c>
    </row>
    <row r="130" spans="1:42" hidden="1">
      <c r="A130">
        <v>4060096</v>
      </c>
      <c r="B130" t="str">
        <f t="shared" si="2"/>
        <v>http://www.ncbi.nlm.nih.gov/pmc/articles/PMC4060096</v>
      </c>
      <c r="C130" t="s">
        <v>653</v>
      </c>
      <c r="AI130" t="s">
        <v>563</v>
      </c>
    </row>
    <row r="131" spans="1:42" hidden="1">
      <c r="A131">
        <v>4039154</v>
      </c>
      <c r="B131" t="str">
        <f t="shared" si="2"/>
        <v>http://www.ncbi.nlm.nih.gov/pmc/articles/PMC4039154</v>
      </c>
      <c r="C131" t="s">
        <v>654</v>
      </c>
      <c r="AI131" t="s">
        <v>563</v>
      </c>
    </row>
    <row r="132" spans="1:42" hidden="1">
      <c r="A132">
        <v>3479339</v>
      </c>
      <c r="B132" t="str">
        <f t="shared" si="2"/>
        <v>http://www.ncbi.nlm.nih.gov/pmc/articles/PMC3479339</v>
      </c>
      <c r="C132" t="s">
        <v>655</v>
      </c>
      <c r="AI132" t="s">
        <v>563</v>
      </c>
    </row>
    <row r="133" spans="1:42" hidden="1">
      <c r="A133">
        <v>3623715</v>
      </c>
      <c r="B133" t="str">
        <f t="shared" si="2"/>
        <v>http://www.ncbi.nlm.nih.gov/pmc/articles/PMC3623715</v>
      </c>
      <c r="C133" t="s">
        <v>656</v>
      </c>
      <c r="AI133" t="s">
        <v>563</v>
      </c>
    </row>
    <row r="134" spans="1:42" hidden="1">
      <c r="A134">
        <v>4027058</v>
      </c>
      <c r="B134" t="str">
        <f t="shared" si="2"/>
        <v>http://www.ncbi.nlm.nih.gov/pmc/articles/PMC4027058</v>
      </c>
      <c r="C134" t="s">
        <v>657</v>
      </c>
      <c r="D134" t="s">
        <v>228</v>
      </c>
      <c r="E134" t="s">
        <v>115</v>
      </c>
      <c r="F134">
        <v>1</v>
      </c>
      <c r="G134">
        <v>0</v>
      </c>
      <c r="H134">
        <v>1</v>
      </c>
      <c r="I134">
        <v>0</v>
      </c>
      <c r="J134">
        <v>0</v>
      </c>
      <c r="K134">
        <v>0</v>
      </c>
      <c r="L134">
        <v>0</v>
      </c>
      <c r="M134">
        <v>0</v>
      </c>
      <c r="N134">
        <v>0</v>
      </c>
      <c r="O134">
        <v>0</v>
      </c>
      <c r="P134">
        <v>0</v>
      </c>
      <c r="Q134">
        <v>0</v>
      </c>
      <c r="R134">
        <v>0</v>
      </c>
      <c r="S134">
        <v>0</v>
      </c>
      <c r="T134">
        <v>1</v>
      </c>
      <c r="U134">
        <v>0</v>
      </c>
      <c r="V134">
        <v>1</v>
      </c>
      <c r="W134">
        <v>0</v>
      </c>
      <c r="X134">
        <v>0</v>
      </c>
      <c r="Y134">
        <v>0</v>
      </c>
      <c r="Z134">
        <v>1</v>
      </c>
      <c r="AA134">
        <v>1</v>
      </c>
      <c r="AB134">
        <v>0</v>
      </c>
      <c r="AC134">
        <v>0</v>
      </c>
      <c r="AD134">
        <v>0</v>
      </c>
      <c r="AE134">
        <v>0</v>
      </c>
      <c r="AF134">
        <v>0</v>
      </c>
      <c r="AG134">
        <v>1</v>
      </c>
      <c r="AI134" t="s">
        <v>517</v>
      </c>
      <c r="AL134" t="s">
        <v>658</v>
      </c>
    </row>
    <row r="135" spans="1:42">
      <c r="A135">
        <v>3531049</v>
      </c>
      <c r="B135" t="str">
        <f t="shared" si="2"/>
        <v>http://www.ncbi.nlm.nih.gov/pmc/articles/PMC3531049</v>
      </c>
      <c r="C135" t="s">
        <v>659</v>
      </c>
      <c r="D135" t="s">
        <v>267</v>
      </c>
      <c r="E135" t="s">
        <v>115</v>
      </c>
      <c r="F135">
        <v>0</v>
      </c>
      <c r="G135">
        <v>0</v>
      </c>
      <c r="H135" t="s">
        <v>765</v>
      </c>
      <c r="I135">
        <v>0</v>
      </c>
      <c r="J135" t="s">
        <v>768</v>
      </c>
      <c r="K135">
        <v>0</v>
      </c>
      <c r="L135">
        <v>0</v>
      </c>
      <c r="M135">
        <v>0</v>
      </c>
      <c r="N135">
        <v>0</v>
      </c>
      <c r="O135">
        <v>0</v>
      </c>
      <c r="P135">
        <v>0</v>
      </c>
      <c r="Q135">
        <v>0</v>
      </c>
      <c r="R135">
        <v>0</v>
      </c>
      <c r="S135">
        <v>0</v>
      </c>
      <c r="T135" t="s">
        <v>765</v>
      </c>
      <c r="U135">
        <v>0</v>
      </c>
      <c r="V135" t="s">
        <v>765</v>
      </c>
      <c r="W135">
        <v>0</v>
      </c>
      <c r="X135">
        <v>0</v>
      </c>
      <c r="Y135">
        <v>0</v>
      </c>
      <c r="Z135">
        <v>0</v>
      </c>
      <c r="AA135">
        <v>0</v>
      </c>
      <c r="AB135">
        <v>0</v>
      </c>
      <c r="AC135">
        <v>0</v>
      </c>
      <c r="AD135">
        <v>0</v>
      </c>
      <c r="AE135">
        <v>0</v>
      </c>
      <c r="AF135">
        <v>0</v>
      </c>
      <c r="AG135">
        <v>0</v>
      </c>
      <c r="AI135" t="s">
        <v>2</v>
      </c>
      <c r="AK135" t="s">
        <v>660</v>
      </c>
    </row>
    <row r="136" spans="1:42">
      <c r="A136">
        <v>3213080</v>
      </c>
      <c r="B136" t="str">
        <f t="shared" si="2"/>
        <v>http://www.ncbi.nlm.nih.gov/pmc/articles/PMC3213080</v>
      </c>
      <c r="C136" t="s">
        <v>661</v>
      </c>
      <c r="D136" t="s">
        <v>267</v>
      </c>
      <c r="E136" t="s">
        <v>114</v>
      </c>
      <c r="F136">
        <v>0</v>
      </c>
      <c r="G136">
        <v>0</v>
      </c>
      <c r="H136" t="s">
        <v>765</v>
      </c>
      <c r="I136">
        <v>0</v>
      </c>
      <c r="J136" t="s">
        <v>766</v>
      </c>
      <c r="K136">
        <v>0</v>
      </c>
      <c r="L136">
        <v>0</v>
      </c>
      <c r="M136">
        <v>0</v>
      </c>
      <c r="N136">
        <v>0</v>
      </c>
      <c r="O136">
        <v>0</v>
      </c>
      <c r="P136">
        <v>0</v>
      </c>
      <c r="Q136">
        <v>0</v>
      </c>
      <c r="R136">
        <v>0</v>
      </c>
      <c r="S136">
        <v>0</v>
      </c>
      <c r="T136" t="s">
        <v>765</v>
      </c>
      <c r="U136">
        <v>0</v>
      </c>
      <c r="V136">
        <v>0</v>
      </c>
      <c r="W136">
        <v>0</v>
      </c>
      <c r="X136">
        <v>0</v>
      </c>
      <c r="Y136">
        <v>0</v>
      </c>
      <c r="Z136">
        <v>0</v>
      </c>
      <c r="AA136">
        <v>0</v>
      </c>
      <c r="AB136">
        <v>0</v>
      </c>
      <c r="AC136">
        <v>0</v>
      </c>
      <c r="AD136">
        <v>0</v>
      </c>
      <c r="AE136">
        <v>0</v>
      </c>
      <c r="AF136">
        <v>0</v>
      </c>
      <c r="AG136">
        <v>0</v>
      </c>
      <c r="AI136" t="s">
        <v>2</v>
      </c>
      <c r="AJ136" t="s">
        <v>287</v>
      </c>
    </row>
    <row r="137" spans="1:42">
      <c r="A137">
        <v>3024091</v>
      </c>
      <c r="B137" t="str">
        <f t="shared" si="2"/>
        <v>http://www.ncbi.nlm.nih.gov/pmc/articles/PMC3024091</v>
      </c>
      <c r="C137" t="s">
        <v>662</v>
      </c>
      <c r="D137" t="s">
        <v>238</v>
      </c>
      <c r="E137" t="s">
        <v>114</v>
      </c>
      <c r="F137">
        <v>0</v>
      </c>
      <c r="G137">
        <v>0</v>
      </c>
      <c r="H137" t="s">
        <v>765</v>
      </c>
      <c r="I137">
        <v>0</v>
      </c>
      <c r="J137">
        <v>0</v>
      </c>
      <c r="K137">
        <v>0</v>
      </c>
      <c r="L137">
        <v>0</v>
      </c>
      <c r="M137">
        <v>0</v>
      </c>
      <c r="N137">
        <v>0</v>
      </c>
      <c r="O137">
        <v>0</v>
      </c>
      <c r="P137">
        <v>0</v>
      </c>
      <c r="Q137">
        <v>0</v>
      </c>
      <c r="R137">
        <v>0</v>
      </c>
      <c r="S137">
        <v>0</v>
      </c>
      <c r="T137" t="s">
        <v>765</v>
      </c>
      <c r="U137">
        <v>0</v>
      </c>
      <c r="V137">
        <v>0</v>
      </c>
      <c r="W137">
        <v>0</v>
      </c>
      <c r="X137">
        <v>0</v>
      </c>
      <c r="Y137">
        <v>0</v>
      </c>
      <c r="Z137">
        <v>0</v>
      </c>
      <c r="AA137">
        <v>0</v>
      </c>
      <c r="AB137">
        <v>0</v>
      </c>
      <c r="AC137">
        <v>0</v>
      </c>
      <c r="AD137">
        <v>0</v>
      </c>
      <c r="AE137">
        <v>0</v>
      </c>
      <c r="AF137">
        <v>0</v>
      </c>
      <c r="AG137">
        <v>0</v>
      </c>
      <c r="AI137" t="s">
        <v>2</v>
      </c>
      <c r="AJ137" t="s">
        <v>278</v>
      </c>
      <c r="AK137" t="s">
        <v>458</v>
      </c>
    </row>
    <row r="138" spans="1:42" hidden="1">
      <c r="A138">
        <v>3528522</v>
      </c>
      <c r="B138" t="str">
        <f t="shared" si="2"/>
        <v>http://www.ncbi.nlm.nih.gov/pmc/articles/PMC3528522</v>
      </c>
      <c r="C138" t="s">
        <v>664</v>
      </c>
      <c r="AI138" t="s">
        <v>563</v>
      </c>
    </row>
    <row r="139" spans="1:42" hidden="1">
      <c r="A139">
        <v>3702543</v>
      </c>
      <c r="B139" t="str">
        <f t="shared" si="2"/>
        <v>http://www.ncbi.nlm.nih.gov/pmc/articles/PMC3702543</v>
      </c>
      <c r="C139" t="s">
        <v>665</v>
      </c>
      <c r="AI139" t="s">
        <v>563</v>
      </c>
    </row>
    <row r="140" spans="1:42" hidden="1">
      <c r="A140">
        <v>3418455</v>
      </c>
      <c r="B140" t="str">
        <f t="shared" si="2"/>
        <v>http://www.ncbi.nlm.nih.gov/pmc/articles/PMC3418455</v>
      </c>
      <c r="C140" t="s">
        <v>666</v>
      </c>
      <c r="D140" t="s">
        <v>228</v>
      </c>
      <c r="E140" t="s">
        <v>114</v>
      </c>
      <c r="F140">
        <v>1</v>
      </c>
      <c r="G140">
        <v>1</v>
      </c>
      <c r="H140">
        <v>1</v>
      </c>
      <c r="I140">
        <v>0</v>
      </c>
      <c r="J140">
        <v>0</v>
      </c>
      <c r="K140">
        <v>0</v>
      </c>
      <c r="L140">
        <v>0</v>
      </c>
      <c r="M140">
        <v>0</v>
      </c>
      <c r="N140">
        <v>0</v>
      </c>
      <c r="O140">
        <v>0</v>
      </c>
      <c r="P140">
        <v>0</v>
      </c>
      <c r="Q140">
        <v>0</v>
      </c>
      <c r="R140">
        <v>0</v>
      </c>
      <c r="S140">
        <v>0</v>
      </c>
      <c r="T140">
        <v>0</v>
      </c>
      <c r="U140">
        <v>0</v>
      </c>
      <c r="V140">
        <v>1</v>
      </c>
      <c r="W140">
        <v>0</v>
      </c>
      <c r="X140">
        <v>0</v>
      </c>
      <c r="Y140">
        <v>0</v>
      </c>
      <c r="Z140">
        <v>1</v>
      </c>
      <c r="AA140">
        <v>1</v>
      </c>
      <c r="AB140">
        <v>0</v>
      </c>
      <c r="AC140">
        <v>1</v>
      </c>
      <c r="AD140">
        <v>0</v>
      </c>
      <c r="AE140">
        <v>0</v>
      </c>
      <c r="AF140">
        <v>0</v>
      </c>
      <c r="AG140">
        <v>0</v>
      </c>
      <c r="AI140" t="s">
        <v>517</v>
      </c>
    </row>
    <row r="141" spans="1:42">
      <c r="A141">
        <v>3645873</v>
      </c>
      <c r="B141" t="str">
        <f t="shared" si="2"/>
        <v>http://www.ncbi.nlm.nih.gov/pmc/articles/PMC3645873</v>
      </c>
      <c r="C141" t="s">
        <v>667</v>
      </c>
      <c r="D141" t="s">
        <v>267</v>
      </c>
      <c r="E141" t="s">
        <v>114</v>
      </c>
      <c r="F141" t="s">
        <v>766</v>
      </c>
      <c r="G141" t="s">
        <v>766</v>
      </c>
      <c r="H141" t="s">
        <v>765</v>
      </c>
      <c r="I141">
        <v>0</v>
      </c>
      <c r="J141">
        <v>1</v>
      </c>
      <c r="K141">
        <v>0</v>
      </c>
      <c r="L141">
        <v>0</v>
      </c>
      <c r="M141">
        <v>0</v>
      </c>
      <c r="N141">
        <v>0</v>
      </c>
      <c r="O141">
        <v>0</v>
      </c>
      <c r="P141">
        <v>0</v>
      </c>
      <c r="Q141">
        <v>0</v>
      </c>
      <c r="R141">
        <v>0</v>
      </c>
      <c r="S141">
        <v>0</v>
      </c>
      <c r="T141" t="s">
        <v>765</v>
      </c>
      <c r="U141" t="s">
        <v>765</v>
      </c>
      <c r="V141" t="s">
        <v>765</v>
      </c>
      <c r="W141">
        <v>0</v>
      </c>
      <c r="X141">
        <v>0</v>
      </c>
      <c r="Y141">
        <v>0</v>
      </c>
      <c r="Z141">
        <v>0</v>
      </c>
      <c r="AA141">
        <v>0</v>
      </c>
      <c r="AB141">
        <v>0</v>
      </c>
      <c r="AC141">
        <v>0</v>
      </c>
      <c r="AD141">
        <v>0</v>
      </c>
      <c r="AE141">
        <v>0</v>
      </c>
      <c r="AF141">
        <v>0</v>
      </c>
      <c r="AG141">
        <v>0</v>
      </c>
      <c r="AI141" t="s">
        <v>2</v>
      </c>
      <c r="AJ141" t="s">
        <v>586</v>
      </c>
    </row>
    <row r="142" spans="1:42" hidden="1">
      <c r="A142">
        <v>2945565</v>
      </c>
      <c r="B142" t="str">
        <f t="shared" si="2"/>
        <v>http://www.ncbi.nlm.nih.gov/pmc/articles/PMC2945565</v>
      </c>
      <c r="C142" t="s">
        <v>668</v>
      </c>
      <c r="D142" t="s">
        <v>246</v>
      </c>
      <c r="F142">
        <v>1</v>
      </c>
      <c r="G142">
        <v>0</v>
      </c>
      <c r="H142">
        <v>1</v>
      </c>
      <c r="I142">
        <v>0</v>
      </c>
      <c r="J142">
        <v>0</v>
      </c>
      <c r="K142">
        <v>0</v>
      </c>
      <c r="L142">
        <v>0</v>
      </c>
      <c r="M142">
        <v>0</v>
      </c>
      <c r="N142">
        <v>0</v>
      </c>
      <c r="O142">
        <v>0</v>
      </c>
      <c r="P142">
        <v>0</v>
      </c>
      <c r="Q142">
        <v>0</v>
      </c>
      <c r="R142">
        <v>0</v>
      </c>
      <c r="S142">
        <v>0</v>
      </c>
      <c r="T142">
        <v>1</v>
      </c>
      <c r="U142">
        <v>0</v>
      </c>
      <c r="V142">
        <v>1</v>
      </c>
      <c r="W142">
        <v>0</v>
      </c>
      <c r="X142">
        <v>0</v>
      </c>
      <c r="Y142">
        <v>0</v>
      </c>
      <c r="Z142">
        <v>1</v>
      </c>
      <c r="AA142">
        <v>1</v>
      </c>
      <c r="AB142">
        <v>0</v>
      </c>
      <c r="AC142">
        <v>1</v>
      </c>
      <c r="AD142">
        <v>0</v>
      </c>
      <c r="AE142">
        <v>1</v>
      </c>
      <c r="AF142">
        <v>0</v>
      </c>
      <c r="AG142">
        <v>1</v>
      </c>
      <c r="AI142" t="s">
        <v>395</v>
      </c>
    </row>
    <row r="143" spans="1:42">
      <c r="A143">
        <v>3728289</v>
      </c>
      <c r="B143" t="str">
        <f t="shared" si="2"/>
        <v>http://www.ncbi.nlm.nih.gov/pmc/articles/PMC3728289</v>
      </c>
      <c r="C143" t="s">
        <v>669</v>
      </c>
      <c r="D143" t="s">
        <v>218</v>
      </c>
      <c r="F143">
        <v>0</v>
      </c>
      <c r="G143">
        <v>0</v>
      </c>
      <c r="H143" t="s">
        <v>765</v>
      </c>
      <c r="I143">
        <v>0</v>
      </c>
      <c r="J143">
        <v>0</v>
      </c>
      <c r="K143">
        <v>0</v>
      </c>
      <c r="L143">
        <v>0</v>
      </c>
      <c r="M143">
        <v>0</v>
      </c>
      <c r="N143">
        <v>0</v>
      </c>
      <c r="O143">
        <v>0</v>
      </c>
      <c r="P143">
        <v>0</v>
      </c>
      <c r="Q143">
        <v>0</v>
      </c>
      <c r="R143">
        <v>0</v>
      </c>
      <c r="S143">
        <v>0</v>
      </c>
      <c r="T143">
        <v>0</v>
      </c>
      <c r="U143" t="s">
        <v>765</v>
      </c>
      <c r="V143">
        <v>0</v>
      </c>
      <c r="W143">
        <v>0</v>
      </c>
      <c r="X143">
        <v>0</v>
      </c>
      <c r="Y143">
        <v>0</v>
      </c>
      <c r="Z143">
        <v>0</v>
      </c>
      <c r="AA143">
        <v>0</v>
      </c>
      <c r="AB143">
        <v>0</v>
      </c>
      <c r="AC143" t="s">
        <v>765</v>
      </c>
      <c r="AD143">
        <v>0</v>
      </c>
      <c r="AE143">
        <v>0</v>
      </c>
      <c r="AF143">
        <v>0</v>
      </c>
      <c r="AG143">
        <v>0</v>
      </c>
      <c r="AI143" t="s">
        <v>2</v>
      </c>
      <c r="AJ143" t="s">
        <v>670</v>
      </c>
      <c r="AP143" s="11" t="s">
        <v>784</v>
      </c>
    </row>
    <row r="144" spans="1:42">
      <c r="A144">
        <v>2936530</v>
      </c>
      <c r="B144" t="str">
        <f t="shared" si="2"/>
        <v>http://www.ncbi.nlm.nih.gov/pmc/articles/PMC2936530</v>
      </c>
      <c r="C144" t="s">
        <v>673</v>
      </c>
      <c r="D144" t="s">
        <v>267</v>
      </c>
      <c r="F144">
        <v>0</v>
      </c>
      <c r="G144">
        <v>0</v>
      </c>
      <c r="H144" t="s">
        <v>765</v>
      </c>
      <c r="I144">
        <v>0</v>
      </c>
      <c r="J144">
        <v>0</v>
      </c>
      <c r="K144">
        <v>0</v>
      </c>
      <c r="L144">
        <v>0</v>
      </c>
      <c r="M144">
        <v>0</v>
      </c>
      <c r="N144">
        <v>0</v>
      </c>
      <c r="O144">
        <v>0</v>
      </c>
      <c r="P144" t="s">
        <v>765</v>
      </c>
      <c r="Q144">
        <v>0</v>
      </c>
      <c r="R144">
        <v>0</v>
      </c>
      <c r="S144">
        <v>0</v>
      </c>
      <c r="T144" t="s">
        <v>765</v>
      </c>
      <c r="U144" t="s">
        <v>765</v>
      </c>
      <c r="V144">
        <v>0</v>
      </c>
      <c r="W144">
        <v>0</v>
      </c>
      <c r="X144">
        <v>0</v>
      </c>
      <c r="Y144">
        <v>0</v>
      </c>
      <c r="Z144" t="s">
        <v>765</v>
      </c>
      <c r="AA144">
        <v>0</v>
      </c>
      <c r="AB144">
        <v>0</v>
      </c>
      <c r="AC144">
        <v>0</v>
      </c>
      <c r="AD144">
        <v>0</v>
      </c>
      <c r="AE144">
        <v>0</v>
      </c>
      <c r="AF144">
        <v>0</v>
      </c>
      <c r="AG144">
        <v>0</v>
      </c>
      <c r="AI144" t="s">
        <v>2</v>
      </c>
      <c r="AP144" t="s">
        <v>777</v>
      </c>
    </row>
    <row r="145" spans="1:43" hidden="1">
      <c r="A145">
        <v>3690120</v>
      </c>
      <c r="B145" t="str">
        <f t="shared" si="2"/>
        <v>http://www.ncbi.nlm.nih.gov/pmc/articles/PMC3690120</v>
      </c>
      <c r="C145" t="s">
        <v>352</v>
      </c>
      <c r="D145" t="s">
        <v>228</v>
      </c>
      <c r="F145">
        <v>1</v>
      </c>
      <c r="G145">
        <v>1</v>
      </c>
      <c r="H145">
        <v>1</v>
      </c>
      <c r="I145">
        <v>0</v>
      </c>
      <c r="J145">
        <v>0</v>
      </c>
      <c r="K145">
        <v>0</v>
      </c>
      <c r="L145">
        <v>0</v>
      </c>
      <c r="M145">
        <v>0</v>
      </c>
      <c r="N145">
        <v>0</v>
      </c>
      <c r="O145">
        <v>0</v>
      </c>
      <c r="P145">
        <v>0</v>
      </c>
      <c r="Q145">
        <v>0</v>
      </c>
      <c r="R145">
        <v>0</v>
      </c>
      <c r="S145">
        <v>0</v>
      </c>
      <c r="T145">
        <v>1</v>
      </c>
      <c r="U145">
        <v>0</v>
      </c>
      <c r="V145">
        <v>1</v>
      </c>
      <c r="W145">
        <v>0</v>
      </c>
      <c r="X145">
        <v>0</v>
      </c>
      <c r="Y145">
        <v>0</v>
      </c>
      <c r="Z145">
        <v>0</v>
      </c>
      <c r="AA145">
        <v>0</v>
      </c>
      <c r="AB145">
        <v>0</v>
      </c>
      <c r="AC145">
        <v>1</v>
      </c>
      <c r="AD145">
        <v>0</v>
      </c>
      <c r="AE145">
        <v>0</v>
      </c>
      <c r="AF145">
        <v>0</v>
      </c>
      <c r="AG145">
        <v>0</v>
      </c>
      <c r="AI145" t="s">
        <v>517</v>
      </c>
    </row>
    <row r="146" spans="1:43">
      <c r="A146">
        <v>4251695</v>
      </c>
      <c r="B146" t="str">
        <f t="shared" si="2"/>
        <v>http://www.ncbi.nlm.nih.gov/pmc/articles/PMC4251695</v>
      </c>
      <c r="C146" t="s">
        <v>674</v>
      </c>
      <c r="D146" t="s">
        <v>228</v>
      </c>
      <c r="F146">
        <v>0</v>
      </c>
      <c r="G146">
        <v>0</v>
      </c>
      <c r="H146" t="s">
        <v>765</v>
      </c>
      <c r="I146" t="s">
        <v>765</v>
      </c>
      <c r="J146">
        <v>0</v>
      </c>
      <c r="K146">
        <v>0</v>
      </c>
      <c r="L146">
        <v>0</v>
      </c>
      <c r="M146">
        <v>0</v>
      </c>
      <c r="N146">
        <v>0</v>
      </c>
      <c r="O146">
        <v>0</v>
      </c>
      <c r="P146">
        <v>0</v>
      </c>
      <c r="Q146">
        <v>0</v>
      </c>
      <c r="R146">
        <v>0</v>
      </c>
      <c r="S146">
        <v>0</v>
      </c>
      <c r="T146" t="s">
        <v>765</v>
      </c>
      <c r="U146">
        <v>0</v>
      </c>
      <c r="V146">
        <v>0</v>
      </c>
      <c r="W146">
        <v>0</v>
      </c>
      <c r="X146">
        <v>0</v>
      </c>
      <c r="Y146">
        <v>0</v>
      </c>
      <c r="Z146" t="s">
        <v>765</v>
      </c>
      <c r="AA146" t="s">
        <v>767</v>
      </c>
      <c r="AB146">
        <v>0</v>
      </c>
      <c r="AC146" t="s">
        <v>765</v>
      </c>
      <c r="AD146">
        <v>0</v>
      </c>
      <c r="AE146">
        <v>0</v>
      </c>
      <c r="AF146">
        <v>0</v>
      </c>
      <c r="AG146" t="s">
        <v>765</v>
      </c>
      <c r="AI146" t="s">
        <v>263</v>
      </c>
      <c r="AL146" t="s">
        <v>675</v>
      </c>
      <c r="AP146" t="s">
        <v>785</v>
      </c>
    </row>
    <row r="147" spans="1:43">
      <c r="A147">
        <v>3875801</v>
      </c>
      <c r="B147" t="str">
        <f t="shared" si="2"/>
        <v>http://www.ncbi.nlm.nih.gov/pmc/articles/PMC3875801</v>
      </c>
      <c r="C147" t="s">
        <v>676</v>
      </c>
      <c r="D147" t="s">
        <v>228</v>
      </c>
      <c r="E147" t="s">
        <v>114</v>
      </c>
      <c r="F147">
        <v>0</v>
      </c>
      <c r="G147">
        <v>0</v>
      </c>
      <c r="H147">
        <v>0</v>
      </c>
      <c r="I147">
        <v>0</v>
      </c>
      <c r="J147">
        <v>0</v>
      </c>
      <c r="K147">
        <v>0</v>
      </c>
      <c r="L147">
        <v>0</v>
      </c>
      <c r="M147">
        <v>0</v>
      </c>
      <c r="N147">
        <v>0</v>
      </c>
      <c r="O147">
        <v>0</v>
      </c>
      <c r="P147">
        <v>0</v>
      </c>
      <c r="Q147">
        <v>0</v>
      </c>
      <c r="R147">
        <v>0</v>
      </c>
      <c r="S147">
        <v>0</v>
      </c>
      <c r="T147" t="s">
        <v>765</v>
      </c>
      <c r="U147">
        <v>0</v>
      </c>
      <c r="V147">
        <v>0</v>
      </c>
      <c r="W147">
        <v>0</v>
      </c>
      <c r="X147">
        <v>0</v>
      </c>
      <c r="Y147">
        <v>0</v>
      </c>
      <c r="Z147">
        <v>0</v>
      </c>
      <c r="AA147">
        <v>0</v>
      </c>
      <c r="AB147">
        <v>0</v>
      </c>
      <c r="AC147">
        <v>0</v>
      </c>
      <c r="AD147">
        <v>0</v>
      </c>
      <c r="AE147">
        <v>0</v>
      </c>
      <c r="AF147">
        <v>0</v>
      </c>
      <c r="AG147">
        <v>0</v>
      </c>
      <c r="AI147" t="s">
        <v>2</v>
      </c>
      <c r="AJ147" t="s">
        <v>677</v>
      </c>
      <c r="AK147" t="s">
        <v>471</v>
      </c>
    </row>
    <row r="148" spans="1:43">
      <c r="A148">
        <v>3879608</v>
      </c>
      <c r="B148" t="str">
        <f t="shared" si="2"/>
        <v>http://www.ncbi.nlm.nih.gov/pmc/articles/PMC3879608</v>
      </c>
      <c r="C148" t="s">
        <v>312</v>
      </c>
      <c r="D148" t="s">
        <v>267</v>
      </c>
      <c r="F148">
        <v>0</v>
      </c>
      <c r="G148">
        <v>0</v>
      </c>
      <c r="H148" t="s">
        <v>765</v>
      </c>
      <c r="I148">
        <v>0</v>
      </c>
      <c r="J148">
        <v>0</v>
      </c>
      <c r="K148">
        <v>0</v>
      </c>
      <c r="L148">
        <v>0</v>
      </c>
      <c r="M148">
        <v>0</v>
      </c>
      <c r="N148">
        <v>0</v>
      </c>
      <c r="O148">
        <v>0</v>
      </c>
      <c r="P148">
        <v>0</v>
      </c>
      <c r="Q148">
        <v>0</v>
      </c>
      <c r="R148">
        <v>0</v>
      </c>
      <c r="S148">
        <v>0</v>
      </c>
      <c r="T148" t="s">
        <v>765</v>
      </c>
      <c r="U148" t="s">
        <v>765</v>
      </c>
      <c r="V148" t="s">
        <v>765</v>
      </c>
      <c r="W148">
        <v>0</v>
      </c>
      <c r="X148">
        <v>0</v>
      </c>
      <c r="Y148">
        <v>0</v>
      </c>
      <c r="Z148" t="s">
        <v>765</v>
      </c>
      <c r="AA148">
        <v>0</v>
      </c>
      <c r="AB148">
        <v>0</v>
      </c>
      <c r="AC148" t="s">
        <v>765</v>
      </c>
      <c r="AD148">
        <v>0</v>
      </c>
      <c r="AE148" t="s">
        <v>765</v>
      </c>
      <c r="AF148">
        <v>0</v>
      </c>
      <c r="AG148">
        <v>0</v>
      </c>
      <c r="AI148" t="s">
        <v>2</v>
      </c>
      <c r="AJ148" t="s">
        <v>287</v>
      </c>
      <c r="AL148" t="s">
        <v>678</v>
      </c>
      <c r="AP148" t="s">
        <v>786</v>
      </c>
    </row>
    <row r="149" spans="1:43" hidden="1">
      <c r="A149">
        <v>3243743</v>
      </c>
      <c r="B149" t="str">
        <f t="shared" si="2"/>
        <v>http://www.ncbi.nlm.nih.gov/pmc/articles/PMC3243743</v>
      </c>
      <c r="C149" t="s">
        <v>681</v>
      </c>
      <c r="D149" t="s">
        <v>214</v>
      </c>
      <c r="E149" t="s">
        <v>132</v>
      </c>
      <c r="F149">
        <v>0</v>
      </c>
      <c r="G149">
        <v>0</v>
      </c>
      <c r="H149">
        <v>1</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I149" t="s">
        <v>240</v>
      </c>
    </row>
    <row r="150" spans="1:43">
      <c r="A150">
        <v>3944000</v>
      </c>
      <c r="B150" t="str">
        <f t="shared" si="2"/>
        <v>http://www.ncbi.nlm.nih.gov/pmc/articles/PMC3944000</v>
      </c>
      <c r="C150" t="s">
        <v>682</v>
      </c>
      <c r="D150" t="s">
        <v>252</v>
      </c>
      <c r="F150">
        <v>0</v>
      </c>
      <c r="G150">
        <v>0</v>
      </c>
      <c r="H150" t="s">
        <v>765</v>
      </c>
      <c r="I150">
        <v>0</v>
      </c>
      <c r="J150">
        <v>0</v>
      </c>
      <c r="K150">
        <v>0</v>
      </c>
      <c r="L150">
        <v>0</v>
      </c>
      <c r="M150">
        <v>0</v>
      </c>
      <c r="N150">
        <v>0</v>
      </c>
      <c r="O150">
        <v>0</v>
      </c>
      <c r="P150">
        <v>0</v>
      </c>
      <c r="Q150">
        <v>0</v>
      </c>
      <c r="R150">
        <v>0</v>
      </c>
      <c r="S150">
        <v>0</v>
      </c>
      <c r="T150">
        <v>0</v>
      </c>
      <c r="U150" t="s">
        <v>765</v>
      </c>
      <c r="V150" t="s">
        <v>765</v>
      </c>
      <c r="W150">
        <v>0</v>
      </c>
      <c r="X150">
        <v>0</v>
      </c>
      <c r="Y150">
        <v>0</v>
      </c>
      <c r="Z150">
        <v>0</v>
      </c>
      <c r="AA150">
        <v>0</v>
      </c>
      <c r="AB150">
        <v>0</v>
      </c>
      <c r="AC150" t="s">
        <v>765</v>
      </c>
      <c r="AD150">
        <v>0</v>
      </c>
      <c r="AE150">
        <v>0</v>
      </c>
      <c r="AF150">
        <v>0</v>
      </c>
      <c r="AG150">
        <v>0</v>
      </c>
      <c r="AI150" t="s">
        <v>2</v>
      </c>
      <c r="AJ150" t="s">
        <v>683</v>
      </c>
    </row>
    <row r="151" spans="1:43" hidden="1">
      <c r="A151">
        <v>2930860</v>
      </c>
      <c r="B151" t="str">
        <f t="shared" si="2"/>
        <v>http://www.ncbi.nlm.nih.gov/pmc/articles/PMC2930860</v>
      </c>
      <c r="C151" t="s">
        <v>684</v>
      </c>
      <c r="AI151" t="s">
        <v>563</v>
      </c>
    </row>
    <row r="152" spans="1:43" hidden="1">
      <c r="A152">
        <v>3268331</v>
      </c>
      <c r="B152" t="str">
        <f t="shared" si="2"/>
        <v>http://www.ncbi.nlm.nih.gov/pmc/articles/PMC3268331</v>
      </c>
      <c r="C152" t="s">
        <v>685</v>
      </c>
      <c r="D152" t="s">
        <v>252</v>
      </c>
      <c r="F152">
        <v>0</v>
      </c>
      <c r="G152">
        <v>0</v>
      </c>
      <c r="H152">
        <v>0</v>
      </c>
      <c r="I152">
        <v>1</v>
      </c>
      <c r="J152">
        <v>0</v>
      </c>
      <c r="K152">
        <v>0</v>
      </c>
      <c r="L152">
        <v>0</v>
      </c>
      <c r="M152">
        <v>0</v>
      </c>
      <c r="N152">
        <v>0</v>
      </c>
      <c r="O152">
        <v>0</v>
      </c>
      <c r="P152">
        <v>0</v>
      </c>
      <c r="Q152">
        <v>0</v>
      </c>
      <c r="R152">
        <v>0</v>
      </c>
      <c r="S152">
        <v>0</v>
      </c>
      <c r="T152">
        <v>0</v>
      </c>
      <c r="U152">
        <v>1</v>
      </c>
      <c r="V152">
        <v>0</v>
      </c>
      <c r="W152">
        <v>0</v>
      </c>
      <c r="X152">
        <v>0</v>
      </c>
      <c r="Y152">
        <v>0</v>
      </c>
      <c r="Z152">
        <v>1</v>
      </c>
      <c r="AA152">
        <v>0</v>
      </c>
      <c r="AB152">
        <v>0</v>
      </c>
      <c r="AC152">
        <v>0</v>
      </c>
      <c r="AD152">
        <v>0</v>
      </c>
      <c r="AE152">
        <v>0</v>
      </c>
      <c r="AF152">
        <v>0</v>
      </c>
      <c r="AG152">
        <v>0</v>
      </c>
      <c r="AI152" t="s">
        <v>395</v>
      </c>
    </row>
    <row r="153" spans="1:43">
      <c r="A153">
        <v>2924243</v>
      </c>
      <c r="B153" t="str">
        <f t="shared" si="2"/>
        <v>http://www.ncbi.nlm.nih.gov/pmc/articles/PMC2924243</v>
      </c>
      <c r="C153" t="s">
        <v>686</v>
      </c>
      <c r="D153" t="s">
        <v>252</v>
      </c>
      <c r="E153" t="s">
        <v>130</v>
      </c>
      <c r="F153">
        <v>0</v>
      </c>
      <c r="G153">
        <v>0</v>
      </c>
      <c r="H153" t="s">
        <v>765</v>
      </c>
      <c r="I153">
        <v>0</v>
      </c>
      <c r="J153">
        <v>0</v>
      </c>
      <c r="K153">
        <v>0</v>
      </c>
      <c r="L153">
        <v>0</v>
      </c>
      <c r="M153">
        <v>0</v>
      </c>
      <c r="N153">
        <v>0</v>
      </c>
      <c r="O153">
        <v>0</v>
      </c>
      <c r="P153">
        <v>0</v>
      </c>
      <c r="Q153">
        <v>0</v>
      </c>
      <c r="R153" t="s">
        <v>768</v>
      </c>
      <c r="S153">
        <v>0</v>
      </c>
      <c r="T153" t="s">
        <v>765</v>
      </c>
      <c r="U153" t="s">
        <v>765</v>
      </c>
      <c r="V153">
        <v>0</v>
      </c>
      <c r="W153">
        <v>0</v>
      </c>
      <c r="X153">
        <v>0</v>
      </c>
      <c r="Y153">
        <v>0</v>
      </c>
      <c r="Z153">
        <v>0</v>
      </c>
      <c r="AA153">
        <v>0</v>
      </c>
      <c r="AB153">
        <v>0</v>
      </c>
      <c r="AC153">
        <v>0</v>
      </c>
      <c r="AD153">
        <v>0</v>
      </c>
      <c r="AE153">
        <v>0</v>
      </c>
      <c r="AF153">
        <v>0</v>
      </c>
      <c r="AG153">
        <v>0</v>
      </c>
      <c r="AI153" t="s">
        <v>2</v>
      </c>
      <c r="AJ153" t="s">
        <v>502</v>
      </c>
      <c r="AK153" t="s">
        <v>687</v>
      </c>
      <c r="AP153" s="11"/>
    </row>
    <row r="154" spans="1:43">
      <c r="A154">
        <v>4182543</v>
      </c>
      <c r="B154" t="str">
        <f t="shared" si="2"/>
        <v>http://www.ncbi.nlm.nih.gov/pmc/articles/PMC4182543</v>
      </c>
      <c r="C154" t="s">
        <v>688</v>
      </c>
      <c r="D154" t="s">
        <v>246</v>
      </c>
      <c r="F154">
        <v>0</v>
      </c>
      <c r="G154">
        <v>0</v>
      </c>
      <c r="H154" t="s">
        <v>765</v>
      </c>
      <c r="I154" t="s">
        <v>765</v>
      </c>
      <c r="J154">
        <v>0</v>
      </c>
      <c r="K154">
        <v>0</v>
      </c>
      <c r="L154">
        <v>0</v>
      </c>
      <c r="M154">
        <v>0</v>
      </c>
      <c r="N154">
        <v>0</v>
      </c>
      <c r="O154">
        <v>0</v>
      </c>
      <c r="P154">
        <v>0</v>
      </c>
      <c r="Q154">
        <v>0</v>
      </c>
      <c r="R154">
        <v>0</v>
      </c>
      <c r="S154">
        <v>0</v>
      </c>
      <c r="T154">
        <v>0</v>
      </c>
      <c r="U154" t="s">
        <v>765</v>
      </c>
      <c r="V154">
        <v>0</v>
      </c>
      <c r="W154">
        <v>1</v>
      </c>
      <c r="X154">
        <v>0</v>
      </c>
      <c r="Y154">
        <v>0</v>
      </c>
      <c r="Z154">
        <v>0</v>
      </c>
      <c r="AA154">
        <v>0</v>
      </c>
      <c r="AB154">
        <v>0</v>
      </c>
      <c r="AC154">
        <v>0</v>
      </c>
      <c r="AD154">
        <v>0</v>
      </c>
      <c r="AE154" t="s">
        <v>765</v>
      </c>
      <c r="AF154">
        <v>0</v>
      </c>
      <c r="AG154">
        <v>0</v>
      </c>
      <c r="AI154" t="s">
        <v>263</v>
      </c>
      <c r="AL154" t="s">
        <v>430</v>
      </c>
    </row>
    <row r="155" spans="1:43">
      <c r="A155">
        <v>3567171</v>
      </c>
      <c r="B155" t="str">
        <f t="shared" si="2"/>
        <v>http://www.ncbi.nlm.nih.gov/pmc/articles/PMC3567171</v>
      </c>
      <c r="C155" t="s">
        <v>689</v>
      </c>
      <c r="D155" t="s">
        <v>238</v>
      </c>
      <c r="F155">
        <v>0</v>
      </c>
      <c r="G155">
        <v>0</v>
      </c>
      <c r="H155" t="s">
        <v>765</v>
      </c>
      <c r="I155">
        <v>0</v>
      </c>
      <c r="J155" t="s">
        <v>768</v>
      </c>
      <c r="K155">
        <v>0</v>
      </c>
      <c r="L155">
        <v>0</v>
      </c>
      <c r="M155">
        <v>0</v>
      </c>
      <c r="N155">
        <v>0</v>
      </c>
      <c r="O155">
        <v>0</v>
      </c>
      <c r="P155" t="s">
        <v>765</v>
      </c>
      <c r="Q155">
        <v>0</v>
      </c>
      <c r="R155" t="s">
        <v>768</v>
      </c>
      <c r="S155">
        <v>0</v>
      </c>
      <c r="T155">
        <v>1</v>
      </c>
      <c r="U155" t="s">
        <v>765</v>
      </c>
      <c r="V155">
        <v>0</v>
      </c>
      <c r="W155">
        <v>0</v>
      </c>
      <c r="X155">
        <v>0</v>
      </c>
      <c r="Y155">
        <v>0</v>
      </c>
      <c r="Z155" t="s">
        <v>765</v>
      </c>
      <c r="AA155" t="s">
        <v>767</v>
      </c>
      <c r="AB155">
        <v>0</v>
      </c>
      <c r="AC155">
        <v>0</v>
      </c>
      <c r="AD155">
        <v>0</v>
      </c>
      <c r="AE155">
        <v>0</v>
      </c>
      <c r="AF155">
        <v>0</v>
      </c>
      <c r="AG155" t="s">
        <v>768</v>
      </c>
      <c r="AI155" t="s">
        <v>2</v>
      </c>
      <c r="AJ155" t="s">
        <v>591</v>
      </c>
      <c r="AK155" t="s">
        <v>235</v>
      </c>
      <c r="AP155" t="s">
        <v>778</v>
      </c>
      <c r="AQ155" s="8" t="s">
        <v>788</v>
      </c>
    </row>
    <row r="156" spans="1:43" hidden="1">
      <c r="A156">
        <v>3868518</v>
      </c>
      <c r="B156" t="str">
        <f t="shared" si="2"/>
        <v>http://www.ncbi.nlm.nih.gov/pmc/articles/PMC3868518</v>
      </c>
      <c r="C156" t="s">
        <v>690</v>
      </c>
      <c r="D156" t="s">
        <v>228</v>
      </c>
      <c r="F156">
        <v>0</v>
      </c>
      <c r="G156">
        <v>0</v>
      </c>
      <c r="H156">
        <v>1</v>
      </c>
      <c r="I156">
        <v>0</v>
      </c>
      <c r="J156">
        <v>0</v>
      </c>
      <c r="K156">
        <v>0</v>
      </c>
      <c r="L156">
        <v>0</v>
      </c>
      <c r="M156">
        <v>0</v>
      </c>
      <c r="N156">
        <v>0</v>
      </c>
      <c r="O156">
        <v>0</v>
      </c>
      <c r="P156">
        <v>1</v>
      </c>
      <c r="Q156">
        <v>0</v>
      </c>
      <c r="R156">
        <v>0</v>
      </c>
      <c r="S156">
        <v>0</v>
      </c>
      <c r="T156">
        <v>1</v>
      </c>
      <c r="U156">
        <v>0</v>
      </c>
      <c r="V156">
        <v>1</v>
      </c>
      <c r="W156">
        <v>1</v>
      </c>
      <c r="X156">
        <v>0</v>
      </c>
      <c r="Y156">
        <v>0</v>
      </c>
      <c r="Z156">
        <v>1</v>
      </c>
      <c r="AA156">
        <v>1</v>
      </c>
      <c r="AB156">
        <v>0</v>
      </c>
      <c r="AC156">
        <v>1</v>
      </c>
      <c r="AD156">
        <v>0</v>
      </c>
      <c r="AE156">
        <v>0</v>
      </c>
      <c r="AF156">
        <v>0</v>
      </c>
      <c r="AG156">
        <v>1</v>
      </c>
      <c r="AI156" t="s">
        <v>517</v>
      </c>
    </row>
    <row r="157" spans="1:43" hidden="1">
      <c r="A157">
        <v>3925525</v>
      </c>
      <c r="B157" t="str">
        <f t="shared" si="2"/>
        <v>http://www.ncbi.nlm.nih.gov/pmc/articles/PMC3925525</v>
      </c>
      <c r="C157" t="s">
        <v>433</v>
      </c>
      <c r="AI157" t="s">
        <v>563</v>
      </c>
    </row>
    <row r="158" spans="1:43">
      <c r="A158">
        <v>2997002</v>
      </c>
      <c r="B158" t="str">
        <f t="shared" si="2"/>
        <v>http://www.ncbi.nlm.nih.gov/pmc/articles/PMC2997002</v>
      </c>
      <c r="C158" t="s">
        <v>691</v>
      </c>
      <c r="D158" t="s">
        <v>252</v>
      </c>
      <c r="F158">
        <v>0</v>
      </c>
      <c r="G158">
        <v>0</v>
      </c>
      <c r="H158" t="s">
        <v>765</v>
      </c>
      <c r="I158">
        <v>0</v>
      </c>
      <c r="J158">
        <v>0</v>
      </c>
      <c r="K158">
        <v>0</v>
      </c>
      <c r="L158">
        <v>0</v>
      </c>
      <c r="M158">
        <v>0</v>
      </c>
      <c r="N158">
        <v>0</v>
      </c>
      <c r="O158">
        <v>0</v>
      </c>
      <c r="P158">
        <v>0</v>
      </c>
      <c r="Q158">
        <v>0</v>
      </c>
      <c r="R158">
        <v>0</v>
      </c>
      <c r="S158">
        <v>0</v>
      </c>
      <c r="T158" t="s">
        <v>766</v>
      </c>
      <c r="U158">
        <v>0</v>
      </c>
      <c r="V158" t="s">
        <v>765</v>
      </c>
      <c r="W158">
        <v>0</v>
      </c>
      <c r="X158">
        <v>0</v>
      </c>
      <c r="Y158">
        <v>0</v>
      </c>
      <c r="Z158" t="s">
        <v>765</v>
      </c>
      <c r="AA158" t="s">
        <v>767</v>
      </c>
      <c r="AB158">
        <v>0</v>
      </c>
      <c r="AC158">
        <v>0</v>
      </c>
      <c r="AD158">
        <v>0</v>
      </c>
      <c r="AE158">
        <v>0</v>
      </c>
      <c r="AF158">
        <v>0</v>
      </c>
      <c r="AG158">
        <v>0</v>
      </c>
      <c r="AI158" t="s">
        <v>263</v>
      </c>
      <c r="AK158" t="s">
        <v>262</v>
      </c>
      <c r="AL158" t="s">
        <v>692</v>
      </c>
      <c r="AP158" t="s">
        <v>779</v>
      </c>
    </row>
    <row r="159" spans="1:43" hidden="1">
      <c r="A159">
        <v>2931697</v>
      </c>
      <c r="B159" t="str">
        <f t="shared" si="2"/>
        <v>http://www.ncbi.nlm.nih.gov/pmc/articles/PMC2931697</v>
      </c>
      <c r="C159" t="s">
        <v>693</v>
      </c>
      <c r="D159" t="s">
        <v>228</v>
      </c>
      <c r="F159">
        <v>0</v>
      </c>
      <c r="G159">
        <v>0</v>
      </c>
      <c r="H159">
        <v>1</v>
      </c>
      <c r="I159">
        <v>1</v>
      </c>
      <c r="J159">
        <v>0</v>
      </c>
      <c r="K159">
        <v>0</v>
      </c>
      <c r="L159">
        <v>0</v>
      </c>
      <c r="M159">
        <v>0</v>
      </c>
      <c r="N159">
        <v>0</v>
      </c>
      <c r="O159">
        <v>0</v>
      </c>
      <c r="P159">
        <v>0</v>
      </c>
      <c r="Q159">
        <v>0</v>
      </c>
      <c r="R159">
        <v>0</v>
      </c>
      <c r="S159">
        <v>0</v>
      </c>
      <c r="T159">
        <v>0</v>
      </c>
      <c r="U159">
        <v>0</v>
      </c>
      <c r="V159">
        <v>1</v>
      </c>
      <c r="W159">
        <v>0</v>
      </c>
      <c r="X159">
        <v>0</v>
      </c>
      <c r="Y159">
        <v>0</v>
      </c>
      <c r="Z159">
        <v>0</v>
      </c>
      <c r="AA159">
        <v>0</v>
      </c>
      <c r="AB159">
        <v>0</v>
      </c>
      <c r="AC159">
        <v>0</v>
      </c>
      <c r="AD159">
        <v>0</v>
      </c>
      <c r="AE159">
        <v>0</v>
      </c>
      <c r="AF159">
        <v>0</v>
      </c>
      <c r="AG159">
        <v>0</v>
      </c>
      <c r="AI159" t="s">
        <v>240</v>
      </c>
    </row>
    <row r="160" spans="1:43" hidden="1">
      <c r="A160">
        <v>3916420</v>
      </c>
      <c r="B160" t="str">
        <f t="shared" si="2"/>
        <v>http://www.ncbi.nlm.nih.gov/pmc/articles/PMC3916420</v>
      </c>
      <c r="C160" t="s">
        <v>694</v>
      </c>
      <c r="AI160" t="s">
        <v>563</v>
      </c>
    </row>
    <row r="161" spans="1:42" hidden="1">
      <c r="A161">
        <v>3384182</v>
      </c>
      <c r="B161" t="str">
        <f t="shared" si="2"/>
        <v>http://www.ncbi.nlm.nih.gov/pmc/articles/PMC3384182</v>
      </c>
      <c r="C161" t="s">
        <v>606</v>
      </c>
      <c r="AI161" t="s">
        <v>563</v>
      </c>
    </row>
    <row r="162" spans="1:42">
      <c r="A162">
        <v>3878884</v>
      </c>
      <c r="B162" t="str">
        <f t="shared" si="2"/>
        <v>http://www.ncbi.nlm.nih.gov/pmc/articles/PMC3878884</v>
      </c>
      <c r="C162" t="s">
        <v>237</v>
      </c>
      <c r="D162" t="s">
        <v>238</v>
      </c>
      <c r="F162">
        <v>0</v>
      </c>
      <c r="G162">
        <v>0</v>
      </c>
      <c r="H162" t="s">
        <v>765</v>
      </c>
      <c r="I162">
        <v>0</v>
      </c>
      <c r="J162">
        <v>0</v>
      </c>
      <c r="K162">
        <v>0</v>
      </c>
      <c r="L162">
        <v>0</v>
      </c>
      <c r="M162">
        <v>0</v>
      </c>
      <c r="N162">
        <v>0</v>
      </c>
      <c r="O162">
        <v>0</v>
      </c>
      <c r="P162">
        <v>0</v>
      </c>
      <c r="Q162">
        <v>0</v>
      </c>
      <c r="R162">
        <v>0</v>
      </c>
      <c r="S162">
        <v>0</v>
      </c>
      <c r="T162" t="s">
        <v>765</v>
      </c>
      <c r="U162">
        <v>0</v>
      </c>
      <c r="V162">
        <v>0</v>
      </c>
      <c r="W162">
        <v>0</v>
      </c>
      <c r="X162">
        <v>0</v>
      </c>
      <c r="Y162">
        <v>0</v>
      </c>
      <c r="Z162" t="s">
        <v>767</v>
      </c>
      <c r="AA162" t="s">
        <v>767</v>
      </c>
      <c r="AB162">
        <v>0</v>
      </c>
      <c r="AC162">
        <v>0</v>
      </c>
      <c r="AD162">
        <v>0</v>
      </c>
      <c r="AE162">
        <v>0</v>
      </c>
      <c r="AF162">
        <v>0</v>
      </c>
      <c r="AG162">
        <v>0</v>
      </c>
      <c r="AI162" t="s">
        <v>2</v>
      </c>
      <c r="AJ162" t="s">
        <v>695</v>
      </c>
      <c r="AP162" t="s">
        <v>780</v>
      </c>
    </row>
    <row r="163" spans="1:42" hidden="1">
      <c r="A163">
        <v>3556125</v>
      </c>
      <c r="B163" t="str">
        <f t="shared" si="2"/>
        <v>http://www.ncbi.nlm.nih.gov/pmc/articles/PMC3556125</v>
      </c>
      <c r="C163" t="s">
        <v>696</v>
      </c>
      <c r="AI163" t="s">
        <v>563</v>
      </c>
    </row>
    <row r="164" spans="1:42" hidden="1">
      <c r="A164">
        <v>3374071</v>
      </c>
      <c r="B164" t="str">
        <f t="shared" si="2"/>
        <v>http://www.ncbi.nlm.nih.gov/pmc/articles/PMC3374071</v>
      </c>
      <c r="C164" t="s">
        <v>697</v>
      </c>
      <c r="AI164" t="s">
        <v>563</v>
      </c>
    </row>
    <row r="165" spans="1:42">
      <c r="A165">
        <v>4132732</v>
      </c>
      <c r="B165" t="str">
        <f t="shared" si="2"/>
        <v>http://www.ncbi.nlm.nih.gov/pmc/articles/PMC4132732</v>
      </c>
      <c r="C165" t="s">
        <v>698</v>
      </c>
      <c r="D165" t="s">
        <v>273</v>
      </c>
      <c r="E165" t="s">
        <v>114</v>
      </c>
      <c r="F165">
        <v>0</v>
      </c>
      <c r="G165">
        <v>0</v>
      </c>
      <c r="H165" t="s">
        <v>765</v>
      </c>
      <c r="I165" t="s">
        <v>765</v>
      </c>
      <c r="J165">
        <v>0</v>
      </c>
      <c r="K165">
        <v>0</v>
      </c>
      <c r="L165">
        <v>0</v>
      </c>
      <c r="M165">
        <v>0</v>
      </c>
      <c r="N165">
        <v>0</v>
      </c>
      <c r="O165">
        <v>0</v>
      </c>
      <c r="P165">
        <v>0</v>
      </c>
      <c r="Q165">
        <v>0</v>
      </c>
      <c r="R165">
        <v>0</v>
      </c>
      <c r="S165">
        <v>0</v>
      </c>
      <c r="T165">
        <v>0</v>
      </c>
      <c r="U165">
        <v>0</v>
      </c>
      <c r="V165" t="s">
        <v>765</v>
      </c>
      <c r="W165">
        <v>0</v>
      </c>
      <c r="X165">
        <v>0</v>
      </c>
      <c r="Y165">
        <v>0</v>
      </c>
      <c r="Z165">
        <v>0</v>
      </c>
      <c r="AA165">
        <v>0</v>
      </c>
      <c r="AB165">
        <v>0</v>
      </c>
      <c r="AC165" t="s">
        <v>765</v>
      </c>
      <c r="AD165">
        <v>0</v>
      </c>
      <c r="AE165">
        <v>0</v>
      </c>
      <c r="AF165">
        <v>0</v>
      </c>
      <c r="AG165">
        <v>0</v>
      </c>
      <c r="AI165" t="s">
        <v>263</v>
      </c>
      <c r="AL165" t="s">
        <v>699</v>
      </c>
    </row>
    <row r="166" spans="1:42">
      <c r="A166">
        <v>4046741</v>
      </c>
      <c r="B166" t="str">
        <f t="shared" si="2"/>
        <v>http://www.ncbi.nlm.nih.gov/pmc/articles/PMC4046741</v>
      </c>
      <c r="C166" t="s">
        <v>261</v>
      </c>
      <c r="D166" t="s">
        <v>218</v>
      </c>
      <c r="F166">
        <v>0</v>
      </c>
      <c r="G166">
        <v>0</v>
      </c>
      <c r="H166" t="s">
        <v>765</v>
      </c>
      <c r="I166" t="s">
        <v>765</v>
      </c>
      <c r="J166">
        <v>1</v>
      </c>
      <c r="K166">
        <v>0</v>
      </c>
      <c r="L166">
        <v>0</v>
      </c>
      <c r="M166">
        <v>0</v>
      </c>
      <c r="N166">
        <v>0</v>
      </c>
      <c r="O166">
        <v>0</v>
      </c>
      <c r="P166">
        <v>0</v>
      </c>
      <c r="Q166">
        <v>0</v>
      </c>
      <c r="R166">
        <v>0</v>
      </c>
      <c r="S166">
        <v>0</v>
      </c>
      <c r="T166">
        <v>0</v>
      </c>
      <c r="U166" t="s">
        <v>765</v>
      </c>
      <c r="V166">
        <v>1</v>
      </c>
      <c r="W166">
        <v>0</v>
      </c>
      <c r="X166">
        <v>0</v>
      </c>
      <c r="Y166">
        <v>0</v>
      </c>
      <c r="Z166">
        <v>0</v>
      </c>
      <c r="AA166">
        <v>0</v>
      </c>
      <c r="AB166">
        <v>0</v>
      </c>
      <c r="AC166">
        <v>0</v>
      </c>
      <c r="AD166">
        <v>0</v>
      </c>
      <c r="AE166">
        <v>0</v>
      </c>
      <c r="AF166">
        <v>0</v>
      </c>
      <c r="AG166">
        <v>0</v>
      </c>
      <c r="AI166" t="s">
        <v>263</v>
      </c>
      <c r="AK166" t="s">
        <v>262</v>
      </c>
      <c r="AL166" t="s">
        <v>700</v>
      </c>
      <c r="AP166" t="s">
        <v>781</v>
      </c>
    </row>
    <row r="167" spans="1:42" hidden="1">
      <c r="A167">
        <v>4246315</v>
      </c>
      <c r="B167" t="str">
        <f t="shared" si="2"/>
        <v>http://www.ncbi.nlm.nih.gov/pmc/articles/PMC4246315</v>
      </c>
      <c r="C167" t="s">
        <v>701</v>
      </c>
      <c r="D167" t="s">
        <v>228</v>
      </c>
      <c r="F167">
        <v>1</v>
      </c>
      <c r="G167">
        <v>0</v>
      </c>
      <c r="H167">
        <v>1</v>
      </c>
      <c r="I167">
        <v>1</v>
      </c>
      <c r="J167">
        <v>0</v>
      </c>
      <c r="K167">
        <v>0</v>
      </c>
      <c r="L167">
        <v>0</v>
      </c>
      <c r="M167">
        <v>0</v>
      </c>
      <c r="N167">
        <v>0</v>
      </c>
      <c r="O167">
        <v>0</v>
      </c>
      <c r="P167">
        <v>0</v>
      </c>
      <c r="Q167">
        <v>0</v>
      </c>
      <c r="R167">
        <v>0</v>
      </c>
      <c r="S167">
        <v>0</v>
      </c>
      <c r="T167">
        <v>0</v>
      </c>
      <c r="U167">
        <v>0</v>
      </c>
      <c r="V167">
        <v>1</v>
      </c>
      <c r="W167">
        <v>0</v>
      </c>
      <c r="X167">
        <v>0</v>
      </c>
      <c r="Y167">
        <v>0</v>
      </c>
      <c r="Z167">
        <v>0</v>
      </c>
      <c r="AA167">
        <v>0</v>
      </c>
      <c r="AB167">
        <v>0</v>
      </c>
      <c r="AC167">
        <v>0</v>
      </c>
      <c r="AD167">
        <v>0</v>
      </c>
      <c r="AE167">
        <v>0</v>
      </c>
      <c r="AF167">
        <v>0</v>
      </c>
      <c r="AG167">
        <v>0</v>
      </c>
      <c r="AI167" t="s">
        <v>517</v>
      </c>
    </row>
    <row r="168" spans="1:42" hidden="1">
      <c r="A168">
        <v>3890815</v>
      </c>
      <c r="B168" t="str">
        <f t="shared" si="2"/>
        <v>http://www.ncbi.nlm.nih.gov/pmc/articles/PMC3890815</v>
      </c>
      <c r="C168" t="s">
        <v>312</v>
      </c>
      <c r="AI168" t="s">
        <v>563</v>
      </c>
    </row>
    <row r="169" spans="1:42" hidden="1">
      <c r="A169">
        <v>3266935</v>
      </c>
      <c r="B169" t="str">
        <f t="shared" si="2"/>
        <v>http://www.ncbi.nlm.nih.gov/pmc/articles/PMC3266935</v>
      </c>
      <c r="C169" t="s">
        <v>702</v>
      </c>
      <c r="D169" t="s">
        <v>214</v>
      </c>
      <c r="F169">
        <v>0</v>
      </c>
      <c r="G169">
        <v>0</v>
      </c>
      <c r="H169">
        <v>1</v>
      </c>
      <c r="I169">
        <v>0</v>
      </c>
      <c r="J169">
        <v>0</v>
      </c>
      <c r="K169">
        <v>0</v>
      </c>
      <c r="L169">
        <v>0</v>
      </c>
      <c r="M169">
        <v>0</v>
      </c>
      <c r="N169">
        <v>0</v>
      </c>
      <c r="O169">
        <v>0</v>
      </c>
      <c r="P169">
        <v>0</v>
      </c>
      <c r="Q169">
        <v>0</v>
      </c>
      <c r="R169">
        <v>0</v>
      </c>
      <c r="S169">
        <v>0</v>
      </c>
      <c r="T169">
        <v>1</v>
      </c>
      <c r="U169">
        <v>0</v>
      </c>
      <c r="V169">
        <v>1</v>
      </c>
      <c r="W169">
        <v>0</v>
      </c>
      <c r="X169">
        <v>0</v>
      </c>
      <c r="Y169">
        <v>0</v>
      </c>
      <c r="Z169">
        <v>0</v>
      </c>
      <c r="AA169">
        <v>0</v>
      </c>
      <c r="AB169">
        <v>0</v>
      </c>
      <c r="AC169">
        <v>0</v>
      </c>
      <c r="AD169">
        <v>0</v>
      </c>
      <c r="AE169">
        <v>1</v>
      </c>
      <c r="AF169">
        <v>0</v>
      </c>
      <c r="AG169">
        <v>0</v>
      </c>
      <c r="AI169" t="s">
        <v>395</v>
      </c>
    </row>
    <row r="170" spans="1:42">
      <c r="A170">
        <v>3366996</v>
      </c>
      <c r="B170" t="str">
        <f t="shared" si="2"/>
        <v>http://www.ncbi.nlm.nih.gov/pmc/articles/PMC3366996</v>
      </c>
      <c r="C170" t="s">
        <v>352</v>
      </c>
      <c r="D170" t="s">
        <v>252</v>
      </c>
      <c r="F170">
        <v>0</v>
      </c>
      <c r="G170">
        <v>0</v>
      </c>
      <c r="H170">
        <v>0</v>
      </c>
      <c r="I170" t="s">
        <v>765</v>
      </c>
      <c r="J170" t="s">
        <v>765</v>
      </c>
      <c r="K170">
        <v>0</v>
      </c>
      <c r="L170">
        <v>0</v>
      </c>
      <c r="M170">
        <v>0</v>
      </c>
      <c r="N170">
        <v>0</v>
      </c>
      <c r="O170">
        <v>0</v>
      </c>
      <c r="P170">
        <v>0</v>
      </c>
      <c r="Q170">
        <v>0</v>
      </c>
      <c r="R170">
        <v>0</v>
      </c>
      <c r="S170">
        <v>0</v>
      </c>
      <c r="T170">
        <v>0</v>
      </c>
      <c r="U170" t="s">
        <v>765</v>
      </c>
      <c r="V170" t="s">
        <v>765</v>
      </c>
      <c r="W170">
        <v>0</v>
      </c>
      <c r="X170">
        <v>0</v>
      </c>
      <c r="Y170">
        <v>0</v>
      </c>
      <c r="Z170">
        <v>0</v>
      </c>
      <c r="AA170">
        <v>0</v>
      </c>
      <c r="AB170">
        <v>0</v>
      </c>
      <c r="AC170">
        <v>0</v>
      </c>
      <c r="AD170">
        <v>0</v>
      </c>
      <c r="AE170">
        <v>0</v>
      </c>
      <c r="AF170">
        <v>0</v>
      </c>
      <c r="AG170">
        <v>0</v>
      </c>
      <c r="AI170" t="s">
        <v>263</v>
      </c>
      <c r="AJ170" t="s">
        <v>591</v>
      </c>
      <c r="AK170" t="s">
        <v>258</v>
      </c>
    </row>
    <row r="171" spans="1:42">
      <c r="A171">
        <v>3446795</v>
      </c>
      <c r="B171" t="str">
        <f t="shared" si="2"/>
        <v>http://www.ncbi.nlm.nih.gov/pmc/articles/PMC3446795</v>
      </c>
      <c r="C171" t="s">
        <v>352</v>
      </c>
      <c r="D171" t="s">
        <v>238</v>
      </c>
      <c r="F171">
        <v>0</v>
      </c>
      <c r="G171">
        <v>0</v>
      </c>
      <c r="H171" t="s">
        <v>765</v>
      </c>
      <c r="I171" t="s">
        <v>765</v>
      </c>
      <c r="J171">
        <v>0</v>
      </c>
      <c r="K171">
        <v>0</v>
      </c>
      <c r="L171">
        <v>0</v>
      </c>
      <c r="M171">
        <v>0</v>
      </c>
      <c r="N171">
        <v>0</v>
      </c>
      <c r="O171">
        <v>0</v>
      </c>
      <c r="P171">
        <v>0</v>
      </c>
      <c r="Q171">
        <v>0</v>
      </c>
      <c r="R171">
        <v>0</v>
      </c>
      <c r="S171">
        <v>0</v>
      </c>
      <c r="T171">
        <v>0</v>
      </c>
      <c r="U171" t="s">
        <v>765</v>
      </c>
      <c r="V171">
        <v>0</v>
      </c>
      <c r="W171">
        <v>0</v>
      </c>
      <c r="X171">
        <v>0</v>
      </c>
      <c r="Y171">
        <v>0</v>
      </c>
      <c r="Z171" t="s">
        <v>765</v>
      </c>
      <c r="AA171" t="s">
        <v>767</v>
      </c>
      <c r="AB171">
        <v>0</v>
      </c>
      <c r="AC171">
        <v>0</v>
      </c>
      <c r="AD171">
        <v>0</v>
      </c>
      <c r="AE171">
        <v>0</v>
      </c>
      <c r="AF171">
        <v>0</v>
      </c>
      <c r="AG171">
        <v>0</v>
      </c>
      <c r="AI171" t="s">
        <v>263</v>
      </c>
      <c r="AN171" t="s">
        <v>703</v>
      </c>
    </row>
    <row r="172" spans="1:42">
      <c r="A172">
        <v>4021379</v>
      </c>
      <c r="B172" t="str">
        <f t="shared" si="2"/>
        <v>http://www.ncbi.nlm.nih.gov/pmc/articles/PMC4021379</v>
      </c>
      <c r="C172" t="s">
        <v>704</v>
      </c>
      <c r="D172" t="s">
        <v>228</v>
      </c>
      <c r="F172" t="s">
        <v>766</v>
      </c>
      <c r="G172" t="s">
        <v>766</v>
      </c>
      <c r="H172" t="s">
        <v>765</v>
      </c>
      <c r="I172">
        <v>0</v>
      </c>
      <c r="J172">
        <v>0</v>
      </c>
      <c r="K172">
        <v>0</v>
      </c>
      <c r="L172">
        <v>0</v>
      </c>
      <c r="M172">
        <v>0</v>
      </c>
      <c r="N172">
        <v>0</v>
      </c>
      <c r="O172">
        <v>0</v>
      </c>
      <c r="P172">
        <v>0</v>
      </c>
      <c r="Q172">
        <v>0</v>
      </c>
      <c r="R172">
        <v>0</v>
      </c>
      <c r="S172">
        <v>0</v>
      </c>
      <c r="T172" t="s">
        <v>765</v>
      </c>
      <c r="U172">
        <v>0</v>
      </c>
      <c r="V172" t="s">
        <v>765</v>
      </c>
      <c r="W172">
        <v>0</v>
      </c>
      <c r="X172">
        <v>0</v>
      </c>
      <c r="Y172">
        <v>0</v>
      </c>
      <c r="Z172" t="s">
        <v>767</v>
      </c>
      <c r="AA172" t="s">
        <v>767</v>
      </c>
      <c r="AB172">
        <v>0</v>
      </c>
      <c r="AC172" t="s">
        <v>765</v>
      </c>
      <c r="AD172">
        <v>0</v>
      </c>
      <c r="AE172">
        <v>0</v>
      </c>
      <c r="AF172">
        <v>0</v>
      </c>
      <c r="AG172">
        <v>0</v>
      </c>
      <c r="AI172" t="s">
        <v>263</v>
      </c>
      <c r="AL172" t="s">
        <v>705</v>
      </c>
    </row>
    <row r="173" spans="1:42" hidden="1">
      <c r="A173">
        <v>3469712</v>
      </c>
      <c r="B173" t="str">
        <f t="shared" si="2"/>
        <v>http://www.ncbi.nlm.nih.gov/pmc/articles/PMC3469712</v>
      </c>
      <c r="C173" t="s">
        <v>706</v>
      </c>
      <c r="D173" t="s">
        <v>273</v>
      </c>
      <c r="F173">
        <v>0</v>
      </c>
      <c r="G173">
        <v>0</v>
      </c>
      <c r="H173">
        <v>1</v>
      </c>
      <c r="I173">
        <v>1</v>
      </c>
      <c r="J173">
        <v>0</v>
      </c>
      <c r="K173">
        <v>0</v>
      </c>
      <c r="L173">
        <v>0</v>
      </c>
      <c r="M173">
        <v>0</v>
      </c>
      <c r="N173">
        <v>0</v>
      </c>
      <c r="O173">
        <v>0</v>
      </c>
      <c r="P173">
        <v>0</v>
      </c>
      <c r="Q173">
        <v>0</v>
      </c>
      <c r="R173">
        <v>0</v>
      </c>
      <c r="S173">
        <v>0</v>
      </c>
      <c r="T173">
        <v>0</v>
      </c>
      <c r="U173">
        <v>0</v>
      </c>
      <c r="V173">
        <v>1</v>
      </c>
      <c r="W173">
        <v>0</v>
      </c>
      <c r="X173">
        <v>0</v>
      </c>
      <c r="Y173">
        <v>0</v>
      </c>
      <c r="Z173">
        <v>1</v>
      </c>
      <c r="AA173">
        <v>1</v>
      </c>
      <c r="AB173">
        <v>0</v>
      </c>
      <c r="AC173">
        <v>1</v>
      </c>
      <c r="AD173">
        <v>0</v>
      </c>
      <c r="AE173">
        <v>1</v>
      </c>
      <c r="AF173">
        <v>0</v>
      </c>
      <c r="AG173">
        <v>0</v>
      </c>
      <c r="AI173" t="s">
        <v>395</v>
      </c>
    </row>
    <row r="174" spans="1:42" hidden="1">
      <c r="A174">
        <v>3698143</v>
      </c>
      <c r="B174" t="str">
        <f t="shared" si="2"/>
        <v>http://www.ncbi.nlm.nih.gov/pmc/articles/PMC3698143</v>
      </c>
      <c r="C174" t="s">
        <v>707</v>
      </c>
      <c r="AI174" t="s">
        <v>563</v>
      </c>
    </row>
    <row r="175" spans="1:42" hidden="1">
      <c r="A175">
        <v>3956167</v>
      </c>
      <c r="B175" t="str">
        <f t="shared" si="2"/>
        <v>http://www.ncbi.nlm.nih.gov/pmc/articles/PMC3956167</v>
      </c>
      <c r="C175" t="s">
        <v>708</v>
      </c>
      <c r="AI175" t="s">
        <v>563</v>
      </c>
    </row>
    <row r="176" spans="1:42">
      <c r="A176">
        <v>2896180</v>
      </c>
      <c r="B176" t="str">
        <f t="shared" si="2"/>
        <v>http://www.ncbi.nlm.nih.gov/pmc/articles/PMC2896180</v>
      </c>
      <c r="C176" t="s">
        <v>709</v>
      </c>
      <c r="D176" t="s">
        <v>228</v>
      </c>
      <c r="F176">
        <v>0</v>
      </c>
      <c r="G176">
        <v>0</v>
      </c>
      <c r="H176" t="s">
        <v>765</v>
      </c>
      <c r="I176">
        <v>0</v>
      </c>
      <c r="J176">
        <v>0</v>
      </c>
      <c r="K176">
        <v>0</v>
      </c>
      <c r="L176">
        <v>0</v>
      </c>
      <c r="M176">
        <v>0</v>
      </c>
      <c r="N176">
        <v>0</v>
      </c>
      <c r="O176">
        <v>0</v>
      </c>
      <c r="P176">
        <v>0</v>
      </c>
      <c r="Q176">
        <v>0</v>
      </c>
      <c r="R176">
        <v>0</v>
      </c>
      <c r="S176">
        <v>0</v>
      </c>
      <c r="T176" t="s">
        <v>765</v>
      </c>
      <c r="U176">
        <v>0</v>
      </c>
      <c r="V176" t="s">
        <v>765</v>
      </c>
      <c r="W176">
        <v>0</v>
      </c>
      <c r="X176">
        <v>0</v>
      </c>
      <c r="Y176">
        <v>0</v>
      </c>
      <c r="Z176">
        <v>0</v>
      </c>
      <c r="AA176">
        <v>0</v>
      </c>
      <c r="AB176">
        <v>0</v>
      </c>
      <c r="AC176">
        <v>0</v>
      </c>
      <c r="AD176">
        <v>0</v>
      </c>
      <c r="AE176">
        <v>0</v>
      </c>
      <c r="AF176">
        <v>0</v>
      </c>
      <c r="AG176">
        <v>0</v>
      </c>
      <c r="AI176" t="s">
        <v>2</v>
      </c>
      <c r="AK176" t="s">
        <v>710</v>
      </c>
    </row>
    <row r="177" spans="1:38">
      <c r="A177">
        <v>3509937</v>
      </c>
      <c r="B177" t="str">
        <f t="shared" si="2"/>
        <v>http://www.ncbi.nlm.nih.gov/pmc/articles/PMC3509937</v>
      </c>
      <c r="C177" t="s">
        <v>711</v>
      </c>
      <c r="D177" t="s">
        <v>246</v>
      </c>
      <c r="F177">
        <v>0</v>
      </c>
      <c r="G177">
        <v>0</v>
      </c>
      <c r="H177" t="s">
        <v>765</v>
      </c>
      <c r="I177" t="s">
        <v>768</v>
      </c>
      <c r="J177">
        <v>0</v>
      </c>
      <c r="K177">
        <v>0</v>
      </c>
      <c r="L177">
        <v>0</v>
      </c>
      <c r="M177">
        <v>0</v>
      </c>
      <c r="N177">
        <v>0</v>
      </c>
      <c r="O177">
        <v>0</v>
      </c>
      <c r="P177">
        <v>0</v>
      </c>
      <c r="Q177">
        <v>0</v>
      </c>
      <c r="R177" t="s">
        <v>765</v>
      </c>
      <c r="S177" t="s">
        <v>765</v>
      </c>
      <c r="T177">
        <v>0</v>
      </c>
      <c r="U177">
        <v>0</v>
      </c>
      <c r="V177">
        <v>0</v>
      </c>
      <c r="W177">
        <v>0</v>
      </c>
      <c r="X177">
        <v>0</v>
      </c>
      <c r="Y177">
        <v>0</v>
      </c>
      <c r="Z177">
        <v>0</v>
      </c>
      <c r="AA177">
        <v>0</v>
      </c>
      <c r="AB177">
        <v>0</v>
      </c>
      <c r="AC177">
        <v>0</v>
      </c>
      <c r="AD177">
        <v>0</v>
      </c>
      <c r="AE177">
        <v>0</v>
      </c>
      <c r="AF177">
        <v>0</v>
      </c>
      <c r="AG177">
        <v>0</v>
      </c>
      <c r="AI177" t="s">
        <v>263</v>
      </c>
    </row>
    <row r="178" spans="1:38" hidden="1">
      <c r="A178">
        <v>3871197</v>
      </c>
      <c r="B178" t="str">
        <f t="shared" si="2"/>
        <v>http://www.ncbi.nlm.nih.gov/pmc/articles/PMC3871197</v>
      </c>
      <c r="C178" t="s">
        <v>712</v>
      </c>
      <c r="AI178" t="s">
        <v>563</v>
      </c>
    </row>
    <row r="179" spans="1:38" hidden="1">
      <c r="A179">
        <v>3961664</v>
      </c>
      <c r="B179" t="str">
        <f t="shared" si="2"/>
        <v>http://www.ncbi.nlm.nih.gov/pmc/articles/PMC3961664</v>
      </c>
      <c r="C179" t="s">
        <v>713</v>
      </c>
      <c r="AI179" t="s">
        <v>563</v>
      </c>
    </row>
    <row r="180" spans="1:38">
      <c r="A180">
        <v>3680968</v>
      </c>
      <c r="B180" t="str">
        <f t="shared" si="2"/>
        <v>http://www.ncbi.nlm.nih.gov/pmc/articles/PMC3680968</v>
      </c>
      <c r="C180" t="s">
        <v>714</v>
      </c>
      <c r="D180" t="s">
        <v>252</v>
      </c>
      <c r="F180">
        <v>0</v>
      </c>
      <c r="G180">
        <v>0</v>
      </c>
      <c r="H180" t="s">
        <v>765</v>
      </c>
      <c r="I180">
        <v>0</v>
      </c>
      <c r="J180">
        <v>0</v>
      </c>
      <c r="K180">
        <v>0</v>
      </c>
      <c r="L180">
        <v>0</v>
      </c>
      <c r="M180">
        <v>0</v>
      </c>
      <c r="N180">
        <v>0</v>
      </c>
      <c r="O180">
        <v>0</v>
      </c>
      <c r="P180">
        <v>0</v>
      </c>
      <c r="Q180">
        <v>0</v>
      </c>
      <c r="R180">
        <v>0</v>
      </c>
      <c r="S180">
        <v>0</v>
      </c>
      <c r="T180">
        <v>1</v>
      </c>
      <c r="U180">
        <v>0</v>
      </c>
      <c r="V180" t="s">
        <v>765</v>
      </c>
      <c r="W180">
        <v>0</v>
      </c>
      <c r="X180">
        <v>0</v>
      </c>
      <c r="Y180">
        <v>0</v>
      </c>
      <c r="Z180" t="s">
        <v>765</v>
      </c>
      <c r="AA180" t="s">
        <v>767</v>
      </c>
      <c r="AB180">
        <v>0</v>
      </c>
      <c r="AC180">
        <v>0</v>
      </c>
      <c r="AD180">
        <v>0</v>
      </c>
      <c r="AE180">
        <v>0</v>
      </c>
      <c r="AF180">
        <v>0</v>
      </c>
      <c r="AG180">
        <v>0</v>
      </c>
      <c r="AI180" t="s">
        <v>263</v>
      </c>
      <c r="AL180" t="s">
        <v>715</v>
      </c>
    </row>
    <row r="181" spans="1:38" hidden="1">
      <c r="A181">
        <v>3038849</v>
      </c>
      <c r="B181" t="str">
        <f t="shared" si="2"/>
        <v>http://www.ncbi.nlm.nih.gov/pmc/articles/PMC3038849</v>
      </c>
      <c r="C181" t="s">
        <v>716</v>
      </c>
      <c r="AI181" t="s">
        <v>563</v>
      </c>
    </row>
    <row r="182" spans="1:38" hidden="1">
      <c r="A182">
        <v>3220473</v>
      </c>
      <c r="B182" t="str">
        <f t="shared" ref="B182:B245" si="3">"http://www.ncbi.nlm.nih.gov/pmc/articles/PMC" &amp; A182</f>
        <v>http://www.ncbi.nlm.nih.gov/pmc/articles/PMC3220473</v>
      </c>
      <c r="C182" t="s">
        <v>433</v>
      </c>
      <c r="D182" t="s">
        <v>273</v>
      </c>
      <c r="E182" t="s">
        <v>133</v>
      </c>
      <c r="F182">
        <v>0</v>
      </c>
      <c r="G182">
        <v>1</v>
      </c>
      <c r="H182">
        <v>1</v>
      </c>
      <c r="I182">
        <v>0</v>
      </c>
      <c r="J182">
        <v>0</v>
      </c>
      <c r="K182">
        <v>0</v>
      </c>
      <c r="L182">
        <v>0</v>
      </c>
      <c r="M182">
        <v>0</v>
      </c>
      <c r="N182">
        <v>0</v>
      </c>
      <c r="O182">
        <v>0</v>
      </c>
      <c r="P182">
        <v>0</v>
      </c>
      <c r="Q182">
        <v>0</v>
      </c>
      <c r="R182">
        <v>0</v>
      </c>
      <c r="S182">
        <v>0</v>
      </c>
      <c r="T182">
        <v>1</v>
      </c>
      <c r="U182">
        <v>0</v>
      </c>
      <c r="V182">
        <v>1</v>
      </c>
      <c r="W182">
        <v>0</v>
      </c>
      <c r="X182">
        <v>0</v>
      </c>
      <c r="Y182">
        <v>0</v>
      </c>
      <c r="Z182">
        <v>1</v>
      </c>
      <c r="AA182">
        <v>1</v>
      </c>
      <c r="AB182">
        <v>0</v>
      </c>
      <c r="AC182">
        <v>0</v>
      </c>
      <c r="AD182">
        <v>0</v>
      </c>
      <c r="AE182">
        <v>0</v>
      </c>
      <c r="AF182">
        <v>0</v>
      </c>
      <c r="AG182">
        <v>0</v>
      </c>
      <c r="AI182" t="s">
        <v>395</v>
      </c>
    </row>
    <row r="183" spans="1:38" hidden="1">
      <c r="A183">
        <v>3406007</v>
      </c>
      <c r="B183" t="str">
        <f t="shared" si="3"/>
        <v>http://www.ncbi.nlm.nih.gov/pmc/articles/PMC3406007</v>
      </c>
      <c r="C183" t="s">
        <v>717</v>
      </c>
      <c r="AI183" t="s">
        <v>563</v>
      </c>
    </row>
    <row r="184" spans="1:38" hidden="1">
      <c r="A184">
        <v>3603293</v>
      </c>
      <c r="B184" t="str">
        <f t="shared" si="3"/>
        <v>http://www.ncbi.nlm.nih.gov/pmc/articles/PMC3603293</v>
      </c>
      <c r="C184" t="s">
        <v>718</v>
      </c>
      <c r="AI184" t="s">
        <v>563</v>
      </c>
    </row>
    <row r="185" spans="1:38" hidden="1">
      <c r="A185">
        <v>4076832</v>
      </c>
      <c r="B185" t="str">
        <f t="shared" si="3"/>
        <v>http://www.ncbi.nlm.nih.gov/pmc/articles/PMC4076832</v>
      </c>
      <c r="C185" t="s">
        <v>719</v>
      </c>
      <c r="D185" t="s">
        <v>228</v>
      </c>
      <c r="F185">
        <v>1</v>
      </c>
      <c r="G185">
        <v>1</v>
      </c>
      <c r="H185">
        <v>1</v>
      </c>
      <c r="I185">
        <v>1</v>
      </c>
      <c r="J185">
        <v>0</v>
      </c>
      <c r="K185">
        <v>0</v>
      </c>
      <c r="L185">
        <v>0</v>
      </c>
      <c r="M185">
        <v>0</v>
      </c>
      <c r="N185">
        <v>0</v>
      </c>
      <c r="O185">
        <v>0</v>
      </c>
      <c r="P185">
        <v>0</v>
      </c>
      <c r="Q185">
        <v>0</v>
      </c>
      <c r="R185">
        <v>0</v>
      </c>
      <c r="S185">
        <v>0</v>
      </c>
      <c r="T185">
        <v>1</v>
      </c>
      <c r="U185">
        <v>0</v>
      </c>
      <c r="V185">
        <v>1</v>
      </c>
      <c r="W185">
        <v>1</v>
      </c>
      <c r="X185">
        <v>0</v>
      </c>
      <c r="Y185">
        <v>0</v>
      </c>
      <c r="Z185">
        <v>0</v>
      </c>
      <c r="AA185">
        <v>0</v>
      </c>
      <c r="AB185">
        <v>0</v>
      </c>
      <c r="AC185">
        <v>0</v>
      </c>
      <c r="AD185">
        <v>0</v>
      </c>
      <c r="AE185">
        <v>0</v>
      </c>
      <c r="AF185">
        <v>0</v>
      </c>
      <c r="AG185">
        <v>1</v>
      </c>
      <c r="AI185" t="s">
        <v>517</v>
      </c>
    </row>
    <row r="186" spans="1:38" hidden="1">
      <c r="A186">
        <v>3440219</v>
      </c>
      <c r="B186" t="str">
        <f t="shared" si="3"/>
        <v>http://www.ncbi.nlm.nih.gov/pmc/articles/PMC3440219</v>
      </c>
      <c r="C186" t="s">
        <v>527</v>
      </c>
      <c r="AI186" t="s">
        <v>563</v>
      </c>
    </row>
    <row r="187" spans="1:38">
      <c r="A187">
        <v>3771521</v>
      </c>
      <c r="B187" t="str">
        <f t="shared" si="3"/>
        <v>http://www.ncbi.nlm.nih.gov/pmc/articles/PMC3771521</v>
      </c>
      <c r="C187" t="s">
        <v>720</v>
      </c>
      <c r="D187" t="s">
        <v>218</v>
      </c>
      <c r="E187" t="s">
        <v>114</v>
      </c>
      <c r="F187">
        <v>0</v>
      </c>
      <c r="G187">
        <v>0</v>
      </c>
      <c r="H187" t="s">
        <v>765</v>
      </c>
      <c r="I187">
        <v>0</v>
      </c>
      <c r="J187" t="s">
        <v>765</v>
      </c>
      <c r="K187">
        <v>0</v>
      </c>
      <c r="L187">
        <v>0</v>
      </c>
      <c r="M187">
        <v>0</v>
      </c>
      <c r="N187">
        <v>0</v>
      </c>
      <c r="O187">
        <v>0</v>
      </c>
      <c r="P187">
        <v>0</v>
      </c>
      <c r="Q187">
        <v>0</v>
      </c>
      <c r="R187">
        <v>0</v>
      </c>
      <c r="S187">
        <v>0</v>
      </c>
      <c r="T187" t="s">
        <v>765</v>
      </c>
      <c r="U187" t="s">
        <v>765</v>
      </c>
      <c r="V187" t="s">
        <v>765</v>
      </c>
      <c r="W187">
        <v>0</v>
      </c>
      <c r="X187">
        <v>0</v>
      </c>
      <c r="Y187">
        <v>0</v>
      </c>
      <c r="Z187">
        <v>0</v>
      </c>
      <c r="AA187">
        <v>0</v>
      </c>
      <c r="AB187">
        <v>0</v>
      </c>
      <c r="AC187">
        <v>0</v>
      </c>
      <c r="AD187">
        <v>0</v>
      </c>
      <c r="AE187">
        <v>0</v>
      </c>
      <c r="AF187">
        <v>0</v>
      </c>
      <c r="AG187" t="s">
        <v>766</v>
      </c>
      <c r="AI187" t="s">
        <v>2</v>
      </c>
      <c r="AJ187" t="s">
        <v>721</v>
      </c>
    </row>
    <row r="188" spans="1:38">
      <c r="A188">
        <v>3013707</v>
      </c>
      <c r="B188" t="str">
        <f t="shared" si="3"/>
        <v>http://www.ncbi.nlm.nih.gov/pmc/articles/PMC3013707</v>
      </c>
    </row>
    <row r="189" spans="1:38">
      <c r="A189">
        <v>3070977</v>
      </c>
      <c r="B189" t="str">
        <f t="shared" si="3"/>
        <v>http://www.ncbi.nlm.nih.gov/pmc/articles/PMC3070977</v>
      </c>
    </row>
    <row r="190" spans="1:38">
      <c r="A190">
        <v>3751827</v>
      </c>
      <c r="B190" t="str">
        <f t="shared" si="3"/>
        <v>http://www.ncbi.nlm.nih.gov/pmc/articles/PMC3751827</v>
      </c>
    </row>
    <row r="191" spans="1:38">
      <c r="A191">
        <v>3059058</v>
      </c>
      <c r="B191" t="str">
        <f t="shared" si="3"/>
        <v>http://www.ncbi.nlm.nih.gov/pmc/articles/PMC3059058</v>
      </c>
    </row>
    <row r="192" spans="1:38">
      <c r="A192">
        <v>3230370</v>
      </c>
      <c r="B192" t="str">
        <f t="shared" si="3"/>
        <v>http://www.ncbi.nlm.nih.gov/pmc/articles/PMC3230370</v>
      </c>
    </row>
    <row r="193" spans="1:2">
      <c r="A193">
        <v>3644277</v>
      </c>
      <c r="B193" t="str">
        <f t="shared" si="3"/>
        <v>http://www.ncbi.nlm.nih.gov/pmc/articles/PMC3644277</v>
      </c>
    </row>
    <row r="194" spans="1:2">
      <c r="A194">
        <v>2855316</v>
      </c>
      <c r="B194" t="str">
        <f t="shared" si="3"/>
        <v>http://www.ncbi.nlm.nih.gov/pmc/articles/PMC2855316</v>
      </c>
    </row>
    <row r="195" spans="1:2">
      <c r="A195">
        <v>3276260</v>
      </c>
      <c r="B195" t="str">
        <f t="shared" si="3"/>
        <v>http://www.ncbi.nlm.nih.gov/pmc/articles/PMC3276260</v>
      </c>
    </row>
    <row r="196" spans="1:2">
      <c r="A196">
        <v>2871473</v>
      </c>
      <c r="B196" t="str">
        <f t="shared" si="3"/>
        <v>http://www.ncbi.nlm.nih.gov/pmc/articles/PMC2871473</v>
      </c>
    </row>
    <row r="197" spans="1:2">
      <c r="A197">
        <v>3572043</v>
      </c>
      <c r="B197" t="str">
        <f t="shared" si="3"/>
        <v>http://www.ncbi.nlm.nih.gov/pmc/articles/PMC3572043</v>
      </c>
    </row>
    <row r="198" spans="1:2">
      <c r="A198">
        <v>2972224</v>
      </c>
      <c r="B198" t="str">
        <f t="shared" si="3"/>
        <v>http://www.ncbi.nlm.nih.gov/pmc/articles/PMC2972224</v>
      </c>
    </row>
    <row r="199" spans="1:2">
      <c r="A199">
        <v>4003196</v>
      </c>
      <c r="B199" t="str">
        <f t="shared" si="3"/>
        <v>http://www.ncbi.nlm.nih.gov/pmc/articles/PMC4003196</v>
      </c>
    </row>
    <row r="200" spans="1:2">
      <c r="A200">
        <v>4299500</v>
      </c>
      <c r="B200" t="str">
        <f t="shared" si="3"/>
        <v>http://www.ncbi.nlm.nih.gov/pmc/articles/PMC4299500</v>
      </c>
    </row>
    <row r="201" spans="1:2">
      <c r="A201">
        <v>3420166</v>
      </c>
      <c r="B201" t="str">
        <f t="shared" si="3"/>
        <v>http://www.ncbi.nlm.nih.gov/pmc/articles/PMC3420166</v>
      </c>
    </row>
    <row r="202" spans="1:2">
      <c r="A202">
        <v>2955603</v>
      </c>
      <c r="B202" t="str">
        <f t="shared" si="3"/>
        <v>http://www.ncbi.nlm.nih.gov/pmc/articles/PMC2955603</v>
      </c>
    </row>
    <row r="203" spans="1:2">
      <c r="A203">
        <v>3325335</v>
      </c>
      <c r="B203" t="str">
        <f t="shared" si="3"/>
        <v>http://www.ncbi.nlm.nih.gov/pmc/articles/PMC3325335</v>
      </c>
    </row>
    <row r="204" spans="1:2">
      <c r="A204">
        <v>3047437</v>
      </c>
      <c r="B204" t="str">
        <f t="shared" si="3"/>
        <v>http://www.ncbi.nlm.nih.gov/pmc/articles/PMC3047437</v>
      </c>
    </row>
    <row r="205" spans="1:2">
      <c r="A205">
        <v>3548679</v>
      </c>
      <c r="B205" t="str">
        <f t="shared" si="3"/>
        <v>http://www.ncbi.nlm.nih.gov/pmc/articles/PMC3548679</v>
      </c>
    </row>
    <row r="206" spans="1:2">
      <c r="A206">
        <v>3675891</v>
      </c>
      <c r="B206" t="str">
        <f t="shared" si="3"/>
        <v>http://www.ncbi.nlm.nih.gov/pmc/articles/PMC3675891</v>
      </c>
    </row>
    <row r="207" spans="1:2">
      <c r="A207">
        <v>3818860</v>
      </c>
      <c r="B207" t="str">
        <f t="shared" si="3"/>
        <v>http://www.ncbi.nlm.nih.gov/pmc/articles/PMC3818860</v>
      </c>
    </row>
    <row r="208" spans="1:2">
      <c r="A208">
        <v>3546541</v>
      </c>
      <c r="B208" t="str">
        <f t="shared" si="3"/>
        <v>http://www.ncbi.nlm.nih.gov/pmc/articles/PMC3546541</v>
      </c>
    </row>
    <row r="209" spans="1:2">
      <c r="A209">
        <v>3371844</v>
      </c>
      <c r="B209" t="str">
        <f t="shared" si="3"/>
        <v>http://www.ncbi.nlm.nih.gov/pmc/articles/PMC3371844</v>
      </c>
    </row>
    <row r="210" spans="1:2">
      <c r="A210">
        <v>4236735</v>
      </c>
      <c r="B210" t="str">
        <f t="shared" si="3"/>
        <v>http://www.ncbi.nlm.nih.gov/pmc/articles/PMC4236735</v>
      </c>
    </row>
    <row r="211" spans="1:2">
      <c r="A211">
        <v>3548675</v>
      </c>
      <c r="B211" t="str">
        <f t="shared" si="3"/>
        <v>http://www.ncbi.nlm.nih.gov/pmc/articles/PMC3548675</v>
      </c>
    </row>
    <row r="212" spans="1:2">
      <c r="A212">
        <v>3114702</v>
      </c>
      <c r="B212" t="str">
        <f t="shared" si="3"/>
        <v>http://www.ncbi.nlm.nih.gov/pmc/articles/PMC3114702</v>
      </c>
    </row>
    <row r="213" spans="1:2">
      <c r="A213">
        <v>3783194</v>
      </c>
      <c r="B213" t="str">
        <f t="shared" si="3"/>
        <v>http://www.ncbi.nlm.nih.gov/pmc/articles/PMC3783194</v>
      </c>
    </row>
    <row r="214" spans="1:2">
      <c r="A214">
        <v>2896158</v>
      </c>
      <c r="B214" t="str">
        <f t="shared" si="3"/>
        <v>http://www.ncbi.nlm.nih.gov/pmc/articles/PMC2896158</v>
      </c>
    </row>
    <row r="215" spans="1:2">
      <c r="A215">
        <v>3092918</v>
      </c>
      <c r="B215" t="str">
        <f t="shared" si="3"/>
        <v>http://www.ncbi.nlm.nih.gov/pmc/articles/PMC3092918</v>
      </c>
    </row>
    <row r="216" spans="1:2">
      <c r="A216">
        <v>3079833</v>
      </c>
      <c r="B216" t="str">
        <f t="shared" si="3"/>
        <v>http://www.ncbi.nlm.nih.gov/pmc/articles/PMC3079833</v>
      </c>
    </row>
    <row r="217" spans="1:2">
      <c r="A217">
        <v>3870476</v>
      </c>
      <c r="B217" t="str">
        <f t="shared" si="3"/>
        <v>http://www.ncbi.nlm.nih.gov/pmc/articles/PMC3870476</v>
      </c>
    </row>
    <row r="218" spans="1:2">
      <c r="A218">
        <v>4117435</v>
      </c>
      <c r="B218" t="str">
        <f t="shared" si="3"/>
        <v>http://www.ncbi.nlm.nih.gov/pmc/articles/PMC4117435</v>
      </c>
    </row>
    <row r="219" spans="1:2">
      <c r="A219">
        <v>3775801</v>
      </c>
      <c r="B219" t="str">
        <f t="shared" si="3"/>
        <v>http://www.ncbi.nlm.nih.gov/pmc/articles/PMC3775801</v>
      </c>
    </row>
    <row r="220" spans="1:2">
      <c r="A220">
        <v>2851793</v>
      </c>
      <c r="B220" t="str">
        <f t="shared" si="3"/>
        <v>http://www.ncbi.nlm.nih.gov/pmc/articles/PMC2851793</v>
      </c>
    </row>
    <row r="221" spans="1:2">
      <c r="A221">
        <v>4347237</v>
      </c>
      <c r="B221" t="str">
        <f t="shared" si="3"/>
        <v>http://www.ncbi.nlm.nih.gov/pmc/articles/PMC4347237</v>
      </c>
    </row>
    <row r="222" spans="1:2">
      <c r="A222">
        <v>3830484</v>
      </c>
      <c r="B222" t="str">
        <f t="shared" si="3"/>
        <v>http://www.ncbi.nlm.nih.gov/pmc/articles/PMC3830484</v>
      </c>
    </row>
    <row r="223" spans="1:2">
      <c r="A223">
        <v>2881026</v>
      </c>
      <c r="B223" t="str">
        <f t="shared" si="3"/>
        <v>http://www.ncbi.nlm.nih.gov/pmc/articles/PMC2881026</v>
      </c>
    </row>
    <row r="224" spans="1:2">
      <c r="A224">
        <v>3582271</v>
      </c>
      <c r="B224" t="str">
        <f t="shared" si="3"/>
        <v>http://www.ncbi.nlm.nih.gov/pmc/articles/PMC3582271</v>
      </c>
    </row>
    <row r="225" spans="1:2">
      <c r="A225">
        <v>3104673</v>
      </c>
      <c r="B225" t="str">
        <f t="shared" si="3"/>
        <v>http://www.ncbi.nlm.nih.gov/pmc/articles/PMC3104673</v>
      </c>
    </row>
    <row r="226" spans="1:2">
      <c r="A226">
        <v>3994448</v>
      </c>
      <c r="B226" t="str">
        <f t="shared" si="3"/>
        <v>http://www.ncbi.nlm.nih.gov/pmc/articles/PMC3994448</v>
      </c>
    </row>
    <row r="227" spans="1:2">
      <c r="A227">
        <v>3895014</v>
      </c>
      <c r="B227" t="str">
        <f t="shared" si="3"/>
        <v>http://www.ncbi.nlm.nih.gov/pmc/articles/PMC3895014</v>
      </c>
    </row>
    <row r="228" spans="1:2">
      <c r="A228">
        <v>2916446</v>
      </c>
      <c r="B228" t="str">
        <f t="shared" si="3"/>
        <v>http://www.ncbi.nlm.nih.gov/pmc/articles/PMC2916446</v>
      </c>
    </row>
    <row r="229" spans="1:2">
      <c r="A229">
        <v>3143646</v>
      </c>
      <c r="B229" t="str">
        <f t="shared" si="3"/>
        <v>http://www.ncbi.nlm.nih.gov/pmc/articles/PMC3143646</v>
      </c>
    </row>
    <row r="230" spans="1:2">
      <c r="A230">
        <v>3253544</v>
      </c>
      <c r="B230" t="str">
        <f t="shared" si="3"/>
        <v>http://www.ncbi.nlm.nih.gov/pmc/articles/PMC3253544</v>
      </c>
    </row>
    <row r="231" spans="1:2">
      <c r="A231">
        <v>4086077</v>
      </c>
      <c r="B231" t="str">
        <f t="shared" si="3"/>
        <v>http://www.ncbi.nlm.nih.gov/pmc/articles/PMC4086077</v>
      </c>
    </row>
    <row r="232" spans="1:2">
      <c r="A232">
        <v>3156866</v>
      </c>
      <c r="B232" t="str">
        <f t="shared" si="3"/>
        <v>http://www.ncbi.nlm.nih.gov/pmc/articles/PMC3156866</v>
      </c>
    </row>
    <row r="233" spans="1:2">
      <c r="A233">
        <v>3518092</v>
      </c>
      <c r="B233" t="str">
        <f t="shared" si="3"/>
        <v>http://www.ncbi.nlm.nih.gov/pmc/articles/PMC3518092</v>
      </c>
    </row>
    <row r="234" spans="1:2">
      <c r="A234">
        <v>3672145</v>
      </c>
      <c r="B234" t="str">
        <f t="shared" si="3"/>
        <v>http://www.ncbi.nlm.nih.gov/pmc/articles/PMC3672145</v>
      </c>
    </row>
    <row r="235" spans="1:2">
      <c r="A235">
        <v>3137780</v>
      </c>
      <c r="B235" t="str">
        <f t="shared" si="3"/>
        <v>http://www.ncbi.nlm.nih.gov/pmc/articles/PMC3137780</v>
      </c>
    </row>
    <row r="236" spans="1:2">
      <c r="A236">
        <v>3069396</v>
      </c>
      <c r="B236" t="str">
        <f t="shared" si="3"/>
        <v>http://www.ncbi.nlm.nih.gov/pmc/articles/PMC3069396</v>
      </c>
    </row>
    <row r="237" spans="1:2">
      <c r="A237">
        <v>4105537</v>
      </c>
      <c r="B237" t="str">
        <f t="shared" si="3"/>
        <v>http://www.ncbi.nlm.nih.gov/pmc/articles/PMC4105537</v>
      </c>
    </row>
    <row r="238" spans="1:2">
      <c r="A238">
        <v>3186372</v>
      </c>
      <c r="B238" t="str">
        <f t="shared" si="3"/>
        <v>http://www.ncbi.nlm.nih.gov/pmc/articles/PMC3186372</v>
      </c>
    </row>
    <row r="239" spans="1:2">
      <c r="A239">
        <v>4102657</v>
      </c>
      <c r="B239" t="str">
        <f t="shared" si="3"/>
        <v>http://www.ncbi.nlm.nih.gov/pmc/articles/PMC4102657</v>
      </c>
    </row>
    <row r="240" spans="1:2">
      <c r="A240">
        <v>4196159</v>
      </c>
      <c r="B240" t="str">
        <f t="shared" si="3"/>
        <v>http://www.ncbi.nlm.nih.gov/pmc/articles/PMC4196159</v>
      </c>
    </row>
    <row r="241" spans="1:2">
      <c r="A241">
        <v>3841324</v>
      </c>
      <c r="B241" t="str">
        <f t="shared" si="3"/>
        <v>http://www.ncbi.nlm.nih.gov/pmc/articles/PMC3841324</v>
      </c>
    </row>
    <row r="242" spans="1:2">
      <c r="A242">
        <v>3398562</v>
      </c>
      <c r="B242" t="str">
        <f t="shared" si="3"/>
        <v>http://www.ncbi.nlm.nih.gov/pmc/articles/PMC3398562</v>
      </c>
    </row>
    <row r="243" spans="1:2">
      <c r="A243">
        <v>3708933</v>
      </c>
      <c r="B243" t="str">
        <f t="shared" si="3"/>
        <v>http://www.ncbi.nlm.nih.gov/pmc/articles/PMC3708933</v>
      </c>
    </row>
    <row r="244" spans="1:2">
      <c r="A244">
        <v>2941458</v>
      </c>
      <c r="B244" t="str">
        <f t="shared" si="3"/>
        <v>http://www.ncbi.nlm.nih.gov/pmc/articles/PMC2941458</v>
      </c>
    </row>
    <row r="245" spans="1:2">
      <c r="A245">
        <v>3438082</v>
      </c>
      <c r="B245" t="str">
        <f t="shared" si="3"/>
        <v>http://www.ncbi.nlm.nih.gov/pmc/articles/PMC3438082</v>
      </c>
    </row>
  </sheetData>
  <autoFilter ref="AI1:AI245">
    <filterColumn colId="0">
      <filters blank="1">
        <filter val="Network"/>
        <filter val="Pathway"/>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22"/>
  <sheetViews>
    <sheetView workbookViewId="0">
      <selection activeCell="E14" sqref="E14"/>
    </sheetView>
  </sheetViews>
  <sheetFormatPr baseColWidth="10" defaultRowHeight="15" x14ac:dyDescent="0"/>
  <sheetData>
    <row r="1" spans="2:39">
      <c r="B1" s="1" t="s">
        <v>279</v>
      </c>
      <c r="C1" s="1" t="s">
        <v>69</v>
      </c>
      <c r="D1" s="1" t="s">
        <v>69</v>
      </c>
      <c r="E1" s="1" t="s">
        <v>70</v>
      </c>
      <c r="F1" s="1" t="s">
        <v>70</v>
      </c>
      <c r="G1" s="1" t="s">
        <v>71</v>
      </c>
      <c r="H1" s="1" t="s">
        <v>71</v>
      </c>
      <c r="I1" s="1" t="s">
        <v>72</v>
      </c>
      <c r="J1" s="1" t="s">
        <v>72</v>
      </c>
      <c r="K1" s="1" t="s">
        <v>73</v>
      </c>
      <c r="L1" s="1" t="s">
        <v>73</v>
      </c>
      <c r="M1" s="1" t="s">
        <v>74</v>
      </c>
      <c r="N1" s="1" t="s">
        <v>74</v>
      </c>
      <c r="O1" s="1" t="s">
        <v>75</v>
      </c>
      <c r="P1" s="1" t="s">
        <v>75</v>
      </c>
      <c r="Q1" s="1" t="s">
        <v>76</v>
      </c>
      <c r="R1" s="1" t="s">
        <v>76</v>
      </c>
      <c r="S1" s="1" t="s">
        <v>77</v>
      </c>
      <c r="T1" s="1" t="s">
        <v>77</v>
      </c>
      <c r="U1" s="1" t="s">
        <v>78</v>
      </c>
      <c r="V1" s="1" t="s">
        <v>78</v>
      </c>
      <c r="W1" s="1" t="s">
        <v>79</v>
      </c>
      <c r="X1" s="1" t="s">
        <v>79</v>
      </c>
      <c r="Y1" s="1" t="s">
        <v>80</v>
      </c>
      <c r="Z1" s="1" t="s">
        <v>80</v>
      </c>
      <c r="AA1" s="1" t="s">
        <v>81</v>
      </c>
      <c r="AB1" s="1" t="s">
        <v>81</v>
      </c>
      <c r="AC1" s="1" t="s">
        <v>82</v>
      </c>
      <c r="AD1" s="1" t="s">
        <v>82</v>
      </c>
      <c r="AF1" s="1" t="s">
        <v>229</v>
      </c>
      <c r="AG1" s="1" t="s">
        <v>43</v>
      </c>
      <c r="AH1" s="1" t="s">
        <v>279</v>
      </c>
      <c r="AI1" s="1" t="s">
        <v>263</v>
      </c>
      <c r="AK1" s="1" t="s">
        <v>245</v>
      </c>
      <c r="AM1" s="1" t="s">
        <v>671</v>
      </c>
    </row>
    <row r="2" spans="2:39">
      <c r="C2" s="3" t="s">
        <v>212</v>
      </c>
      <c r="D2" s="3" t="s">
        <v>213</v>
      </c>
      <c r="E2" s="3" t="s">
        <v>212</v>
      </c>
      <c r="F2" s="3" t="s">
        <v>213</v>
      </c>
      <c r="G2" s="3" t="s">
        <v>212</v>
      </c>
      <c r="H2" s="3" t="s">
        <v>213</v>
      </c>
      <c r="I2" s="3" t="s">
        <v>212</v>
      </c>
      <c r="J2" s="3" t="s">
        <v>213</v>
      </c>
      <c r="K2" s="3" t="s">
        <v>212</v>
      </c>
      <c r="L2" s="3" t="s">
        <v>213</v>
      </c>
      <c r="M2" s="3" t="s">
        <v>212</v>
      </c>
      <c r="N2" s="3" t="s">
        <v>213</v>
      </c>
      <c r="O2" s="3" t="s">
        <v>212</v>
      </c>
      <c r="P2" s="3" t="s">
        <v>213</v>
      </c>
      <c r="Q2" s="3" t="s">
        <v>212</v>
      </c>
      <c r="R2" s="3" t="s">
        <v>213</v>
      </c>
      <c r="S2" s="3" t="s">
        <v>212</v>
      </c>
      <c r="T2" s="3" t="s">
        <v>213</v>
      </c>
      <c r="U2" s="3" t="s">
        <v>212</v>
      </c>
      <c r="V2" s="3" t="s">
        <v>213</v>
      </c>
      <c r="W2" s="3" t="s">
        <v>212</v>
      </c>
      <c r="X2" s="3" t="s">
        <v>213</v>
      </c>
      <c r="Y2" s="3" t="s">
        <v>212</v>
      </c>
      <c r="Z2" s="3" t="s">
        <v>213</v>
      </c>
      <c r="AA2" s="3" t="s">
        <v>212</v>
      </c>
      <c r="AB2" s="3" t="s">
        <v>213</v>
      </c>
      <c r="AC2" s="3" t="s">
        <v>212</v>
      </c>
      <c r="AD2" s="3" t="s">
        <v>213</v>
      </c>
    </row>
    <row r="3" spans="2:39">
      <c r="B3" t="s">
        <v>63</v>
      </c>
      <c r="C3">
        <v>0</v>
      </c>
      <c r="D3">
        <v>0</v>
      </c>
      <c r="E3" t="s">
        <v>765</v>
      </c>
      <c r="F3">
        <v>0</v>
      </c>
      <c r="G3" t="s">
        <v>766</v>
      </c>
      <c r="H3" t="s">
        <v>766</v>
      </c>
      <c r="I3">
        <v>0</v>
      </c>
      <c r="J3">
        <v>0</v>
      </c>
      <c r="K3">
        <v>0</v>
      </c>
      <c r="L3">
        <v>0</v>
      </c>
      <c r="M3">
        <v>0</v>
      </c>
      <c r="N3">
        <v>0</v>
      </c>
      <c r="O3" t="s">
        <v>765</v>
      </c>
      <c r="P3">
        <v>0</v>
      </c>
      <c r="Q3" t="s">
        <v>809</v>
      </c>
      <c r="R3" t="s">
        <v>765</v>
      </c>
      <c r="S3">
        <v>0</v>
      </c>
      <c r="T3">
        <v>0</v>
      </c>
      <c r="U3" t="s">
        <v>765</v>
      </c>
      <c r="V3">
        <v>0</v>
      </c>
      <c r="W3">
        <v>0</v>
      </c>
      <c r="X3">
        <v>0</v>
      </c>
      <c r="Y3">
        <v>0</v>
      </c>
      <c r="Z3">
        <v>0</v>
      </c>
      <c r="AA3">
        <v>0</v>
      </c>
      <c r="AB3">
        <v>0</v>
      </c>
      <c r="AC3">
        <v>0</v>
      </c>
      <c r="AD3" t="s">
        <v>766</v>
      </c>
    </row>
    <row r="4" spans="2:39">
      <c r="B4" t="s">
        <v>789</v>
      </c>
      <c r="C4">
        <v>0</v>
      </c>
      <c r="D4">
        <v>0</v>
      </c>
      <c r="E4" t="s">
        <v>765</v>
      </c>
      <c r="F4">
        <v>0</v>
      </c>
      <c r="G4">
        <v>0</v>
      </c>
      <c r="H4">
        <v>0</v>
      </c>
      <c r="I4">
        <v>0</v>
      </c>
      <c r="J4">
        <v>0</v>
      </c>
      <c r="K4">
        <v>0</v>
      </c>
      <c r="L4">
        <v>0</v>
      </c>
      <c r="M4" t="s">
        <v>766</v>
      </c>
      <c r="N4">
        <v>0</v>
      </c>
      <c r="O4">
        <v>0</v>
      </c>
      <c r="P4">
        <v>0</v>
      </c>
      <c r="Q4">
        <v>0</v>
      </c>
      <c r="R4" t="s">
        <v>765</v>
      </c>
      <c r="S4">
        <v>0</v>
      </c>
      <c r="T4">
        <v>0</v>
      </c>
      <c r="U4">
        <v>0</v>
      </c>
      <c r="V4">
        <v>0</v>
      </c>
      <c r="W4">
        <v>0</v>
      </c>
      <c r="X4">
        <v>0</v>
      </c>
      <c r="Y4">
        <v>0</v>
      </c>
      <c r="Z4">
        <v>0</v>
      </c>
      <c r="AA4">
        <v>0</v>
      </c>
      <c r="AB4" t="s">
        <v>765</v>
      </c>
      <c r="AC4">
        <v>0</v>
      </c>
      <c r="AD4">
        <v>0</v>
      </c>
      <c r="AM4" t="s">
        <v>790</v>
      </c>
    </row>
    <row r="5" spans="2:39">
      <c r="B5" t="s">
        <v>791</v>
      </c>
      <c r="C5">
        <v>0</v>
      </c>
      <c r="D5">
        <v>0</v>
      </c>
      <c r="E5" t="s">
        <v>765</v>
      </c>
      <c r="F5">
        <v>0</v>
      </c>
      <c r="G5">
        <v>0</v>
      </c>
      <c r="H5">
        <v>0</v>
      </c>
      <c r="I5">
        <v>0</v>
      </c>
      <c r="J5">
        <v>0</v>
      </c>
      <c r="K5">
        <v>0</v>
      </c>
      <c r="L5">
        <v>0</v>
      </c>
      <c r="M5">
        <v>0</v>
      </c>
      <c r="N5">
        <v>0</v>
      </c>
      <c r="O5">
        <v>0</v>
      </c>
      <c r="P5">
        <v>0</v>
      </c>
      <c r="Q5" t="s">
        <v>765</v>
      </c>
      <c r="R5" t="s">
        <v>765</v>
      </c>
      <c r="S5">
        <v>0</v>
      </c>
      <c r="T5">
        <v>0</v>
      </c>
      <c r="U5">
        <v>0</v>
      </c>
      <c r="V5">
        <v>0</v>
      </c>
      <c r="W5">
        <v>0</v>
      </c>
      <c r="X5">
        <v>0</v>
      </c>
      <c r="Y5">
        <v>0</v>
      </c>
      <c r="Z5">
        <v>0</v>
      </c>
      <c r="AA5">
        <v>0</v>
      </c>
      <c r="AB5">
        <v>0</v>
      </c>
      <c r="AC5">
        <v>0</v>
      </c>
      <c r="AD5">
        <v>0</v>
      </c>
    </row>
    <row r="6" spans="2:39">
      <c r="B6" t="s">
        <v>471</v>
      </c>
    </row>
    <row r="9" spans="2:39">
      <c r="C9" s="1" t="s">
        <v>795</v>
      </c>
      <c r="F9" s="1" t="s">
        <v>796</v>
      </c>
      <c r="H9" s="1" t="s">
        <v>799</v>
      </c>
      <c r="J9" s="1" t="s">
        <v>240</v>
      </c>
    </row>
    <row r="10" spans="2:39">
      <c r="B10" s="1" t="s">
        <v>820</v>
      </c>
      <c r="C10" s="1" t="s">
        <v>792</v>
      </c>
      <c r="D10" s="1" t="s">
        <v>793</v>
      </c>
      <c r="E10" s="1" t="s">
        <v>794</v>
      </c>
      <c r="F10" s="1" t="s">
        <v>797</v>
      </c>
      <c r="G10" s="1" t="s">
        <v>798</v>
      </c>
      <c r="H10" s="1" t="s">
        <v>800</v>
      </c>
      <c r="I10" s="1" t="s">
        <v>801</v>
      </c>
      <c r="J10" s="1" t="s">
        <v>802</v>
      </c>
      <c r="K10" s="1" t="s">
        <v>804</v>
      </c>
      <c r="L10" s="1" t="s">
        <v>803</v>
      </c>
    </row>
    <row r="11" spans="2:39">
      <c r="B11" t="s">
        <v>63</v>
      </c>
      <c r="C11">
        <v>1</v>
      </c>
      <c r="D11">
        <v>0</v>
      </c>
      <c r="E11">
        <v>1</v>
      </c>
      <c r="F11">
        <v>1</v>
      </c>
      <c r="G11">
        <v>1</v>
      </c>
      <c r="H11">
        <v>0</v>
      </c>
      <c r="I11">
        <v>0</v>
      </c>
      <c r="J11">
        <v>1</v>
      </c>
      <c r="K11">
        <v>0</v>
      </c>
      <c r="L11">
        <v>0</v>
      </c>
    </row>
    <row r="12" spans="2:39">
      <c r="B12" t="s">
        <v>789</v>
      </c>
      <c r="C12">
        <v>0</v>
      </c>
      <c r="D12">
        <v>0</v>
      </c>
      <c r="E12">
        <v>1</v>
      </c>
      <c r="F12">
        <v>1</v>
      </c>
      <c r="G12">
        <v>1</v>
      </c>
      <c r="H12">
        <v>1</v>
      </c>
      <c r="I12">
        <v>0</v>
      </c>
      <c r="J12">
        <v>1</v>
      </c>
      <c r="K12">
        <v>0</v>
      </c>
      <c r="L12">
        <v>0</v>
      </c>
    </row>
    <row r="13" spans="2:39">
      <c r="B13" t="s">
        <v>791</v>
      </c>
      <c r="C13">
        <v>1</v>
      </c>
      <c r="D13">
        <v>1</v>
      </c>
      <c r="E13">
        <v>0</v>
      </c>
      <c r="F13">
        <v>1</v>
      </c>
      <c r="G13">
        <v>1</v>
      </c>
      <c r="H13">
        <v>0</v>
      </c>
      <c r="I13">
        <v>1</v>
      </c>
      <c r="J13">
        <v>0</v>
      </c>
      <c r="K13">
        <v>0</v>
      </c>
      <c r="L13">
        <v>0</v>
      </c>
    </row>
    <row r="14" spans="2:39">
      <c r="B14" t="s">
        <v>471</v>
      </c>
    </row>
    <row r="15" spans="2:39">
      <c r="C15" t="s">
        <v>805</v>
      </c>
      <c r="E15" t="s">
        <v>806</v>
      </c>
      <c r="F15" t="s">
        <v>807</v>
      </c>
      <c r="G15" t="s">
        <v>807</v>
      </c>
      <c r="I15" t="s">
        <v>808</v>
      </c>
      <c r="J15" t="s">
        <v>810</v>
      </c>
      <c r="L15" t="s">
        <v>811</v>
      </c>
    </row>
    <row r="16" spans="2:39">
      <c r="D16" t="s">
        <v>812</v>
      </c>
      <c r="E16" t="s">
        <v>813</v>
      </c>
      <c r="H16" t="s">
        <v>814</v>
      </c>
      <c r="I16" t="s">
        <v>815</v>
      </c>
      <c r="J16" t="s">
        <v>816</v>
      </c>
      <c r="L16" t="s">
        <v>817</v>
      </c>
    </row>
    <row r="17" spans="2:12">
      <c r="D17" t="s">
        <v>818</v>
      </c>
      <c r="J17" t="s">
        <v>819</v>
      </c>
    </row>
    <row r="18" spans="2:12">
      <c r="B18" t="s">
        <v>291</v>
      </c>
      <c r="C18">
        <f t="shared" ref="C18:L18" si="0">SUM(C11:C13)</f>
        <v>2</v>
      </c>
      <c r="D18">
        <f t="shared" si="0"/>
        <v>1</v>
      </c>
      <c r="E18">
        <f t="shared" si="0"/>
        <v>2</v>
      </c>
      <c r="F18">
        <f t="shared" si="0"/>
        <v>3</v>
      </c>
      <c r="G18">
        <f t="shared" si="0"/>
        <v>3</v>
      </c>
      <c r="H18">
        <f t="shared" si="0"/>
        <v>1</v>
      </c>
      <c r="I18">
        <f t="shared" si="0"/>
        <v>1</v>
      </c>
      <c r="J18">
        <f t="shared" si="0"/>
        <v>2</v>
      </c>
      <c r="K18">
        <f t="shared" si="0"/>
        <v>0</v>
      </c>
      <c r="L18">
        <f t="shared" si="0"/>
        <v>0</v>
      </c>
    </row>
    <row r="20" spans="2:12">
      <c r="C20" s="1" t="s">
        <v>795</v>
      </c>
      <c r="F20" s="1" t="s">
        <v>796</v>
      </c>
      <c r="H20" s="1" t="s">
        <v>799</v>
      </c>
      <c r="J20" s="1" t="s">
        <v>240</v>
      </c>
    </row>
    <row r="21" spans="2:12">
      <c r="B21" s="1" t="s">
        <v>820</v>
      </c>
      <c r="C21" s="1" t="s">
        <v>792</v>
      </c>
      <c r="D21" s="1" t="s">
        <v>793</v>
      </c>
      <c r="E21" s="1" t="s">
        <v>794</v>
      </c>
      <c r="F21" s="1" t="s">
        <v>797</v>
      </c>
      <c r="G21" s="1" t="s">
        <v>798</v>
      </c>
      <c r="H21" s="1" t="s">
        <v>800</v>
      </c>
      <c r="I21" s="1" t="s">
        <v>801</v>
      </c>
      <c r="J21" s="1" t="s">
        <v>802</v>
      </c>
      <c r="K21" s="1" t="s">
        <v>804</v>
      </c>
      <c r="L21" s="1" t="s">
        <v>803</v>
      </c>
    </row>
    <row r="22" spans="2:12">
      <c r="B22" t="s">
        <v>821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M245"/>
  <sheetViews>
    <sheetView workbookViewId="0">
      <pane ySplit="2" topLeftCell="A129" activePane="bottomLeft" state="frozen"/>
      <selection pane="bottomLeft" activeCell="F1" sqref="F1:AG2"/>
    </sheetView>
  </sheetViews>
  <sheetFormatPr baseColWidth="10" defaultRowHeight="15" x14ac:dyDescent="0"/>
  <cols>
    <col min="2" max="2" width="52.1640625" customWidth="1"/>
  </cols>
  <sheetData>
    <row r="1" spans="1:64">
      <c r="A1" s="1" t="s">
        <v>509</v>
      </c>
      <c r="B1" s="1"/>
      <c r="C1" s="1" t="s">
        <v>210</v>
      </c>
      <c r="D1" s="1" t="s">
        <v>211</v>
      </c>
      <c r="E1" s="1" t="s">
        <v>239</v>
      </c>
      <c r="F1" s="1" t="s">
        <v>69</v>
      </c>
      <c r="G1" s="1" t="s">
        <v>69</v>
      </c>
      <c r="H1" s="1" t="s">
        <v>70</v>
      </c>
      <c r="I1" s="1" t="s">
        <v>70</v>
      </c>
      <c r="J1" s="1" t="s">
        <v>71</v>
      </c>
      <c r="K1" s="1" t="s">
        <v>71</v>
      </c>
      <c r="L1" s="1" t="s">
        <v>72</v>
      </c>
      <c r="M1" s="1" t="s">
        <v>72</v>
      </c>
      <c r="N1" s="1" t="s">
        <v>73</v>
      </c>
      <c r="O1" s="1" t="s">
        <v>73</v>
      </c>
      <c r="P1" s="1" t="s">
        <v>74</v>
      </c>
      <c r="Q1" s="1" t="s">
        <v>74</v>
      </c>
      <c r="R1" s="1" t="s">
        <v>75</v>
      </c>
      <c r="S1" s="1" t="s">
        <v>75</v>
      </c>
      <c r="T1" s="1" t="s">
        <v>76</v>
      </c>
      <c r="U1" s="1" t="s">
        <v>76</v>
      </c>
      <c r="V1" s="1" t="s">
        <v>77</v>
      </c>
      <c r="W1" s="1" t="s">
        <v>77</v>
      </c>
      <c r="X1" s="1" t="s">
        <v>78</v>
      </c>
      <c r="Y1" s="1" t="s">
        <v>78</v>
      </c>
      <c r="Z1" s="1" t="s">
        <v>79</v>
      </c>
      <c r="AA1" s="1" t="s">
        <v>79</v>
      </c>
      <c r="AB1" s="1" t="s">
        <v>80</v>
      </c>
      <c r="AC1" s="1" t="s">
        <v>80</v>
      </c>
      <c r="AD1" s="1" t="s">
        <v>81</v>
      </c>
      <c r="AE1" s="1" t="s">
        <v>81</v>
      </c>
      <c r="AF1" s="1" t="s">
        <v>82</v>
      </c>
      <c r="AG1" s="1" t="s">
        <v>82</v>
      </c>
      <c r="AI1" s="1" t="s">
        <v>229</v>
      </c>
      <c r="AJ1" s="1" t="s">
        <v>43</v>
      </c>
      <c r="AK1" s="1" t="s">
        <v>279</v>
      </c>
      <c r="AL1" s="1" t="s">
        <v>263</v>
      </c>
      <c r="AN1" s="1" t="s">
        <v>245</v>
      </c>
      <c r="AP1" s="1" t="s">
        <v>671</v>
      </c>
      <c r="AR1" s="1" t="s">
        <v>822</v>
      </c>
      <c r="AS1" s="1" t="s">
        <v>823</v>
      </c>
      <c r="AT1" s="1" t="s">
        <v>824</v>
      </c>
      <c r="AU1" s="1" t="s">
        <v>825</v>
      </c>
      <c r="AV1" s="1" t="s">
        <v>826</v>
      </c>
      <c r="AW1" s="1" t="s">
        <v>827</v>
      </c>
      <c r="AX1" s="1" t="s">
        <v>828</v>
      </c>
      <c r="AY1" s="1" t="s">
        <v>829</v>
      </c>
      <c r="AZ1" s="1" t="s">
        <v>830</v>
      </c>
      <c r="BA1" s="1" t="s">
        <v>831</v>
      </c>
      <c r="BB1" s="1" t="s">
        <v>832</v>
      </c>
      <c r="BC1" s="1" t="s">
        <v>833</v>
      </c>
      <c r="BD1" s="1" t="s">
        <v>834</v>
      </c>
      <c r="BE1" s="1" t="s">
        <v>835</v>
      </c>
      <c r="BF1" s="1" t="s">
        <v>836</v>
      </c>
      <c r="BG1" s="1" t="s">
        <v>837</v>
      </c>
      <c r="BH1" s="1"/>
      <c r="BI1" s="1" t="s">
        <v>852</v>
      </c>
      <c r="BJ1" s="1" t="s">
        <v>838</v>
      </c>
      <c r="BK1" s="1" t="s">
        <v>839</v>
      </c>
    </row>
    <row r="2" spans="1:64">
      <c r="F2" s="3" t="s">
        <v>212</v>
      </c>
      <c r="G2" s="3" t="s">
        <v>213</v>
      </c>
      <c r="H2" s="3" t="s">
        <v>212</v>
      </c>
      <c r="I2" s="3" t="s">
        <v>213</v>
      </c>
      <c r="J2" s="3" t="s">
        <v>212</v>
      </c>
      <c r="K2" s="3" t="s">
        <v>213</v>
      </c>
      <c r="L2" s="3" t="s">
        <v>212</v>
      </c>
      <c r="M2" s="3" t="s">
        <v>213</v>
      </c>
      <c r="N2" s="3" t="s">
        <v>212</v>
      </c>
      <c r="O2" s="3" t="s">
        <v>213</v>
      </c>
      <c r="P2" s="3" t="s">
        <v>212</v>
      </c>
      <c r="Q2" s="3" t="s">
        <v>213</v>
      </c>
      <c r="R2" s="3" t="s">
        <v>212</v>
      </c>
      <c r="S2" s="3" t="s">
        <v>213</v>
      </c>
      <c r="T2" s="3" t="s">
        <v>212</v>
      </c>
      <c r="U2" s="3" t="s">
        <v>213</v>
      </c>
      <c r="V2" s="3" t="s">
        <v>212</v>
      </c>
      <c r="W2" s="3" t="s">
        <v>213</v>
      </c>
      <c r="X2" s="3" t="s">
        <v>212</v>
      </c>
      <c r="Y2" s="3" t="s">
        <v>213</v>
      </c>
      <c r="Z2" s="3" t="s">
        <v>212</v>
      </c>
      <c r="AA2" s="3" t="s">
        <v>213</v>
      </c>
      <c r="AB2" s="3" t="s">
        <v>212</v>
      </c>
      <c r="AC2" s="3" t="s">
        <v>213</v>
      </c>
      <c r="AD2" s="3" t="s">
        <v>212</v>
      </c>
      <c r="AE2" s="3" t="s">
        <v>213</v>
      </c>
      <c r="AF2" s="3" t="s">
        <v>212</v>
      </c>
      <c r="AG2" s="3" t="s">
        <v>213</v>
      </c>
    </row>
    <row r="3" spans="1:64">
      <c r="A3">
        <v>3044298</v>
      </c>
      <c r="B3" t="str">
        <f t="shared" ref="B3:B66" si="0">"http://www.ncbi.nlm.nih.gov/pmc/articles/PMC" &amp; A3</f>
        <v>http://www.ncbi.nlm.nih.gov/pmc/articles/PMC3044298</v>
      </c>
      <c r="C3" t="s">
        <v>232</v>
      </c>
      <c r="D3" t="s">
        <v>252</v>
      </c>
      <c r="F3">
        <v>0</v>
      </c>
      <c r="G3">
        <v>0</v>
      </c>
      <c r="H3" t="s">
        <v>765</v>
      </c>
      <c r="I3">
        <v>0</v>
      </c>
      <c r="J3">
        <v>1</v>
      </c>
      <c r="K3">
        <v>0</v>
      </c>
      <c r="L3">
        <v>0</v>
      </c>
      <c r="M3">
        <v>0</v>
      </c>
      <c r="N3">
        <v>0</v>
      </c>
      <c r="O3">
        <v>0</v>
      </c>
      <c r="P3">
        <v>0</v>
      </c>
      <c r="Q3">
        <v>0</v>
      </c>
      <c r="R3">
        <v>0</v>
      </c>
      <c r="S3">
        <v>0</v>
      </c>
      <c r="T3">
        <v>1</v>
      </c>
      <c r="U3" t="s">
        <v>765</v>
      </c>
      <c r="V3">
        <v>1</v>
      </c>
      <c r="W3">
        <v>0</v>
      </c>
      <c r="X3">
        <v>0</v>
      </c>
      <c r="Y3">
        <v>0</v>
      </c>
      <c r="Z3">
        <v>0</v>
      </c>
      <c r="AA3">
        <v>0</v>
      </c>
      <c r="AB3">
        <v>0</v>
      </c>
      <c r="AC3">
        <v>0</v>
      </c>
      <c r="AD3">
        <v>0</v>
      </c>
      <c r="AE3">
        <v>0</v>
      </c>
      <c r="AF3">
        <v>0</v>
      </c>
      <c r="AG3">
        <v>0</v>
      </c>
      <c r="AI3" t="s">
        <v>2</v>
      </c>
      <c r="AJ3" t="s">
        <v>510</v>
      </c>
      <c r="AR3">
        <v>1</v>
      </c>
      <c r="AS3">
        <v>1</v>
      </c>
      <c r="AT3">
        <v>1</v>
      </c>
      <c r="AU3">
        <v>0</v>
      </c>
      <c r="AV3">
        <v>0</v>
      </c>
      <c r="AW3">
        <v>1</v>
      </c>
      <c r="AX3">
        <v>1</v>
      </c>
      <c r="AY3">
        <v>1</v>
      </c>
      <c r="AZ3">
        <v>1</v>
      </c>
      <c r="BA3">
        <v>1</v>
      </c>
      <c r="BB3">
        <v>1</v>
      </c>
      <c r="BC3">
        <v>0</v>
      </c>
      <c r="BD3">
        <v>0</v>
      </c>
      <c r="BE3">
        <v>0</v>
      </c>
      <c r="BF3">
        <v>1</v>
      </c>
      <c r="BG3">
        <v>0</v>
      </c>
      <c r="BI3">
        <f>SUM(AR3:BG3)</f>
        <v>10</v>
      </c>
      <c r="BJ3">
        <v>18</v>
      </c>
      <c r="BK3">
        <v>30</v>
      </c>
      <c r="BL3">
        <f>BK3/BJ3</f>
        <v>1.6666666666666667</v>
      </c>
    </row>
    <row r="4" spans="1:64" hidden="1">
      <c r="A4">
        <v>3446469</v>
      </c>
      <c r="B4" t="str">
        <f t="shared" si="0"/>
        <v>http://www.ncbi.nlm.nih.gov/pmc/articles/PMC3446469</v>
      </c>
      <c r="C4" t="s">
        <v>511</v>
      </c>
      <c r="AI4" t="s">
        <v>563</v>
      </c>
    </row>
    <row r="5" spans="1:64" hidden="1">
      <c r="A5">
        <v>3652418</v>
      </c>
      <c r="B5" t="str">
        <f t="shared" si="0"/>
        <v>http://www.ncbi.nlm.nih.gov/pmc/articles/PMC3652418</v>
      </c>
      <c r="C5" t="s">
        <v>512</v>
      </c>
      <c r="AI5" t="s">
        <v>563</v>
      </c>
    </row>
    <row r="6" spans="1:64" hidden="1">
      <c r="A6">
        <v>3743788</v>
      </c>
      <c r="B6" t="str">
        <f t="shared" si="0"/>
        <v>http://www.ncbi.nlm.nih.gov/pmc/articles/PMC3743788</v>
      </c>
      <c r="C6" t="s">
        <v>513</v>
      </c>
      <c r="AI6" t="s">
        <v>563</v>
      </c>
    </row>
    <row r="7" spans="1:64">
      <c r="A7">
        <v>2987807</v>
      </c>
      <c r="B7" t="str">
        <f t="shared" si="0"/>
        <v>http://www.ncbi.nlm.nih.gov/pmc/articles/PMC2987807</v>
      </c>
      <c r="C7" t="s">
        <v>514</v>
      </c>
      <c r="D7" t="s">
        <v>228</v>
      </c>
      <c r="F7">
        <v>0</v>
      </c>
      <c r="G7" t="s">
        <v>766</v>
      </c>
      <c r="H7" t="s">
        <v>765</v>
      </c>
      <c r="I7" t="s">
        <v>765</v>
      </c>
      <c r="J7">
        <v>0</v>
      </c>
      <c r="K7">
        <v>0</v>
      </c>
      <c r="L7">
        <v>0</v>
      </c>
      <c r="M7">
        <v>0</v>
      </c>
      <c r="N7">
        <v>0</v>
      </c>
      <c r="O7">
        <v>0</v>
      </c>
      <c r="P7">
        <v>0</v>
      </c>
      <c r="Q7">
        <v>0</v>
      </c>
      <c r="R7">
        <v>0</v>
      </c>
      <c r="S7">
        <v>0</v>
      </c>
      <c r="T7">
        <v>0</v>
      </c>
      <c r="U7" t="s">
        <v>765</v>
      </c>
      <c r="V7">
        <v>0</v>
      </c>
      <c r="W7">
        <v>0</v>
      </c>
      <c r="X7">
        <v>0</v>
      </c>
      <c r="Y7">
        <v>0</v>
      </c>
      <c r="Z7">
        <v>0</v>
      </c>
      <c r="AA7">
        <v>0</v>
      </c>
      <c r="AB7">
        <v>0</v>
      </c>
      <c r="AC7" t="s">
        <v>765</v>
      </c>
      <c r="AD7">
        <v>0</v>
      </c>
      <c r="AE7">
        <v>0</v>
      </c>
      <c r="AF7">
        <v>0</v>
      </c>
      <c r="AG7">
        <v>0</v>
      </c>
      <c r="AI7" t="s">
        <v>263</v>
      </c>
      <c r="AR7">
        <v>1</v>
      </c>
      <c r="AS7">
        <v>1</v>
      </c>
      <c r="AT7">
        <v>1</v>
      </c>
      <c r="AU7">
        <v>0</v>
      </c>
      <c r="AV7">
        <v>0</v>
      </c>
      <c r="AW7">
        <v>1</v>
      </c>
      <c r="AX7">
        <v>1</v>
      </c>
      <c r="AY7">
        <v>1</v>
      </c>
      <c r="AZ7">
        <v>1</v>
      </c>
      <c r="BA7">
        <v>1</v>
      </c>
      <c r="BB7">
        <v>1</v>
      </c>
      <c r="BC7">
        <v>0</v>
      </c>
      <c r="BD7">
        <v>0</v>
      </c>
      <c r="BE7">
        <v>0</v>
      </c>
      <c r="BF7">
        <v>1</v>
      </c>
      <c r="BG7">
        <v>0</v>
      </c>
      <c r="BI7">
        <f>SUM(AR7:BG7)</f>
        <v>10</v>
      </c>
      <c r="BJ7">
        <v>7</v>
      </c>
      <c r="BK7">
        <v>6</v>
      </c>
      <c r="BL7">
        <f>BK7/BJ7</f>
        <v>0.8571428571428571</v>
      </c>
    </row>
    <row r="8" spans="1:64" hidden="1">
      <c r="A8">
        <v>3275745</v>
      </c>
      <c r="B8" t="str">
        <f t="shared" si="0"/>
        <v>http://www.ncbi.nlm.nih.gov/pmc/articles/PMC3275745</v>
      </c>
      <c r="C8" t="s">
        <v>515</v>
      </c>
      <c r="AI8" t="s">
        <v>563</v>
      </c>
    </row>
    <row r="9" spans="1:64" hidden="1">
      <c r="A9">
        <v>3118300</v>
      </c>
      <c r="B9" t="str">
        <f t="shared" si="0"/>
        <v>http://www.ncbi.nlm.nih.gov/pmc/articles/PMC3118300</v>
      </c>
      <c r="C9" t="s">
        <v>516</v>
      </c>
      <c r="F9">
        <v>0</v>
      </c>
      <c r="G9">
        <v>1</v>
      </c>
      <c r="H9">
        <v>1</v>
      </c>
      <c r="I9">
        <v>0</v>
      </c>
      <c r="J9">
        <v>0</v>
      </c>
      <c r="K9">
        <v>0</v>
      </c>
      <c r="L9">
        <v>0</v>
      </c>
      <c r="M9">
        <v>0</v>
      </c>
      <c r="N9">
        <v>0</v>
      </c>
      <c r="O9">
        <v>0</v>
      </c>
      <c r="P9">
        <v>0</v>
      </c>
      <c r="Q9">
        <v>0</v>
      </c>
      <c r="R9">
        <v>0</v>
      </c>
      <c r="S9">
        <v>0</v>
      </c>
      <c r="T9">
        <v>0</v>
      </c>
      <c r="U9">
        <v>0</v>
      </c>
      <c r="V9">
        <v>1</v>
      </c>
      <c r="W9">
        <v>0</v>
      </c>
      <c r="X9">
        <v>0</v>
      </c>
      <c r="Y9">
        <v>0</v>
      </c>
      <c r="Z9">
        <v>1</v>
      </c>
      <c r="AA9">
        <v>1</v>
      </c>
      <c r="AB9">
        <v>0</v>
      </c>
      <c r="AC9">
        <v>0</v>
      </c>
      <c r="AD9">
        <v>0</v>
      </c>
      <c r="AE9">
        <v>1</v>
      </c>
      <c r="AF9">
        <v>0</v>
      </c>
      <c r="AG9">
        <v>0</v>
      </c>
      <c r="AI9" t="s">
        <v>517</v>
      </c>
      <c r="AJ9" t="s">
        <v>480</v>
      </c>
    </row>
    <row r="10" spans="1:64" hidden="1">
      <c r="A10">
        <v>3775442</v>
      </c>
      <c r="B10" t="str">
        <f t="shared" si="0"/>
        <v>http://www.ncbi.nlm.nih.gov/pmc/articles/PMC3775442</v>
      </c>
      <c r="C10" t="s">
        <v>518</v>
      </c>
      <c r="AI10" t="s">
        <v>563</v>
      </c>
    </row>
    <row r="11" spans="1:64">
      <c r="A11">
        <v>3562060</v>
      </c>
      <c r="B11" t="str">
        <f t="shared" si="0"/>
        <v>http://www.ncbi.nlm.nih.gov/pmc/articles/PMC3562060</v>
      </c>
      <c r="C11" t="s">
        <v>519</v>
      </c>
      <c r="D11" t="s">
        <v>218</v>
      </c>
      <c r="E11" t="s">
        <v>114</v>
      </c>
      <c r="F11">
        <v>0</v>
      </c>
      <c r="G11">
        <v>0</v>
      </c>
      <c r="H11" t="s">
        <v>765</v>
      </c>
      <c r="I11">
        <v>0</v>
      </c>
      <c r="J11">
        <v>0</v>
      </c>
      <c r="K11">
        <v>0</v>
      </c>
      <c r="L11">
        <v>0</v>
      </c>
      <c r="M11">
        <v>0</v>
      </c>
      <c r="N11">
        <v>0</v>
      </c>
      <c r="O11">
        <v>0</v>
      </c>
      <c r="P11">
        <v>0</v>
      </c>
      <c r="Q11">
        <v>0</v>
      </c>
      <c r="R11">
        <v>0</v>
      </c>
      <c r="S11">
        <v>0</v>
      </c>
      <c r="T11" t="s">
        <v>765</v>
      </c>
      <c r="U11">
        <v>0</v>
      </c>
      <c r="V11">
        <v>0</v>
      </c>
      <c r="W11">
        <v>0</v>
      </c>
      <c r="X11">
        <v>0</v>
      </c>
      <c r="Y11">
        <v>0</v>
      </c>
      <c r="Z11">
        <v>0</v>
      </c>
      <c r="AA11">
        <v>0</v>
      </c>
      <c r="AB11">
        <v>0</v>
      </c>
      <c r="AC11">
        <v>0</v>
      </c>
      <c r="AD11">
        <v>0</v>
      </c>
      <c r="AE11">
        <v>0</v>
      </c>
      <c r="AF11">
        <v>0</v>
      </c>
      <c r="AG11">
        <v>0</v>
      </c>
      <c r="AI11" t="s">
        <v>2</v>
      </c>
      <c r="AJ11" t="s">
        <v>287</v>
      </c>
      <c r="AR11">
        <v>1</v>
      </c>
      <c r="AS11">
        <v>1</v>
      </c>
      <c r="AT11">
        <v>1</v>
      </c>
      <c r="AU11">
        <v>0</v>
      </c>
      <c r="AV11">
        <v>0</v>
      </c>
      <c r="AW11">
        <v>1</v>
      </c>
      <c r="AX11">
        <v>1</v>
      </c>
      <c r="AY11">
        <v>1</v>
      </c>
      <c r="AZ11">
        <v>1</v>
      </c>
      <c r="BA11">
        <v>1</v>
      </c>
      <c r="BB11">
        <v>1</v>
      </c>
      <c r="BC11">
        <v>0</v>
      </c>
      <c r="BD11">
        <v>1</v>
      </c>
      <c r="BE11">
        <v>0</v>
      </c>
      <c r="BF11">
        <v>1</v>
      </c>
      <c r="BG11">
        <v>0</v>
      </c>
      <c r="BI11">
        <f>SUM(AR11:BG11)</f>
        <v>11</v>
      </c>
      <c r="BJ11">
        <v>17</v>
      </c>
      <c r="BK11">
        <v>17</v>
      </c>
      <c r="BL11">
        <f>BK11/BJ11</f>
        <v>1</v>
      </c>
    </row>
    <row r="12" spans="1:64" hidden="1">
      <c r="A12">
        <v>3975570</v>
      </c>
      <c r="B12" t="str">
        <f t="shared" si="0"/>
        <v>http://www.ncbi.nlm.nih.gov/pmc/articles/PMC3975570</v>
      </c>
      <c r="C12" t="s">
        <v>520</v>
      </c>
      <c r="AI12" t="s">
        <v>563</v>
      </c>
    </row>
    <row r="13" spans="1:64" hidden="1">
      <c r="A13">
        <v>4011821</v>
      </c>
      <c r="B13" t="str">
        <f t="shared" si="0"/>
        <v>http://www.ncbi.nlm.nih.gov/pmc/articles/PMC4011821</v>
      </c>
      <c r="C13" t="s">
        <v>521</v>
      </c>
      <c r="D13" t="s">
        <v>228</v>
      </c>
      <c r="F13">
        <v>0</v>
      </c>
      <c r="G13">
        <v>1</v>
      </c>
      <c r="H13">
        <v>1</v>
      </c>
      <c r="I13">
        <v>0</v>
      </c>
      <c r="J13">
        <v>0</v>
      </c>
      <c r="K13">
        <v>0</v>
      </c>
      <c r="L13">
        <v>0</v>
      </c>
      <c r="M13">
        <v>0</v>
      </c>
      <c r="N13">
        <v>0</v>
      </c>
      <c r="O13">
        <v>0</v>
      </c>
      <c r="P13">
        <v>0</v>
      </c>
      <c r="Q13">
        <v>0</v>
      </c>
      <c r="R13">
        <v>0</v>
      </c>
      <c r="S13">
        <v>0</v>
      </c>
      <c r="T13">
        <v>1</v>
      </c>
      <c r="U13">
        <v>1</v>
      </c>
      <c r="V13">
        <v>1</v>
      </c>
      <c r="W13">
        <v>1</v>
      </c>
      <c r="X13">
        <v>0</v>
      </c>
      <c r="Y13">
        <v>0</v>
      </c>
      <c r="Z13">
        <v>0</v>
      </c>
      <c r="AA13">
        <v>0</v>
      </c>
      <c r="AB13">
        <v>1</v>
      </c>
      <c r="AC13">
        <v>0</v>
      </c>
      <c r="AD13">
        <v>0</v>
      </c>
      <c r="AE13">
        <v>1</v>
      </c>
      <c r="AF13">
        <v>0</v>
      </c>
      <c r="AG13">
        <v>0</v>
      </c>
      <c r="AI13" t="s">
        <v>395</v>
      </c>
      <c r="AJ13" t="s">
        <v>723</v>
      </c>
    </row>
    <row r="14" spans="1:64" hidden="1">
      <c r="A14">
        <v>3900439</v>
      </c>
      <c r="B14" t="str">
        <f t="shared" si="0"/>
        <v>http://www.ncbi.nlm.nih.gov/pmc/articles/PMC3900439</v>
      </c>
      <c r="C14" t="s">
        <v>522</v>
      </c>
      <c r="F14">
        <v>0</v>
      </c>
      <c r="G14">
        <v>1</v>
      </c>
      <c r="H14">
        <v>1</v>
      </c>
      <c r="I14">
        <v>1</v>
      </c>
      <c r="J14">
        <v>0</v>
      </c>
      <c r="K14">
        <v>0</v>
      </c>
      <c r="L14">
        <v>0</v>
      </c>
      <c r="M14">
        <v>0</v>
      </c>
      <c r="N14">
        <v>0</v>
      </c>
      <c r="O14">
        <v>0</v>
      </c>
      <c r="P14">
        <v>0</v>
      </c>
      <c r="Q14">
        <v>0</v>
      </c>
      <c r="R14">
        <v>0</v>
      </c>
      <c r="S14">
        <v>0</v>
      </c>
      <c r="T14">
        <v>0</v>
      </c>
      <c r="U14">
        <v>0</v>
      </c>
      <c r="V14">
        <v>1</v>
      </c>
      <c r="W14">
        <v>0</v>
      </c>
      <c r="X14">
        <v>0</v>
      </c>
      <c r="Y14">
        <v>0</v>
      </c>
      <c r="Z14">
        <v>1</v>
      </c>
      <c r="AA14">
        <v>0</v>
      </c>
      <c r="AB14">
        <v>0</v>
      </c>
      <c r="AC14">
        <v>1</v>
      </c>
      <c r="AD14">
        <v>0</v>
      </c>
      <c r="AE14">
        <v>0</v>
      </c>
      <c r="AF14">
        <v>0</v>
      </c>
      <c r="AG14">
        <v>0</v>
      </c>
      <c r="AI14" t="s">
        <v>240</v>
      </c>
    </row>
    <row r="15" spans="1:64" hidden="1">
      <c r="A15">
        <v>4038581</v>
      </c>
      <c r="B15" t="str">
        <f t="shared" si="0"/>
        <v>http://www.ncbi.nlm.nih.gov/pmc/articles/PMC4038581</v>
      </c>
      <c r="C15" t="s">
        <v>523</v>
      </c>
      <c r="AI15" t="s">
        <v>563</v>
      </c>
    </row>
    <row r="16" spans="1:64" hidden="1">
      <c r="A16">
        <v>3764828</v>
      </c>
      <c r="B16" t="str">
        <f t="shared" si="0"/>
        <v>http://www.ncbi.nlm.nih.gov/pmc/articles/PMC3764828</v>
      </c>
      <c r="C16" t="s">
        <v>524</v>
      </c>
      <c r="F16">
        <v>0</v>
      </c>
      <c r="G16">
        <v>1</v>
      </c>
      <c r="H16">
        <v>1</v>
      </c>
      <c r="I16">
        <v>0</v>
      </c>
      <c r="J16">
        <v>0</v>
      </c>
      <c r="K16">
        <v>0</v>
      </c>
      <c r="L16">
        <v>0</v>
      </c>
      <c r="M16">
        <v>0</v>
      </c>
      <c r="N16">
        <v>0</v>
      </c>
      <c r="O16">
        <v>0</v>
      </c>
      <c r="P16">
        <v>0</v>
      </c>
      <c r="Q16">
        <v>0</v>
      </c>
      <c r="R16">
        <v>0</v>
      </c>
      <c r="S16">
        <v>0</v>
      </c>
      <c r="T16">
        <v>1</v>
      </c>
      <c r="U16">
        <v>0</v>
      </c>
      <c r="V16">
        <v>1</v>
      </c>
      <c r="W16">
        <v>0</v>
      </c>
      <c r="X16">
        <v>0</v>
      </c>
      <c r="Y16">
        <v>0</v>
      </c>
      <c r="Z16">
        <v>1</v>
      </c>
      <c r="AA16">
        <v>1</v>
      </c>
      <c r="AB16">
        <v>0</v>
      </c>
      <c r="AC16">
        <v>1</v>
      </c>
      <c r="AD16">
        <v>0</v>
      </c>
      <c r="AE16">
        <v>0</v>
      </c>
      <c r="AF16">
        <v>0</v>
      </c>
      <c r="AG16">
        <v>0</v>
      </c>
      <c r="AI16" t="s">
        <v>395</v>
      </c>
      <c r="AJ16" t="s">
        <v>480</v>
      </c>
    </row>
    <row r="17" spans="1:64" hidden="1">
      <c r="A17">
        <v>2851562</v>
      </c>
      <c r="B17" t="str">
        <f t="shared" si="0"/>
        <v>http://www.ncbi.nlm.nih.gov/pmc/articles/PMC2851562</v>
      </c>
      <c r="C17" t="s">
        <v>525</v>
      </c>
      <c r="AI17" t="s">
        <v>563</v>
      </c>
    </row>
    <row r="18" spans="1:64">
      <c r="A18">
        <v>3375340</v>
      </c>
      <c r="B18" t="str">
        <f t="shared" si="0"/>
        <v>http://www.ncbi.nlm.nih.gov/pmc/articles/PMC3375340</v>
      </c>
      <c r="C18" t="s">
        <v>526</v>
      </c>
      <c r="D18" t="s">
        <v>228</v>
      </c>
      <c r="F18">
        <v>0</v>
      </c>
      <c r="G18">
        <v>0</v>
      </c>
      <c r="H18" t="s">
        <v>765</v>
      </c>
      <c r="I18" t="s">
        <v>765</v>
      </c>
      <c r="J18">
        <v>0</v>
      </c>
      <c r="K18">
        <v>0</v>
      </c>
      <c r="L18">
        <v>0</v>
      </c>
      <c r="M18">
        <v>0</v>
      </c>
      <c r="N18">
        <v>0</v>
      </c>
      <c r="O18">
        <v>0</v>
      </c>
      <c r="P18">
        <v>0</v>
      </c>
      <c r="Q18">
        <v>0</v>
      </c>
      <c r="R18">
        <v>0</v>
      </c>
      <c r="S18">
        <v>0</v>
      </c>
      <c r="T18">
        <v>0</v>
      </c>
      <c r="U18" t="s">
        <v>765</v>
      </c>
      <c r="V18">
        <v>1</v>
      </c>
      <c r="W18">
        <v>0</v>
      </c>
      <c r="X18">
        <v>0</v>
      </c>
      <c r="Y18">
        <v>0</v>
      </c>
      <c r="Z18" t="s">
        <v>767</v>
      </c>
      <c r="AA18">
        <v>0</v>
      </c>
      <c r="AB18">
        <v>0</v>
      </c>
      <c r="AC18">
        <v>0</v>
      </c>
      <c r="AD18">
        <v>0</v>
      </c>
      <c r="AE18">
        <v>0</v>
      </c>
      <c r="AF18">
        <v>0</v>
      </c>
      <c r="AG18">
        <v>0</v>
      </c>
      <c r="AI18" t="s">
        <v>263</v>
      </c>
      <c r="AR18">
        <v>1</v>
      </c>
      <c r="AS18">
        <v>1</v>
      </c>
      <c r="AT18">
        <v>1</v>
      </c>
      <c r="AU18">
        <v>0</v>
      </c>
      <c r="AV18">
        <v>0</v>
      </c>
      <c r="AW18">
        <v>1</v>
      </c>
      <c r="AX18">
        <v>1</v>
      </c>
      <c r="AY18">
        <v>1</v>
      </c>
      <c r="AZ18">
        <v>1</v>
      </c>
      <c r="BA18">
        <v>1</v>
      </c>
      <c r="BB18">
        <v>1</v>
      </c>
      <c r="BC18">
        <v>0</v>
      </c>
      <c r="BD18">
        <v>1</v>
      </c>
      <c r="BE18">
        <v>0</v>
      </c>
      <c r="BF18">
        <v>1</v>
      </c>
      <c r="BG18">
        <v>0</v>
      </c>
      <c r="BI18">
        <f>SUM(AR18:BG18)</f>
        <v>11</v>
      </c>
      <c r="BJ18">
        <v>51</v>
      </c>
      <c r="BK18">
        <v>31</v>
      </c>
      <c r="BL18">
        <f>BK18/BJ18</f>
        <v>0.60784313725490191</v>
      </c>
    </row>
    <row r="19" spans="1:64" hidden="1">
      <c r="A19">
        <v>3481450</v>
      </c>
      <c r="B19" t="str">
        <f t="shared" si="0"/>
        <v>http://www.ncbi.nlm.nih.gov/pmc/articles/PMC3481450</v>
      </c>
      <c r="C19" t="s">
        <v>527</v>
      </c>
      <c r="F19">
        <v>0</v>
      </c>
      <c r="G19">
        <v>0</v>
      </c>
      <c r="H19">
        <v>1</v>
      </c>
      <c r="I19">
        <v>1</v>
      </c>
      <c r="J19">
        <v>0</v>
      </c>
      <c r="K19">
        <v>0</v>
      </c>
      <c r="L19">
        <v>0</v>
      </c>
      <c r="M19">
        <v>0</v>
      </c>
      <c r="N19">
        <v>0</v>
      </c>
      <c r="O19">
        <v>0</v>
      </c>
      <c r="P19">
        <v>0</v>
      </c>
      <c r="Q19">
        <v>0</v>
      </c>
      <c r="R19">
        <v>0</v>
      </c>
      <c r="S19">
        <v>0</v>
      </c>
      <c r="T19">
        <v>0</v>
      </c>
      <c r="U19">
        <v>0</v>
      </c>
      <c r="V19">
        <v>0</v>
      </c>
      <c r="W19">
        <v>0</v>
      </c>
      <c r="X19">
        <v>0</v>
      </c>
      <c r="Y19">
        <v>0</v>
      </c>
      <c r="Z19">
        <v>0</v>
      </c>
      <c r="AA19">
        <v>0</v>
      </c>
      <c r="AB19">
        <v>0</v>
      </c>
      <c r="AC19">
        <v>1</v>
      </c>
      <c r="AD19">
        <v>0</v>
      </c>
      <c r="AE19">
        <v>0</v>
      </c>
      <c r="AF19">
        <v>0</v>
      </c>
      <c r="AG19">
        <v>0</v>
      </c>
      <c r="AI19" t="s">
        <v>517</v>
      </c>
      <c r="AU19" t="s">
        <v>528</v>
      </c>
    </row>
    <row r="20" spans="1:64" hidden="1">
      <c r="A20">
        <v>3326448</v>
      </c>
      <c r="B20" t="str">
        <f t="shared" si="0"/>
        <v>http://www.ncbi.nlm.nih.gov/pmc/articles/PMC3326448</v>
      </c>
      <c r="C20" t="s">
        <v>281</v>
      </c>
      <c r="AI20" t="s">
        <v>563</v>
      </c>
    </row>
    <row r="21" spans="1:64" hidden="1">
      <c r="A21">
        <v>3219090</v>
      </c>
      <c r="B21" t="str">
        <f t="shared" si="0"/>
        <v>http://www.ncbi.nlm.nih.gov/pmc/articles/PMC3219090</v>
      </c>
      <c r="C21" t="s">
        <v>529</v>
      </c>
      <c r="AI21" t="s">
        <v>563</v>
      </c>
    </row>
    <row r="22" spans="1:64" hidden="1">
      <c r="A22">
        <v>3237640</v>
      </c>
      <c r="B22" t="str">
        <f t="shared" si="0"/>
        <v>http://www.ncbi.nlm.nih.gov/pmc/articles/PMC3237640</v>
      </c>
      <c r="C22" t="s">
        <v>530</v>
      </c>
      <c r="AI22" t="s">
        <v>563</v>
      </c>
    </row>
    <row r="23" spans="1:64" hidden="1">
      <c r="A23">
        <v>3430970</v>
      </c>
      <c r="B23" t="str">
        <f t="shared" si="0"/>
        <v>http://www.ncbi.nlm.nih.gov/pmc/articles/PMC3430970</v>
      </c>
      <c r="C23" t="s">
        <v>531</v>
      </c>
      <c r="AI23" t="s">
        <v>563</v>
      </c>
    </row>
    <row r="24" spans="1:64" hidden="1">
      <c r="A24">
        <v>3472107</v>
      </c>
      <c r="B24" t="str">
        <f t="shared" si="0"/>
        <v>http://www.ncbi.nlm.nih.gov/pmc/articles/PMC3472107</v>
      </c>
      <c r="C24" t="s">
        <v>532</v>
      </c>
      <c r="F24">
        <v>0</v>
      </c>
      <c r="G24">
        <v>0</v>
      </c>
      <c r="H24">
        <v>1</v>
      </c>
      <c r="I24">
        <v>0</v>
      </c>
      <c r="J24">
        <v>0</v>
      </c>
      <c r="K24">
        <v>0</v>
      </c>
      <c r="L24">
        <v>0</v>
      </c>
      <c r="M24">
        <v>0</v>
      </c>
      <c r="N24">
        <v>0</v>
      </c>
      <c r="O24">
        <v>0</v>
      </c>
      <c r="P24">
        <v>0</v>
      </c>
      <c r="Q24">
        <v>0</v>
      </c>
      <c r="R24">
        <v>0</v>
      </c>
      <c r="S24">
        <v>0</v>
      </c>
      <c r="T24">
        <v>1</v>
      </c>
      <c r="U24">
        <v>0</v>
      </c>
      <c r="V24">
        <v>1</v>
      </c>
      <c r="W24">
        <v>0</v>
      </c>
      <c r="X24">
        <v>0</v>
      </c>
      <c r="Y24">
        <v>0</v>
      </c>
      <c r="Z24">
        <v>0</v>
      </c>
      <c r="AA24">
        <v>0</v>
      </c>
      <c r="AB24">
        <v>0</v>
      </c>
      <c r="AC24">
        <v>0</v>
      </c>
      <c r="AD24">
        <v>0</v>
      </c>
      <c r="AE24">
        <v>0</v>
      </c>
      <c r="AF24">
        <v>0</v>
      </c>
      <c r="AG24">
        <v>0</v>
      </c>
      <c r="AI24" t="s">
        <v>517</v>
      </c>
    </row>
    <row r="25" spans="1:64" hidden="1">
      <c r="A25">
        <v>3400442</v>
      </c>
      <c r="B25" t="str">
        <f t="shared" si="0"/>
        <v>http://www.ncbi.nlm.nih.gov/pmc/articles/PMC3400442</v>
      </c>
      <c r="C25" t="s">
        <v>533</v>
      </c>
      <c r="AI25" t="s">
        <v>563</v>
      </c>
    </row>
    <row r="26" spans="1:64" hidden="1">
      <c r="A26">
        <v>3552847</v>
      </c>
      <c r="B26" t="str">
        <f t="shared" si="0"/>
        <v>http://www.ncbi.nlm.nih.gov/pmc/articles/PMC3552847</v>
      </c>
      <c r="C26" t="s">
        <v>324</v>
      </c>
      <c r="AI26" t="s">
        <v>563</v>
      </c>
    </row>
    <row r="27" spans="1:64" hidden="1">
      <c r="A27">
        <v>3149086</v>
      </c>
      <c r="B27" t="str">
        <f t="shared" si="0"/>
        <v>http://www.ncbi.nlm.nih.gov/pmc/articles/PMC3149086</v>
      </c>
      <c r="C27" t="s">
        <v>534</v>
      </c>
      <c r="AI27" t="s">
        <v>563</v>
      </c>
    </row>
    <row r="28" spans="1:64" hidden="1">
      <c r="A28">
        <v>3810192</v>
      </c>
      <c r="B28" t="str">
        <f t="shared" si="0"/>
        <v>http://www.ncbi.nlm.nih.gov/pmc/articles/PMC3810192</v>
      </c>
      <c r="C28" t="s">
        <v>535</v>
      </c>
      <c r="AI28" t="s">
        <v>563</v>
      </c>
    </row>
    <row r="29" spans="1:64" hidden="1">
      <c r="A29">
        <v>3895878</v>
      </c>
      <c r="B29" t="str">
        <f t="shared" si="0"/>
        <v>http://www.ncbi.nlm.nih.gov/pmc/articles/PMC3895878</v>
      </c>
      <c r="C29" t="s">
        <v>536</v>
      </c>
      <c r="AI29" t="s">
        <v>563</v>
      </c>
    </row>
    <row r="30" spans="1:64" hidden="1">
      <c r="A30">
        <v>3199484</v>
      </c>
      <c r="B30" t="str">
        <f t="shared" si="0"/>
        <v>http://www.ncbi.nlm.nih.gov/pmc/articles/PMC3199484</v>
      </c>
      <c r="C30" t="s">
        <v>537</v>
      </c>
      <c r="D30" t="s">
        <v>273</v>
      </c>
      <c r="F30">
        <v>0</v>
      </c>
      <c r="G30">
        <v>0</v>
      </c>
      <c r="H30">
        <v>1</v>
      </c>
      <c r="I30">
        <v>0</v>
      </c>
      <c r="J30">
        <v>0</v>
      </c>
      <c r="K30">
        <v>0</v>
      </c>
      <c r="L30">
        <v>0</v>
      </c>
      <c r="M30">
        <v>0</v>
      </c>
      <c r="N30">
        <v>0</v>
      </c>
      <c r="O30">
        <v>0</v>
      </c>
      <c r="P30">
        <v>0</v>
      </c>
      <c r="Q30">
        <v>0</v>
      </c>
      <c r="R30">
        <v>0</v>
      </c>
      <c r="S30">
        <v>0</v>
      </c>
      <c r="T30">
        <v>0</v>
      </c>
      <c r="U30">
        <v>0</v>
      </c>
      <c r="V30">
        <v>1</v>
      </c>
      <c r="W30">
        <v>0</v>
      </c>
      <c r="X30">
        <v>0</v>
      </c>
      <c r="Y30">
        <v>0</v>
      </c>
      <c r="Z30">
        <v>1</v>
      </c>
      <c r="AA30">
        <v>1</v>
      </c>
      <c r="AB30">
        <v>0</v>
      </c>
      <c r="AC30">
        <v>0</v>
      </c>
      <c r="AD30">
        <v>0</v>
      </c>
      <c r="AE30">
        <v>1</v>
      </c>
      <c r="AF30">
        <v>0</v>
      </c>
      <c r="AG30">
        <v>0</v>
      </c>
      <c r="AI30" t="s">
        <v>395</v>
      </c>
    </row>
    <row r="31" spans="1:64">
      <c r="A31">
        <v>4026850</v>
      </c>
      <c r="B31" t="str">
        <f t="shared" si="0"/>
        <v>http://www.ncbi.nlm.nih.gov/pmc/articles/PMC4026850</v>
      </c>
      <c r="C31" t="s">
        <v>468</v>
      </c>
      <c r="D31" t="s">
        <v>228</v>
      </c>
      <c r="F31">
        <v>0</v>
      </c>
      <c r="G31" t="s">
        <v>766</v>
      </c>
      <c r="H31" t="s">
        <v>765</v>
      </c>
      <c r="I31" t="s">
        <v>765</v>
      </c>
      <c r="J31">
        <v>0</v>
      </c>
      <c r="K31">
        <v>0</v>
      </c>
      <c r="L31">
        <v>0</v>
      </c>
      <c r="M31">
        <v>0</v>
      </c>
      <c r="N31">
        <v>0</v>
      </c>
      <c r="O31">
        <v>0</v>
      </c>
      <c r="P31">
        <v>0</v>
      </c>
      <c r="Q31">
        <v>0</v>
      </c>
      <c r="R31">
        <v>0</v>
      </c>
      <c r="S31">
        <v>0</v>
      </c>
      <c r="T31" t="s">
        <v>765</v>
      </c>
      <c r="U31">
        <v>1</v>
      </c>
      <c r="V31">
        <v>0</v>
      </c>
      <c r="W31">
        <v>0</v>
      </c>
      <c r="X31">
        <v>0</v>
      </c>
      <c r="Y31">
        <v>0</v>
      </c>
      <c r="Z31">
        <v>0</v>
      </c>
      <c r="AA31">
        <v>0</v>
      </c>
      <c r="AB31">
        <v>0</v>
      </c>
      <c r="AC31">
        <v>0</v>
      </c>
      <c r="AD31">
        <v>0</v>
      </c>
      <c r="AE31">
        <v>0</v>
      </c>
      <c r="AF31">
        <v>0</v>
      </c>
      <c r="AG31">
        <v>0</v>
      </c>
      <c r="AI31" t="s">
        <v>263</v>
      </c>
      <c r="AR31">
        <v>1</v>
      </c>
      <c r="AS31">
        <v>1</v>
      </c>
      <c r="AT31">
        <v>1</v>
      </c>
      <c r="AU31">
        <v>0</v>
      </c>
      <c r="AV31">
        <v>0</v>
      </c>
      <c r="AW31">
        <v>1</v>
      </c>
      <c r="AX31">
        <v>1</v>
      </c>
      <c r="AY31">
        <v>1</v>
      </c>
      <c r="AZ31">
        <v>1</v>
      </c>
      <c r="BA31">
        <v>1</v>
      </c>
      <c r="BB31">
        <v>1</v>
      </c>
      <c r="BC31">
        <v>0</v>
      </c>
      <c r="BD31">
        <v>0</v>
      </c>
      <c r="BE31">
        <v>0</v>
      </c>
      <c r="BF31">
        <v>1</v>
      </c>
      <c r="BG31">
        <v>0</v>
      </c>
      <c r="BI31">
        <f>SUM(AR31:BG31)</f>
        <v>10</v>
      </c>
      <c r="BJ31">
        <v>9</v>
      </c>
      <c r="BK31">
        <v>7</v>
      </c>
      <c r="BL31">
        <f>BK31/BJ31</f>
        <v>0.77777777777777779</v>
      </c>
    </row>
    <row r="32" spans="1:64" hidden="1">
      <c r="A32">
        <v>4108894</v>
      </c>
      <c r="B32" t="str">
        <f t="shared" si="0"/>
        <v>http://www.ncbi.nlm.nih.gov/pmc/articles/PMC4108894</v>
      </c>
      <c r="C32" t="s">
        <v>538</v>
      </c>
      <c r="AI32" t="s">
        <v>563</v>
      </c>
    </row>
    <row r="33" spans="1:64">
      <c r="A33">
        <v>3281075</v>
      </c>
      <c r="B33" t="str">
        <f t="shared" si="0"/>
        <v>http://www.ncbi.nlm.nih.gov/pmc/articles/PMC3281075</v>
      </c>
      <c r="C33" t="s">
        <v>539</v>
      </c>
      <c r="D33" t="s">
        <v>252</v>
      </c>
      <c r="F33">
        <v>0</v>
      </c>
      <c r="G33">
        <v>0</v>
      </c>
      <c r="H33" t="s">
        <v>765</v>
      </c>
      <c r="I33" t="s">
        <v>765</v>
      </c>
      <c r="J33">
        <v>0</v>
      </c>
      <c r="K33">
        <v>0</v>
      </c>
      <c r="L33">
        <v>0</v>
      </c>
      <c r="M33">
        <v>0</v>
      </c>
      <c r="N33">
        <v>0</v>
      </c>
      <c r="O33">
        <v>0</v>
      </c>
      <c r="P33" t="s">
        <v>765</v>
      </c>
      <c r="Q33">
        <v>0</v>
      </c>
      <c r="R33">
        <v>0</v>
      </c>
      <c r="S33">
        <v>0</v>
      </c>
      <c r="T33">
        <v>0</v>
      </c>
      <c r="U33">
        <v>0</v>
      </c>
      <c r="V33">
        <v>0</v>
      </c>
      <c r="W33">
        <v>0</v>
      </c>
      <c r="X33">
        <v>0</v>
      </c>
      <c r="Y33">
        <v>0</v>
      </c>
      <c r="Z33">
        <v>0</v>
      </c>
      <c r="AA33">
        <v>0</v>
      </c>
      <c r="AB33">
        <v>0</v>
      </c>
      <c r="AC33">
        <v>0</v>
      </c>
      <c r="AD33">
        <v>0</v>
      </c>
      <c r="AE33">
        <v>0</v>
      </c>
      <c r="AF33">
        <v>0</v>
      </c>
      <c r="AG33">
        <v>0</v>
      </c>
      <c r="AI33" t="s">
        <v>263</v>
      </c>
      <c r="AR33">
        <v>1</v>
      </c>
      <c r="AS33">
        <v>1</v>
      </c>
      <c r="AT33">
        <v>1</v>
      </c>
      <c r="AU33">
        <v>0</v>
      </c>
      <c r="AV33">
        <v>0</v>
      </c>
      <c r="AW33">
        <v>1</v>
      </c>
      <c r="AX33">
        <v>1</v>
      </c>
      <c r="AY33">
        <v>1</v>
      </c>
      <c r="AZ33">
        <v>1</v>
      </c>
      <c r="BA33">
        <v>1</v>
      </c>
      <c r="BB33">
        <v>1</v>
      </c>
      <c r="BC33">
        <v>0</v>
      </c>
      <c r="BD33">
        <v>0</v>
      </c>
      <c r="BE33">
        <v>0</v>
      </c>
      <c r="BF33">
        <v>1</v>
      </c>
      <c r="BG33">
        <v>0</v>
      </c>
      <c r="BI33">
        <f>SUM(AR33:BG33)</f>
        <v>10</v>
      </c>
      <c r="BJ33">
        <v>25</v>
      </c>
      <c r="BK33">
        <v>18</v>
      </c>
      <c r="BL33">
        <f>BK33/BJ33</f>
        <v>0.72</v>
      </c>
    </row>
    <row r="34" spans="1:64" hidden="1">
      <c r="A34">
        <v>4118247</v>
      </c>
      <c r="B34" t="str">
        <f t="shared" si="0"/>
        <v>http://www.ncbi.nlm.nih.gov/pmc/articles/PMC4118247</v>
      </c>
      <c r="C34" t="s">
        <v>540</v>
      </c>
      <c r="F34">
        <v>0</v>
      </c>
      <c r="G34">
        <v>0</v>
      </c>
      <c r="H34">
        <v>1</v>
      </c>
      <c r="I34">
        <v>0</v>
      </c>
      <c r="J34">
        <v>0</v>
      </c>
      <c r="K34">
        <v>0</v>
      </c>
      <c r="L34">
        <v>0</v>
      </c>
      <c r="M34">
        <v>0</v>
      </c>
      <c r="N34">
        <v>0</v>
      </c>
      <c r="O34">
        <v>0</v>
      </c>
      <c r="P34">
        <v>0</v>
      </c>
      <c r="Q34">
        <v>0</v>
      </c>
      <c r="R34">
        <v>0</v>
      </c>
      <c r="S34">
        <v>0</v>
      </c>
      <c r="T34">
        <v>1</v>
      </c>
      <c r="U34">
        <v>0</v>
      </c>
      <c r="V34">
        <v>1</v>
      </c>
      <c r="W34">
        <v>0</v>
      </c>
      <c r="X34">
        <v>0</v>
      </c>
      <c r="Y34">
        <v>0</v>
      </c>
      <c r="Z34">
        <v>1</v>
      </c>
      <c r="AA34">
        <v>1</v>
      </c>
      <c r="AB34">
        <v>0</v>
      </c>
      <c r="AC34">
        <v>1</v>
      </c>
      <c r="AD34">
        <v>0</v>
      </c>
      <c r="AE34">
        <v>0</v>
      </c>
      <c r="AF34">
        <v>0</v>
      </c>
      <c r="AG34">
        <v>1</v>
      </c>
      <c r="AI34" t="s">
        <v>517</v>
      </c>
      <c r="AJ34" t="s">
        <v>480</v>
      </c>
    </row>
    <row r="35" spans="1:64" hidden="1">
      <c r="A35">
        <v>3762647</v>
      </c>
      <c r="B35" t="str">
        <f t="shared" si="0"/>
        <v>http://www.ncbi.nlm.nih.gov/pmc/articles/PMC3762647</v>
      </c>
      <c r="C35" t="s">
        <v>541</v>
      </c>
      <c r="AI35" t="s">
        <v>563</v>
      </c>
    </row>
    <row r="36" spans="1:64">
      <c r="A36">
        <v>3510139</v>
      </c>
      <c r="B36" t="str">
        <f t="shared" si="0"/>
        <v>http://www.ncbi.nlm.nih.gov/pmc/articles/PMC3510139</v>
      </c>
      <c r="C36" t="s">
        <v>542</v>
      </c>
      <c r="D36" t="s">
        <v>218</v>
      </c>
      <c r="E36" t="s">
        <v>114</v>
      </c>
      <c r="F36">
        <v>0</v>
      </c>
      <c r="G36">
        <v>0</v>
      </c>
      <c r="H36" t="s">
        <v>765</v>
      </c>
      <c r="I36">
        <v>0</v>
      </c>
      <c r="J36">
        <v>0</v>
      </c>
      <c r="K36">
        <v>0</v>
      </c>
      <c r="L36">
        <v>0</v>
      </c>
      <c r="M36">
        <v>0</v>
      </c>
      <c r="N36">
        <v>0</v>
      </c>
      <c r="O36">
        <v>0</v>
      </c>
      <c r="P36">
        <v>0</v>
      </c>
      <c r="Q36">
        <v>0</v>
      </c>
      <c r="R36">
        <v>0</v>
      </c>
      <c r="S36">
        <v>0</v>
      </c>
      <c r="T36" t="s">
        <v>765</v>
      </c>
      <c r="U36">
        <v>0</v>
      </c>
      <c r="V36" t="s">
        <v>765</v>
      </c>
      <c r="W36">
        <v>0</v>
      </c>
      <c r="X36">
        <v>0</v>
      </c>
      <c r="Y36">
        <v>0</v>
      </c>
      <c r="Z36">
        <v>0</v>
      </c>
      <c r="AA36">
        <v>0</v>
      </c>
      <c r="AB36">
        <v>0</v>
      </c>
      <c r="AC36" t="s">
        <v>765</v>
      </c>
      <c r="AD36">
        <v>0</v>
      </c>
      <c r="AE36">
        <v>0</v>
      </c>
      <c r="AF36">
        <v>0</v>
      </c>
      <c r="AG36">
        <v>0</v>
      </c>
      <c r="AI36" t="s">
        <v>263</v>
      </c>
      <c r="AR36">
        <v>1</v>
      </c>
      <c r="AS36">
        <v>1</v>
      </c>
      <c r="AT36">
        <v>1</v>
      </c>
      <c r="AU36">
        <v>0</v>
      </c>
      <c r="AV36">
        <v>0</v>
      </c>
      <c r="AW36">
        <v>1</v>
      </c>
      <c r="AX36">
        <v>1</v>
      </c>
      <c r="AY36">
        <v>1</v>
      </c>
      <c r="AZ36">
        <v>1</v>
      </c>
      <c r="BA36">
        <v>1</v>
      </c>
      <c r="BB36">
        <v>1</v>
      </c>
      <c r="BC36">
        <v>0</v>
      </c>
      <c r="BD36">
        <v>0</v>
      </c>
      <c r="BE36">
        <v>0</v>
      </c>
      <c r="BF36">
        <v>1</v>
      </c>
      <c r="BG36">
        <v>0</v>
      </c>
      <c r="BI36">
        <f>SUM(AR36:BG36)</f>
        <v>10</v>
      </c>
      <c r="BJ36">
        <v>5</v>
      </c>
      <c r="BK36">
        <v>6</v>
      </c>
      <c r="BL36">
        <f>BK36/BJ36</f>
        <v>1.2</v>
      </c>
    </row>
    <row r="37" spans="1:64" hidden="1">
      <c r="A37">
        <v>3937112</v>
      </c>
      <c r="B37" t="str">
        <f t="shared" si="0"/>
        <v>http://www.ncbi.nlm.nih.gov/pmc/articles/PMC3937112</v>
      </c>
      <c r="C37" t="s">
        <v>543</v>
      </c>
      <c r="D37" t="s">
        <v>228</v>
      </c>
      <c r="F37">
        <v>1</v>
      </c>
      <c r="G37">
        <v>0</v>
      </c>
      <c r="H37">
        <v>0</v>
      </c>
      <c r="I37">
        <v>1</v>
      </c>
      <c r="J37">
        <v>0</v>
      </c>
      <c r="K37">
        <v>0</v>
      </c>
      <c r="L37">
        <v>0</v>
      </c>
      <c r="M37">
        <v>0</v>
      </c>
      <c r="N37">
        <v>0</v>
      </c>
      <c r="O37">
        <v>0</v>
      </c>
      <c r="P37">
        <v>1</v>
      </c>
      <c r="Q37">
        <v>0</v>
      </c>
      <c r="R37">
        <v>0</v>
      </c>
      <c r="S37">
        <v>0</v>
      </c>
      <c r="T37">
        <v>1</v>
      </c>
      <c r="U37">
        <v>1</v>
      </c>
      <c r="V37">
        <v>1</v>
      </c>
      <c r="W37">
        <v>0</v>
      </c>
      <c r="X37">
        <v>0</v>
      </c>
      <c r="Y37">
        <v>0</v>
      </c>
      <c r="Z37">
        <v>0</v>
      </c>
      <c r="AA37">
        <v>0</v>
      </c>
      <c r="AB37">
        <v>0</v>
      </c>
      <c r="AC37">
        <v>0</v>
      </c>
      <c r="AD37">
        <v>0</v>
      </c>
      <c r="AE37">
        <v>1</v>
      </c>
      <c r="AF37">
        <v>0</v>
      </c>
      <c r="AG37">
        <v>0</v>
      </c>
      <c r="AI37" t="s">
        <v>517</v>
      </c>
    </row>
    <row r="38" spans="1:64">
      <c r="A38">
        <v>3728230</v>
      </c>
      <c r="B38" t="str">
        <f t="shared" si="0"/>
        <v>http://www.ncbi.nlm.nih.gov/pmc/articles/PMC3728230</v>
      </c>
      <c r="C38" t="s">
        <v>544</v>
      </c>
      <c r="D38" t="s">
        <v>228</v>
      </c>
      <c r="E38" t="s">
        <v>115</v>
      </c>
      <c r="F38">
        <v>0</v>
      </c>
      <c r="G38" t="s">
        <v>766</v>
      </c>
      <c r="H38" t="s">
        <v>765</v>
      </c>
      <c r="I38" t="s">
        <v>765</v>
      </c>
      <c r="J38">
        <v>0</v>
      </c>
      <c r="K38">
        <v>0</v>
      </c>
      <c r="L38">
        <v>0</v>
      </c>
      <c r="M38">
        <v>0</v>
      </c>
      <c r="N38">
        <v>0</v>
      </c>
      <c r="O38">
        <v>0</v>
      </c>
      <c r="P38">
        <v>0</v>
      </c>
      <c r="Q38">
        <v>0</v>
      </c>
      <c r="R38">
        <v>0</v>
      </c>
      <c r="S38">
        <v>0</v>
      </c>
      <c r="T38">
        <v>0</v>
      </c>
      <c r="U38" t="s">
        <v>765</v>
      </c>
      <c r="V38">
        <v>0</v>
      </c>
      <c r="W38">
        <v>0</v>
      </c>
      <c r="X38">
        <v>0</v>
      </c>
      <c r="Y38">
        <v>0</v>
      </c>
      <c r="Z38" t="s">
        <v>765</v>
      </c>
      <c r="AA38" t="s">
        <v>765</v>
      </c>
      <c r="AB38">
        <v>0</v>
      </c>
      <c r="AC38">
        <v>0</v>
      </c>
      <c r="AD38">
        <v>0</v>
      </c>
      <c r="AE38">
        <v>0</v>
      </c>
      <c r="AF38">
        <v>0</v>
      </c>
      <c r="AG38">
        <v>0</v>
      </c>
      <c r="AI38" t="s">
        <v>263</v>
      </c>
      <c r="AR38">
        <v>1</v>
      </c>
      <c r="AS38">
        <v>1</v>
      </c>
      <c r="AT38">
        <v>1</v>
      </c>
      <c r="AU38">
        <v>0</v>
      </c>
      <c r="AV38">
        <v>0</v>
      </c>
      <c r="AW38">
        <v>1</v>
      </c>
      <c r="AX38">
        <v>1</v>
      </c>
      <c r="AY38">
        <v>1</v>
      </c>
      <c r="AZ38">
        <v>1</v>
      </c>
      <c r="BA38">
        <v>1</v>
      </c>
      <c r="BB38">
        <v>1</v>
      </c>
      <c r="BC38">
        <v>0</v>
      </c>
      <c r="BD38">
        <v>0</v>
      </c>
      <c r="BE38">
        <v>0</v>
      </c>
      <c r="BF38">
        <v>1</v>
      </c>
      <c r="BG38">
        <v>0</v>
      </c>
      <c r="BI38">
        <f>SUM(AR38:BG38)</f>
        <v>10</v>
      </c>
      <c r="BJ38">
        <v>10</v>
      </c>
      <c r="BK38">
        <v>11</v>
      </c>
      <c r="BL38">
        <f>BK38/BJ38</f>
        <v>1.1000000000000001</v>
      </c>
    </row>
    <row r="39" spans="1:64" hidden="1">
      <c r="A39">
        <v>3203483</v>
      </c>
      <c r="B39" t="str">
        <f t="shared" si="0"/>
        <v>http://www.ncbi.nlm.nih.gov/pmc/articles/PMC3203483</v>
      </c>
      <c r="C39" t="s">
        <v>545</v>
      </c>
      <c r="AI39" t="s">
        <v>563</v>
      </c>
    </row>
    <row r="40" spans="1:64">
      <c r="A40">
        <v>3443648</v>
      </c>
      <c r="B40" t="str">
        <f t="shared" si="0"/>
        <v>http://www.ncbi.nlm.nih.gov/pmc/articles/PMC3443648</v>
      </c>
      <c r="C40" t="s">
        <v>546</v>
      </c>
      <c r="D40" t="s">
        <v>547</v>
      </c>
      <c r="F40">
        <v>0</v>
      </c>
      <c r="G40">
        <v>0</v>
      </c>
      <c r="H40" t="s">
        <v>765</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I40" t="s">
        <v>2</v>
      </c>
      <c r="AJ40" t="s">
        <v>278</v>
      </c>
      <c r="AR40">
        <v>1</v>
      </c>
      <c r="AS40">
        <v>0</v>
      </c>
      <c r="AT40">
        <v>1</v>
      </c>
      <c r="AU40">
        <v>1</v>
      </c>
      <c r="AV40">
        <v>0</v>
      </c>
      <c r="AW40">
        <v>1</v>
      </c>
      <c r="AX40">
        <v>1</v>
      </c>
      <c r="AY40">
        <v>1</v>
      </c>
      <c r="AZ40">
        <v>0</v>
      </c>
      <c r="BA40">
        <v>1</v>
      </c>
      <c r="BB40">
        <v>1</v>
      </c>
      <c r="BC40">
        <v>0</v>
      </c>
      <c r="BD40">
        <v>0</v>
      </c>
      <c r="BE40">
        <v>0</v>
      </c>
      <c r="BF40">
        <v>1</v>
      </c>
      <c r="BG40">
        <v>0</v>
      </c>
      <c r="BI40">
        <f>SUM(AR40:BG40)</f>
        <v>9</v>
      </c>
      <c r="BJ40">
        <v>42</v>
      </c>
      <c r="BK40">
        <v>88</v>
      </c>
      <c r="BL40">
        <f>BK40/BJ40</f>
        <v>2.0952380952380953</v>
      </c>
    </row>
    <row r="41" spans="1:64" hidden="1">
      <c r="A41">
        <v>3091232</v>
      </c>
      <c r="B41" t="str">
        <f t="shared" si="0"/>
        <v>http://www.ncbi.nlm.nih.gov/pmc/articles/PMC3091232</v>
      </c>
      <c r="C41" t="s">
        <v>548</v>
      </c>
      <c r="D41" t="s">
        <v>214</v>
      </c>
      <c r="F41">
        <v>0</v>
      </c>
      <c r="G41">
        <v>0</v>
      </c>
      <c r="H41">
        <v>0</v>
      </c>
      <c r="I41">
        <v>0</v>
      </c>
      <c r="J41">
        <v>0</v>
      </c>
      <c r="K41">
        <v>0</v>
      </c>
      <c r="L41">
        <v>0</v>
      </c>
      <c r="M41">
        <v>0</v>
      </c>
      <c r="N41">
        <v>0</v>
      </c>
      <c r="O41">
        <v>0</v>
      </c>
      <c r="P41">
        <v>0</v>
      </c>
      <c r="Q41">
        <v>0</v>
      </c>
      <c r="R41">
        <v>0</v>
      </c>
      <c r="S41">
        <v>0</v>
      </c>
      <c r="T41">
        <v>1</v>
      </c>
      <c r="U41">
        <v>0</v>
      </c>
      <c r="V41">
        <v>1</v>
      </c>
      <c r="W41">
        <v>0</v>
      </c>
      <c r="X41">
        <v>0</v>
      </c>
      <c r="Y41">
        <v>0</v>
      </c>
      <c r="Z41">
        <v>1</v>
      </c>
      <c r="AA41">
        <v>0</v>
      </c>
      <c r="AB41">
        <v>0</v>
      </c>
      <c r="AC41">
        <v>0</v>
      </c>
      <c r="AD41">
        <v>0</v>
      </c>
      <c r="AE41">
        <v>0</v>
      </c>
      <c r="AF41">
        <v>0</v>
      </c>
      <c r="AG41">
        <v>0</v>
      </c>
      <c r="AI41" t="s">
        <v>517</v>
      </c>
    </row>
    <row r="42" spans="1:64" hidden="1">
      <c r="A42">
        <v>3072769</v>
      </c>
      <c r="B42" t="str">
        <f t="shared" si="0"/>
        <v>http://www.ncbi.nlm.nih.gov/pmc/articles/PMC3072769</v>
      </c>
      <c r="C42" t="s">
        <v>549</v>
      </c>
      <c r="AI42" t="s">
        <v>563</v>
      </c>
    </row>
    <row r="43" spans="1:64" hidden="1">
      <c r="A43">
        <v>3848384</v>
      </c>
      <c r="B43" t="str">
        <f t="shared" si="0"/>
        <v>http://www.ncbi.nlm.nih.gov/pmc/articles/PMC3848384</v>
      </c>
      <c r="C43" t="s">
        <v>550</v>
      </c>
      <c r="F43">
        <v>0</v>
      </c>
      <c r="G43">
        <v>0</v>
      </c>
      <c r="H43">
        <v>0</v>
      </c>
      <c r="I43">
        <v>0</v>
      </c>
      <c r="J43">
        <v>0</v>
      </c>
      <c r="K43">
        <v>0</v>
      </c>
      <c r="L43">
        <v>0</v>
      </c>
      <c r="M43">
        <v>0</v>
      </c>
      <c r="N43">
        <v>0</v>
      </c>
      <c r="O43">
        <v>0</v>
      </c>
      <c r="P43">
        <v>0</v>
      </c>
      <c r="Q43">
        <v>0</v>
      </c>
      <c r="R43">
        <v>0</v>
      </c>
      <c r="S43">
        <v>0</v>
      </c>
      <c r="T43">
        <v>0</v>
      </c>
      <c r="U43">
        <v>0</v>
      </c>
      <c r="V43">
        <v>0</v>
      </c>
      <c r="W43">
        <v>1</v>
      </c>
      <c r="X43">
        <v>0</v>
      </c>
      <c r="Y43">
        <v>0</v>
      </c>
      <c r="Z43">
        <v>0</v>
      </c>
      <c r="AA43">
        <v>0</v>
      </c>
      <c r="AB43">
        <v>0</v>
      </c>
      <c r="AC43">
        <v>0</v>
      </c>
      <c r="AD43">
        <v>0</v>
      </c>
      <c r="AE43">
        <v>0</v>
      </c>
      <c r="AF43">
        <v>0</v>
      </c>
      <c r="AG43">
        <v>0</v>
      </c>
      <c r="AI43" t="s">
        <v>517</v>
      </c>
    </row>
    <row r="44" spans="1:64" hidden="1">
      <c r="A44">
        <v>3233220</v>
      </c>
      <c r="B44" t="str">
        <f t="shared" si="0"/>
        <v>http://www.ncbi.nlm.nih.gov/pmc/articles/PMC3233220</v>
      </c>
      <c r="C44" t="s">
        <v>551</v>
      </c>
      <c r="AI44" t="s">
        <v>563</v>
      </c>
    </row>
    <row r="45" spans="1:64" hidden="1">
      <c r="A45">
        <v>2935037</v>
      </c>
      <c r="B45" t="str">
        <f t="shared" si="0"/>
        <v>http://www.ncbi.nlm.nih.gov/pmc/articles/PMC2935037</v>
      </c>
      <c r="C45" t="s">
        <v>552</v>
      </c>
      <c r="AI45" t="s">
        <v>563</v>
      </c>
      <c r="AU45" t="s">
        <v>553</v>
      </c>
    </row>
    <row r="46" spans="1:64" hidden="1">
      <c r="A46">
        <v>3504099</v>
      </c>
      <c r="B46" t="str">
        <f t="shared" si="0"/>
        <v>http://www.ncbi.nlm.nih.gov/pmc/articles/PMC3504099</v>
      </c>
      <c r="C46" t="s">
        <v>554</v>
      </c>
      <c r="F46">
        <v>0</v>
      </c>
      <c r="G46">
        <v>0</v>
      </c>
      <c r="H46">
        <v>1</v>
      </c>
      <c r="I46">
        <v>0</v>
      </c>
      <c r="J46">
        <v>0</v>
      </c>
      <c r="K46">
        <v>0</v>
      </c>
      <c r="L46">
        <v>0</v>
      </c>
      <c r="M46">
        <v>0</v>
      </c>
      <c r="N46">
        <v>0</v>
      </c>
      <c r="O46">
        <v>0</v>
      </c>
      <c r="P46">
        <v>0</v>
      </c>
      <c r="Q46">
        <v>0</v>
      </c>
      <c r="R46">
        <v>0</v>
      </c>
      <c r="S46">
        <v>0</v>
      </c>
      <c r="T46">
        <v>1</v>
      </c>
      <c r="U46">
        <v>0</v>
      </c>
      <c r="V46">
        <v>1</v>
      </c>
      <c r="W46">
        <v>0</v>
      </c>
      <c r="X46">
        <v>0</v>
      </c>
      <c r="Y46">
        <v>0</v>
      </c>
      <c r="Z46">
        <v>1</v>
      </c>
      <c r="AA46">
        <v>1</v>
      </c>
      <c r="AB46">
        <v>0</v>
      </c>
      <c r="AC46">
        <v>1</v>
      </c>
      <c r="AD46">
        <v>0</v>
      </c>
      <c r="AE46">
        <v>0</v>
      </c>
      <c r="AF46">
        <v>0</v>
      </c>
      <c r="AG46">
        <v>1</v>
      </c>
      <c r="AI46" t="s">
        <v>395</v>
      </c>
    </row>
    <row r="47" spans="1:64" hidden="1">
      <c r="A47">
        <v>2858647</v>
      </c>
      <c r="B47" t="str">
        <f t="shared" si="0"/>
        <v>http://www.ncbi.nlm.nih.gov/pmc/articles/PMC2858647</v>
      </c>
      <c r="C47" t="s">
        <v>555</v>
      </c>
      <c r="AI47" t="s">
        <v>563</v>
      </c>
    </row>
    <row r="48" spans="1:64" hidden="1">
      <c r="A48">
        <v>2832998</v>
      </c>
      <c r="B48" t="str">
        <f t="shared" si="0"/>
        <v>http://www.ncbi.nlm.nih.gov/pmc/articles/PMC2832998</v>
      </c>
      <c r="C48" t="s">
        <v>556</v>
      </c>
      <c r="F48">
        <v>0</v>
      </c>
      <c r="G48">
        <v>1</v>
      </c>
      <c r="H48">
        <v>1</v>
      </c>
      <c r="I48">
        <v>0</v>
      </c>
      <c r="J48">
        <v>0</v>
      </c>
      <c r="K48">
        <v>0</v>
      </c>
      <c r="L48">
        <v>0</v>
      </c>
      <c r="M48">
        <v>0</v>
      </c>
      <c r="N48">
        <v>0</v>
      </c>
      <c r="O48">
        <v>0</v>
      </c>
      <c r="P48">
        <v>0</v>
      </c>
      <c r="Q48">
        <v>0</v>
      </c>
      <c r="R48">
        <v>0</v>
      </c>
      <c r="S48">
        <v>0</v>
      </c>
      <c r="T48">
        <v>1</v>
      </c>
      <c r="U48">
        <v>1</v>
      </c>
      <c r="V48">
        <v>0</v>
      </c>
      <c r="W48">
        <v>0</v>
      </c>
      <c r="X48">
        <v>0</v>
      </c>
      <c r="Y48">
        <v>0</v>
      </c>
      <c r="Z48">
        <v>1</v>
      </c>
      <c r="AA48">
        <v>1</v>
      </c>
      <c r="AB48">
        <v>0</v>
      </c>
      <c r="AC48">
        <v>0</v>
      </c>
      <c r="AD48">
        <v>0</v>
      </c>
      <c r="AE48">
        <v>0</v>
      </c>
      <c r="AF48">
        <v>0</v>
      </c>
      <c r="AG48">
        <v>0</v>
      </c>
      <c r="AI48" t="s">
        <v>517</v>
      </c>
    </row>
    <row r="49" spans="1:64" hidden="1">
      <c r="A49">
        <v>4076196</v>
      </c>
      <c r="B49" t="str">
        <f t="shared" si="0"/>
        <v>http://www.ncbi.nlm.nih.gov/pmc/articles/PMC4076196</v>
      </c>
      <c r="C49" t="s">
        <v>557</v>
      </c>
      <c r="AI49" t="s">
        <v>563</v>
      </c>
    </row>
    <row r="50" spans="1:64" hidden="1">
      <c r="A50">
        <v>3399027</v>
      </c>
      <c r="B50" t="str">
        <f t="shared" si="0"/>
        <v>http://www.ncbi.nlm.nih.gov/pmc/articles/PMC3399027</v>
      </c>
      <c r="C50" t="s">
        <v>558</v>
      </c>
      <c r="AI50" t="s">
        <v>563</v>
      </c>
    </row>
    <row r="51" spans="1:64" hidden="1">
      <c r="A51">
        <v>4013374</v>
      </c>
      <c r="B51" t="str">
        <f t="shared" si="0"/>
        <v>http://www.ncbi.nlm.nih.gov/pmc/articles/PMC4013374</v>
      </c>
      <c r="C51" t="s">
        <v>559</v>
      </c>
      <c r="AI51" t="s">
        <v>563</v>
      </c>
    </row>
    <row r="52" spans="1:64" hidden="1">
      <c r="A52">
        <v>3213309</v>
      </c>
      <c r="B52" t="str">
        <f t="shared" si="0"/>
        <v>http://www.ncbi.nlm.nih.gov/pmc/articles/PMC3213309</v>
      </c>
      <c r="C52" t="s">
        <v>560</v>
      </c>
      <c r="AI52" t="s">
        <v>563</v>
      </c>
    </row>
    <row r="53" spans="1:64" hidden="1">
      <c r="A53">
        <v>3073780</v>
      </c>
      <c r="B53" t="str">
        <f t="shared" si="0"/>
        <v>http://www.ncbi.nlm.nih.gov/pmc/articles/PMC3073780</v>
      </c>
      <c r="C53" t="s">
        <v>561</v>
      </c>
      <c r="AI53" t="s">
        <v>563</v>
      </c>
    </row>
    <row r="54" spans="1:64" hidden="1">
      <c r="A54">
        <v>3282721</v>
      </c>
      <c r="B54" t="str">
        <f t="shared" si="0"/>
        <v>http://www.ncbi.nlm.nih.gov/pmc/articles/PMC3282721</v>
      </c>
      <c r="C54" t="s">
        <v>312</v>
      </c>
      <c r="AI54" t="s">
        <v>563</v>
      </c>
    </row>
    <row r="55" spans="1:64">
      <c r="A55">
        <v>4099485</v>
      </c>
      <c r="B55" t="str">
        <f t="shared" si="0"/>
        <v>http://www.ncbi.nlm.nih.gov/pmc/articles/PMC4099485</v>
      </c>
      <c r="C55" t="s">
        <v>562</v>
      </c>
      <c r="D55" t="s">
        <v>267</v>
      </c>
      <c r="E55" t="s">
        <v>114</v>
      </c>
      <c r="F55">
        <v>0</v>
      </c>
      <c r="G55">
        <v>0</v>
      </c>
      <c r="H55" t="s">
        <v>765</v>
      </c>
      <c r="I55">
        <v>0</v>
      </c>
      <c r="J55">
        <v>0</v>
      </c>
      <c r="K55">
        <v>0</v>
      </c>
      <c r="L55">
        <v>0</v>
      </c>
      <c r="M55">
        <v>0</v>
      </c>
      <c r="N55">
        <v>0</v>
      </c>
      <c r="O55">
        <v>0</v>
      </c>
      <c r="P55">
        <v>0</v>
      </c>
      <c r="Q55">
        <v>0</v>
      </c>
      <c r="R55">
        <v>0</v>
      </c>
      <c r="S55">
        <v>0</v>
      </c>
      <c r="T55" t="s">
        <v>765</v>
      </c>
      <c r="U55">
        <v>0</v>
      </c>
      <c r="V55">
        <v>0</v>
      </c>
      <c r="W55">
        <v>0</v>
      </c>
      <c r="X55">
        <v>0</v>
      </c>
      <c r="Y55">
        <v>0</v>
      </c>
      <c r="Z55">
        <v>0</v>
      </c>
      <c r="AA55">
        <v>0</v>
      </c>
      <c r="AB55">
        <v>0</v>
      </c>
      <c r="AC55">
        <v>0</v>
      </c>
      <c r="AD55">
        <v>0</v>
      </c>
      <c r="AE55">
        <v>0</v>
      </c>
      <c r="AF55">
        <v>0</v>
      </c>
      <c r="AG55">
        <v>0</v>
      </c>
      <c r="AI55" t="s">
        <v>2</v>
      </c>
      <c r="AJ55" t="s">
        <v>591</v>
      </c>
      <c r="AP55" t="s">
        <v>722</v>
      </c>
      <c r="AR55">
        <v>1</v>
      </c>
      <c r="AS55">
        <v>0</v>
      </c>
      <c r="AT55">
        <v>1</v>
      </c>
      <c r="AU55">
        <v>1</v>
      </c>
      <c r="AV55">
        <v>1</v>
      </c>
      <c r="AW55">
        <v>1</v>
      </c>
      <c r="AX55">
        <v>1</v>
      </c>
      <c r="AY55">
        <v>1</v>
      </c>
      <c r="AZ55">
        <v>0</v>
      </c>
      <c r="BA55">
        <v>1</v>
      </c>
      <c r="BB55">
        <v>1</v>
      </c>
      <c r="BC55">
        <v>0</v>
      </c>
      <c r="BD55">
        <v>0</v>
      </c>
      <c r="BE55">
        <v>0</v>
      </c>
      <c r="BF55">
        <v>1</v>
      </c>
      <c r="BG55">
        <v>0</v>
      </c>
      <c r="BI55">
        <f>SUM(AR55:BG55)</f>
        <v>10</v>
      </c>
      <c r="BJ55">
        <v>61</v>
      </c>
      <c r="BK55">
        <v>70</v>
      </c>
      <c r="BL55">
        <f>BK55/BJ55</f>
        <v>1.1475409836065573</v>
      </c>
    </row>
    <row r="56" spans="1:64" hidden="1">
      <c r="A56">
        <v>3291568</v>
      </c>
      <c r="B56" t="str">
        <f t="shared" si="0"/>
        <v>http://www.ncbi.nlm.nih.gov/pmc/articles/PMC3291568</v>
      </c>
      <c r="C56" t="s">
        <v>564</v>
      </c>
      <c r="AI56" t="s">
        <v>563</v>
      </c>
    </row>
    <row r="57" spans="1:64" hidden="1">
      <c r="A57">
        <v>3938031</v>
      </c>
      <c r="B57" t="str">
        <f t="shared" si="0"/>
        <v>http://www.ncbi.nlm.nih.gov/pmc/articles/PMC3938031</v>
      </c>
      <c r="C57" t="s">
        <v>522</v>
      </c>
      <c r="AI57" t="s">
        <v>563</v>
      </c>
    </row>
    <row r="58" spans="1:64" hidden="1">
      <c r="A58">
        <v>3540831</v>
      </c>
      <c r="B58" t="str">
        <f t="shared" si="0"/>
        <v>http://www.ncbi.nlm.nih.gov/pmc/articles/PMC3540831</v>
      </c>
      <c r="C58" t="s">
        <v>565</v>
      </c>
      <c r="AI58" t="s">
        <v>563</v>
      </c>
    </row>
    <row r="59" spans="1:64" hidden="1">
      <c r="A59">
        <v>3848919</v>
      </c>
      <c r="B59" t="str">
        <f t="shared" si="0"/>
        <v>http://www.ncbi.nlm.nih.gov/pmc/articles/PMC3848919</v>
      </c>
      <c r="C59" t="s">
        <v>566</v>
      </c>
      <c r="D59" t="s">
        <v>346</v>
      </c>
      <c r="F59">
        <v>0</v>
      </c>
      <c r="G59">
        <v>0</v>
      </c>
      <c r="H59">
        <v>1</v>
      </c>
      <c r="I59">
        <v>1</v>
      </c>
      <c r="J59">
        <v>0</v>
      </c>
      <c r="K59">
        <v>0</v>
      </c>
      <c r="L59">
        <v>0</v>
      </c>
      <c r="M59">
        <v>0</v>
      </c>
      <c r="N59">
        <v>0</v>
      </c>
      <c r="O59">
        <v>0</v>
      </c>
      <c r="P59">
        <v>0</v>
      </c>
      <c r="Q59">
        <v>0</v>
      </c>
      <c r="R59">
        <v>0</v>
      </c>
      <c r="S59">
        <v>0</v>
      </c>
      <c r="T59">
        <v>1</v>
      </c>
      <c r="U59">
        <v>0</v>
      </c>
      <c r="V59">
        <v>1</v>
      </c>
      <c r="W59">
        <v>0</v>
      </c>
      <c r="X59">
        <v>0</v>
      </c>
      <c r="Y59">
        <v>0</v>
      </c>
      <c r="Z59">
        <v>0</v>
      </c>
      <c r="AA59">
        <v>0</v>
      </c>
      <c r="AB59">
        <v>0</v>
      </c>
      <c r="AC59">
        <v>1</v>
      </c>
      <c r="AD59">
        <v>0</v>
      </c>
      <c r="AE59">
        <v>0</v>
      </c>
      <c r="AF59">
        <v>0</v>
      </c>
      <c r="AG59">
        <v>0</v>
      </c>
      <c r="AI59" t="s">
        <v>517</v>
      </c>
    </row>
    <row r="60" spans="1:64" hidden="1">
      <c r="A60">
        <v>3013702</v>
      </c>
      <c r="B60" t="str">
        <f t="shared" si="0"/>
        <v>http://www.ncbi.nlm.nih.gov/pmc/articles/PMC3013702</v>
      </c>
      <c r="C60" t="s">
        <v>568</v>
      </c>
      <c r="D60" t="s">
        <v>228</v>
      </c>
      <c r="F60">
        <v>0</v>
      </c>
      <c r="G60">
        <v>0</v>
      </c>
      <c r="H60">
        <v>1</v>
      </c>
      <c r="I60">
        <v>0</v>
      </c>
      <c r="J60">
        <v>0</v>
      </c>
      <c r="K60">
        <v>0</v>
      </c>
      <c r="L60">
        <v>0</v>
      </c>
      <c r="M60">
        <v>0</v>
      </c>
      <c r="N60">
        <v>0</v>
      </c>
      <c r="O60">
        <v>0</v>
      </c>
      <c r="P60">
        <v>0</v>
      </c>
      <c r="Q60">
        <v>0</v>
      </c>
      <c r="R60">
        <v>0</v>
      </c>
      <c r="S60">
        <v>0</v>
      </c>
      <c r="T60">
        <v>1</v>
      </c>
      <c r="U60">
        <v>1</v>
      </c>
      <c r="V60">
        <v>1</v>
      </c>
      <c r="W60">
        <v>0</v>
      </c>
      <c r="X60">
        <v>0</v>
      </c>
      <c r="Y60">
        <v>0</v>
      </c>
      <c r="Z60">
        <v>1</v>
      </c>
      <c r="AA60">
        <v>1</v>
      </c>
      <c r="AB60">
        <v>0</v>
      </c>
      <c r="AC60">
        <v>0</v>
      </c>
      <c r="AD60">
        <v>0</v>
      </c>
      <c r="AE60">
        <v>1</v>
      </c>
      <c r="AF60">
        <v>0</v>
      </c>
      <c r="AG60">
        <v>0</v>
      </c>
      <c r="AI60" t="s">
        <v>569</v>
      </c>
    </row>
    <row r="61" spans="1:64" hidden="1">
      <c r="A61">
        <v>3792126</v>
      </c>
      <c r="B61" t="str">
        <f t="shared" si="0"/>
        <v>http://www.ncbi.nlm.nih.gov/pmc/articles/PMC3792126</v>
      </c>
      <c r="C61" t="s">
        <v>570</v>
      </c>
      <c r="AI61" t="s">
        <v>563</v>
      </c>
    </row>
    <row r="62" spans="1:64">
      <c r="A62">
        <v>3677464</v>
      </c>
      <c r="B62" t="str">
        <f t="shared" si="0"/>
        <v>http://www.ncbi.nlm.nih.gov/pmc/articles/PMC3677464</v>
      </c>
      <c r="C62" t="s">
        <v>571</v>
      </c>
      <c r="D62" t="s">
        <v>238</v>
      </c>
      <c r="E62" t="s">
        <v>131</v>
      </c>
      <c r="F62" t="s">
        <v>766</v>
      </c>
      <c r="G62" t="s">
        <v>766</v>
      </c>
      <c r="H62" t="s">
        <v>765</v>
      </c>
      <c r="I62">
        <v>0</v>
      </c>
      <c r="J62">
        <v>0</v>
      </c>
      <c r="K62">
        <v>0</v>
      </c>
      <c r="L62">
        <v>0</v>
      </c>
      <c r="M62">
        <v>0</v>
      </c>
      <c r="N62">
        <v>0</v>
      </c>
      <c r="O62">
        <v>0</v>
      </c>
      <c r="P62" t="s">
        <v>765</v>
      </c>
      <c r="Q62">
        <v>0</v>
      </c>
      <c r="R62">
        <v>0</v>
      </c>
      <c r="S62">
        <v>0</v>
      </c>
      <c r="T62" t="s">
        <v>765</v>
      </c>
      <c r="U62">
        <v>0</v>
      </c>
      <c r="V62" t="s">
        <v>765</v>
      </c>
      <c r="W62">
        <v>0</v>
      </c>
      <c r="X62">
        <v>0</v>
      </c>
      <c r="Y62">
        <v>0</v>
      </c>
      <c r="Z62" t="s">
        <v>765</v>
      </c>
      <c r="AA62" t="s">
        <v>767</v>
      </c>
      <c r="AB62">
        <v>0</v>
      </c>
      <c r="AC62" t="s">
        <v>765</v>
      </c>
      <c r="AD62">
        <v>0</v>
      </c>
      <c r="AE62">
        <v>0</v>
      </c>
      <c r="AF62">
        <v>0</v>
      </c>
      <c r="AG62" t="s">
        <v>765</v>
      </c>
      <c r="AI62" t="s">
        <v>263</v>
      </c>
      <c r="AR62">
        <v>1</v>
      </c>
      <c r="AS62">
        <v>1</v>
      </c>
      <c r="AT62">
        <v>1</v>
      </c>
      <c r="AU62">
        <v>0</v>
      </c>
      <c r="AV62">
        <v>0</v>
      </c>
      <c r="AW62">
        <v>1</v>
      </c>
      <c r="AX62">
        <v>1</v>
      </c>
      <c r="AY62">
        <v>1</v>
      </c>
      <c r="AZ62">
        <v>1</v>
      </c>
      <c r="BA62">
        <v>1</v>
      </c>
      <c r="BB62">
        <v>1</v>
      </c>
      <c r="BC62">
        <v>0</v>
      </c>
      <c r="BD62">
        <v>0</v>
      </c>
      <c r="BE62">
        <v>0</v>
      </c>
      <c r="BF62">
        <v>1</v>
      </c>
      <c r="BG62">
        <v>0</v>
      </c>
      <c r="BI62">
        <f t="shared" ref="BI62:BI64" si="1">SUM(AR62:BG62)</f>
        <v>10</v>
      </c>
      <c r="BJ62">
        <v>15</v>
      </c>
      <c r="BK62">
        <v>17</v>
      </c>
      <c r="BL62">
        <f t="shared" ref="BL62:BL64" si="2">BK62/BJ62</f>
        <v>1.1333333333333333</v>
      </c>
    </row>
    <row r="63" spans="1:64">
      <c r="A63">
        <v>4116462</v>
      </c>
      <c r="B63" t="str">
        <f t="shared" si="0"/>
        <v>http://www.ncbi.nlm.nih.gov/pmc/articles/PMC4116462</v>
      </c>
      <c r="C63" t="s">
        <v>572</v>
      </c>
      <c r="D63" t="s">
        <v>238</v>
      </c>
      <c r="F63">
        <v>0</v>
      </c>
      <c r="G63">
        <v>0</v>
      </c>
      <c r="H63" t="s">
        <v>765</v>
      </c>
      <c r="I63">
        <v>0</v>
      </c>
      <c r="J63" t="s">
        <v>768</v>
      </c>
      <c r="K63">
        <v>0</v>
      </c>
      <c r="L63">
        <v>0</v>
      </c>
      <c r="M63">
        <v>0</v>
      </c>
      <c r="N63">
        <v>0</v>
      </c>
      <c r="O63">
        <v>0</v>
      </c>
      <c r="P63">
        <v>0</v>
      </c>
      <c r="Q63">
        <v>0</v>
      </c>
      <c r="R63" t="s">
        <v>768</v>
      </c>
      <c r="S63">
        <v>0</v>
      </c>
      <c r="T63" t="s">
        <v>765</v>
      </c>
      <c r="U63">
        <v>0</v>
      </c>
      <c r="V63">
        <v>0</v>
      </c>
      <c r="W63">
        <v>0</v>
      </c>
      <c r="X63">
        <v>0</v>
      </c>
      <c r="Y63">
        <v>0</v>
      </c>
      <c r="Z63">
        <v>0</v>
      </c>
      <c r="AA63">
        <v>0</v>
      </c>
      <c r="AB63">
        <v>0</v>
      </c>
      <c r="AC63">
        <v>0</v>
      </c>
      <c r="AD63">
        <v>0</v>
      </c>
      <c r="AE63">
        <v>0</v>
      </c>
      <c r="AF63">
        <v>0</v>
      </c>
      <c r="AG63">
        <v>0</v>
      </c>
      <c r="AI63" t="s">
        <v>2</v>
      </c>
      <c r="AJ63" t="s">
        <v>573</v>
      </c>
      <c r="AP63" t="s">
        <v>769</v>
      </c>
      <c r="AR63">
        <v>0</v>
      </c>
      <c r="AS63">
        <v>0</v>
      </c>
      <c r="AT63">
        <v>0</v>
      </c>
      <c r="AU63">
        <v>0</v>
      </c>
      <c r="AV63">
        <v>0</v>
      </c>
      <c r="AW63">
        <v>0</v>
      </c>
      <c r="AX63">
        <v>1</v>
      </c>
      <c r="AY63">
        <v>1</v>
      </c>
      <c r="AZ63">
        <v>0</v>
      </c>
      <c r="BA63">
        <v>0</v>
      </c>
      <c r="BB63">
        <v>1</v>
      </c>
      <c r="BC63">
        <v>0</v>
      </c>
      <c r="BD63">
        <v>0</v>
      </c>
      <c r="BE63">
        <v>1</v>
      </c>
      <c r="BF63">
        <v>1</v>
      </c>
      <c r="BG63">
        <v>0</v>
      </c>
      <c r="BI63">
        <f t="shared" si="1"/>
        <v>5</v>
      </c>
      <c r="BJ63">
        <v>36</v>
      </c>
      <c r="BK63">
        <v>120</v>
      </c>
      <c r="BL63">
        <f t="shared" si="2"/>
        <v>3.3333333333333335</v>
      </c>
    </row>
    <row r="64" spans="1:64">
      <c r="A64">
        <v>4260680</v>
      </c>
      <c r="B64" t="str">
        <f t="shared" si="0"/>
        <v>http://www.ncbi.nlm.nih.gov/pmc/articles/PMC4260680</v>
      </c>
      <c r="C64" t="s">
        <v>574</v>
      </c>
      <c r="D64" t="s">
        <v>228</v>
      </c>
      <c r="F64">
        <v>0</v>
      </c>
      <c r="G64">
        <v>0</v>
      </c>
      <c r="H64" t="s">
        <v>765</v>
      </c>
      <c r="I64">
        <v>0</v>
      </c>
      <c r="J64">
        <v>0</v>
      </c>
      <c r="K64" t="s">
        <v>765</v>
      </c>
      <c r="L64">
        <v>0</v>
      </c>
      <c r="M64">
        <v>0</v>
      </c>
      <c r="N64">
        <v>0</v>
      </c>
      <c r="O64">
        <v>0</v>
      </c>
      <c r="P64">
        <v>0</v>
      </c>
      <c r="Q64">
        <v>0</v>
      </c>
      <c r="R64">
        <v>0</v>
      </c>
      <c r="S64">
        <v>0</v>
      </c>
      <c r="T64" t="s">
        <v>765</v>
      </c>
      <c r="U64">
        <v>0</v>
      </c>
      <c r="V64" t="s">
        <v>765</v>
      </c>
      <c r="W64" t="s">
        <v>765</v>
      </c>
      <c r="X64">
        <v>0</v>
      </c>
      <c r="Y64">
        <v>0</v>
      </c>
      <c r="Z64" s="10" t="s">
        <v>765</v>
      </c>
      <c r="AA64" t="s">
        <v>767</v>
      </c>
      <c r="AB64">
        <v>0</v>
      </c>
      <c r="AC64">
        <v>0</v>
      </c>
      <c r="AD64">
        <v>0</v>
      </c>
      <c r="AE64">
        <v>0</v>
      </c>
      <c r="AF64">
        <v>0</v>
      </c>
      <c r="AG64">
        <v>0</v>
      </c>
      <c r="AI64" t="s">
        <v>263</v>
      </c>
      <c r="AR64">
        <v>1</v>
      </c>
      <c r="AS64">
        <v>1</v>
      </c>
      <c r="AT64">
        <v>1</v>
      </c>
      <c r="AU64">
        <v>0</v>
      </c>
      <c r="AV64">
        <v>0</v>
      </c>
      <c r="AW64">
        <v>1</v>
      </c>
      <c r="AX64">
        <v>1</v>
      </c>
      <c r="AY64">
        <v>1</v>
      </c>
      <c r="AZ64">
        <v>1</v>
      </c>
      <c r="BA64">
        <v>1</v>
      </c>
      <c r="BB64">
        <v>1</v>
      </c>
      <c r="BC64">
        <v>0</v>
      </c>
      <c r="BD64">
        <v>0</v>
      </c>
      <c r="BE64">
        <v>0</v>
      </c>
      <c r="BF64">
        <v>1</v>
      </c>
      <c r="BG64">
        <v>0</v>
      </c>
      <c r="BI64">
        <f t="shared" si="1"/>
        <v>10</v>
      </c>
      <c r="BJ64">
        <v>17</v>
      </c>
      <c r="BK64">
        <v>14</v>
      </c>
      <c r="BL64">
        <f t="shared" si="2"/>
        <v>0.82352941176470584</v>
      </c>
    </row>
    <row r="65" spans="1:64" hidden="1">
      <c r="A65">
        <v>3397965</v>
      </c>
      <c r="B65" t="str">
        <f t="shared" si="0"/>
        <v>http://www.ncbi.nlm.nih.gov/pmc/articles/PMC3397965</v>
      </c>
      <c r="C65" t="s">
        <v>575</v>
      </c>
      <c r="D65" t="s">
        <v>228</v>
      </c>
      <c r="F65">
        <v>1</v>
      </c>
      <c r="G65">
        <v>1</v>
      </c>
      <c r="H65">
        <v>1</v>
      </c>
      <c r="I65">
        <v>1</v>
      </c>
      <c r="J65">
        <v>0</v>
      </c>
      <c r="K65">
        <v>0</v>
      </c>
      <c r="L65">
        <v>0</v>
      </c>
      <c r="M65">
        <v>0</v>
      </c>
      <c r="N65">
        <v>0</v>
      </c>
      <c r="O65">
        <v>0</v>
      </c>
      <c r="P65">
        <v>0</v>
      </c>
      <c r="Q65">
        <v>0</v>
      </c>
      <c r="R65">
        <v>0</v>
      </c>
      <c r="S65">
        <v>0</v>
      </c>
      <c r="T65">
        <v>0</v>
      </c>
      <c r="U65">
        <v>0</v>
      </c>
      <c r="V65">
        <v>1</v>
      </c>
      <c r="W65">
        <v>1</v>
      </c>
      <c r="X65">
        <v>0</v>
      </c>
      <c r="Y65">
        <v>0</v>
      </c>
      <c r="Z65">
        <v>0</v>
      </c>
      <c r="AA65">
        <v>0</v>
      </c>
      <c r="AB65">
        <v>0</v>
      </c>
      <c r="AC65">
        <v>0</v>
      </c>
      <c r="AD65">
        <v>0</v>
      </c>
      <c r="AE65">
        <v>0</v>
      </c>
      <c r="AF65">
        <v>0</v>
      </c>
      <c r="AG65">
        <v>0</v>
      </c>
      <c r="AI65" t="s">
        <v>395</v>
      </c>
    </row>
    <row r="66" spans="1:64" hidden="1">
      <c r="A66">
        <v>3317194</v>
      </c>
      <c r="B66" t="str">
        <f t="shared" si="0"/>
        <v>http://www.ncbi.nlm.nih.gov/pmc/articles/PMC3317194</v>
      </c>
      <c r="C66" t="s">
        <v>576</v>
      </c>
      <c r="AI66" t="s">
        <v>563</v>
      </c>
    </row>
    <row r="67" spans="1:64" hidden="1">
      <c r="A67">
        <v>3682954</v>
      </c>
      <c r="B67" t="str">
        <f t="shared" ref="B67:B116" si="3">"http://www.ncbi.nlm.nih.gov/pmc/articles/PMC" &amp; A67</f>
        <v>http://www.ncbi.nlm.nih.gov/pmc/articles/PMC3682954</v>
      </c>
      <c r="C67" t="s">
        <v>577</v>
      </c>
      <c r="AI67" t="s">
        <v>563</v>
      </c>
    </row>
    <row r="68" spans="1:64" hidden="1">
      <c r="A68">
        <v>3707321</v>
      </c>
      <c r="B68" t="str">
        <f t="shared" si="3"/>
        <v>http://www.ncbi.nlm.nih.gov/pmc/articles/PMC3707321</v>
      </c>
      <c r="C68" t="s">
        <v>578</v>
      </c>
      <c r="AI68" t="s">
        <v>563</v>
      </c>
    </row>
    <row r="69" spans="1:64" hidden="1">
      <c r="A69">
        <v>3398192</v>
      </c>
      <c r="B69" t="str">
        <f t="shared" si="3"/>
        <v>http://www.ncbi.nlm.nih.gov/pmc/articles/PMC3398192</v>
      </c>
      <c r="C69" t="s">
        <v>579</v>
      </c>
      <c r="AI69" t="s">
        <v>563</v>
      </c>
    </row>
    <row r="70" spans="1:64" hidden="1">
      <c r="A70">
        <v>2999964</v>
      </c>
      <c r="B70" t="str">
        <f t="shared" si="3"/>
        <v>http://www.ncbi.nlm.nih.gov/pmc/articles/PMC2999964</v>
      </c>
      <c r="C70" t="s">
        <v>580</v>
      </c>
      <c r="F70">
        <v>0</v>
      </c>
      <c r="G70">
        <v>0</v>
      </c>
      <c r="H70">
        <v>1</v>
      </c>
      <c r="I70">
        <v>1</v>
      </c>
      <c r="J70">
        <v>0</v>
      </c>
      <c r="K70">
        <v>0</v>
      </c>
      <c r="L70">
        <v>0</v>
      </c>
      <c r="M70">
        <v>0</v>
      </c>
      <c r="N70">
        <v>0</v>
      </c>
      <c r="O70">
        <v>0</v>
      </c>
      <c r="P70">
        <v>0</v>
      </c>
      <c r="Q70">
        <v>0</v>
      </c>
      <c r="R70">
        <v>0</v>
      </c>
      <c r="S70">
        <v>0</v>
      </c>
      <c r="T70">
        <v>0</v>
      </c>
      <c r="U70">
        <v>0</v>
      </c>
      <c r="V70">
        <v>1</v>
      </c>
      <c r="W70">
        <v>0</v>
      </c>
      <c r="X70">
        <v>0</v>
      </c>
      <c r="Y70">
        <v>0</v>
      </c>
      <c r="Z70">
        <v>0</v>
      </c>
      <c r="AA70">
        <v>0</v>
      </c>
      <c r="AB70">
        <v>0</v>
      </c>
      <c r="AC70">
        <v>0</v>
      </c>
      <c r="AD70">
        <v>0</v>
      </c>
      <c r="AE70">
        <v>1</v>
      </c>
      <c r="AF70">
        <v>0</v>
      </c>
      <c r="AG70">
        <v>0</v>
      </c>
      <c r="AI70" t="s">
        <v>395</v>
      </c>
    </row>
    <row r="71" spans="1:64" hidden="1">
      <c r="A71">
        <v>3189840</v>
      </c>
      <c r="B71" t="str">
        <f t="shared" si="3"/>
        <v>http://www.ncbi.nlm.nih.gov/pmc/articles/PMC3189840</v>
      </c>
      <c r="C71" t="s">
        <v>581</v>
      </c>
      <c r="AI71" t="s">
        <v>563</v>
      </c>
    </row>
    <row r="72" spans="1:64">
      <c r="A72">
        <v>3590201</v>
      </c>
      <c r="B72" t="str">
        <f t="shared" si="3"/>
        <v>http://www.ncbi.nlm.nih.gov/pmc/articles/PMC3590201</v>
      </c>
      <c r="C72" t="s">
        <v>582</v>
      </c>
      <c r="D72" t="s">
        <v>228</v>
      </c>
      <c r="F72" t="s">
        <v>766</v>
      </c>
      <c r="G72" t="s">
        <v>766</v>
      </c>
      <c r="H72" t="s">
        <v>765</v>
      </c>
      <c r="I72">
        <v>0</v>
      </c>
      <c r="J72">
        <v>0</v>
      </c>
      <c r="K72">
        <v>0</v>
      </c>
      <c r="L72">
        <v>0</v>
      </c>
      <c r="M72">
        <v>0</v>
      </c>
      <c r="N72">
        <v>0</v>
      </c>
      <c r="O72">
        <v>0</v>
      </c>
      <c r="P72">
        <v>0</v>
      </c>
      <c r="Q72">
        <v>0</v>
      </c>
      <c r="R72">
        <v>0</v>
      </c>
      <c r="S72">
        <v>0</v>
      </c>
      <c r="T72" t="s">
        <v>765</v>
      </c>
      <c r="U72">
        <v>0</v>
      </c>
      <c r="V72" t="s">
        <v>765</v>
      </c>
      <c r="W72">
        <v>0</v>
      </c>
      <c r="X72">
        <v>0</v>
      </c>
      <c r="Y72">
        <v>0</v>
      </c>
      <c r="Z72" t="s">
        <v>765</v>
      </c>
      <c r="AA72" t="s">
        <v>767</v>
      </c>
      <c r="AB72">
        <v>0</v>
      </c>
      <c r="AC72" t="s">
        <v>765</v>
      </c>
      <c r="AD72">
        <v>0</v>
      </c>
      <c r="AE72">
        <v>0</v>
      </c>
      <c r="AF72">
        <v>0</v>
      </c>
      <c r="AG72">
        <v>0</v>
      </c>
      <c r="AI72" t="s">
        <v>263</v>
      </c>
      <c r="AK72" t="s">
        <v>262</v>
      </c>
      <c r="AL72" t="s">
        <v>583</v>
      </c>
      <c r="AR72">
        <v>1</v>
      </c>
      <c r="AS72">
        <v>1</v>
      </c>
      <c r="AT72">
        <v>1</v>
      </c>
      <c r="AU72">
        <v>0</v>
      </c>
      <c r="AV72">
        <v>0</v>
      </c>
      <c r="AW72">
        <v>1</v>
      </c>
      <c r="AX72">
        <v>1</v>
      </c>
      <c r="AY72">
        <v>1</v>
      </c>
      <c r="AZ72">
        <v>0</v>
      </c>
      <c r="BA72">
        <v>1</v>
      </c>
      <c r="BB72">
        <v>1</v>
      </c>
      <c r="BC72">
        <v>0</v>
      </c>
      <c r="BD72">
        <v>0</v>
      </c>
      <c r="BE72">
        <v>0</v>
      </c>
      <c r="BF72">
        <v>1</v>
      </c>
      <c r="BG72">
        <v>0</v>
      </c>
      <c r="BI72">
        <f>SUM(AR72:BG72)</f>
        <v>9</v>
      </c>
      <c r="BJ72">
        <v>127</v>
      </c>
      <c r="BK72">
        <v>107</v>
      </c>
      <c r="BL72">
        <f>BK72/BJ72</f>
        <v>0.84251968503937003</v>
      </c>
    </row>
    <row r="73" spans="1:64" hidden="1">
      <c r="A73">
        <v>4108708</v>
      </c>
      <c r="B73" t="str">
        <f t="shared" si="3"/>
        <v>http://www.ncbi.nlm.nih.gov/pmc/articles/PMC4108708</v>
      </c>
      <c r="C73" t="s">
        <v>566</v>
      </c>
      <c r="D73" t="s">
        <v>252</v>
      </c>
      <c r="F73">
        <v>0</v>
      </c>
      <c r="G73">
        <v>1</v>
      </c>
      <c r="H73">
        <v>1</v>
      </c>
      <c r="I73">
        <v>0</v>
      </c>
      <c r="J73">
        <v>0</v>
      </c>
      <c r="K73">
        <v>0</v>
      </c>
      <c r="L73">
        <v>0</v>
      </c>
      <c r="M73">
        <v>0</v>
      </c>
      <c r="N73">
        <v>0</v>
      </c>
      <c r="O73">
        <v>0</v>
      </c>
      <c r="P73">
        <v>1</v>
      </c>
      <c r="Q73">
        <v>0</v>
      </c>
      <c r="R73">
        <v>0</v>
      </c>
      <c r="S73">
        <v>0</v>
      </c>
      <c r="T73">
        <v>1</v>
      </c>
      <c r="U73">
        <v>0</v>
      </c>
      <c r="V73">
        <v>1</v>
      </c>
      <c r="W73">
        <v>0</v>
      </c>
      <c r="X73">
        <v>0</v>
      </c>
      <c r="Y73">
        <v>0</v>
      </c>
      <c r="Z73">
        <v>0</v>
      </c>
      <c r="AA73">
        <v>0</v>
      </c>
      <c r="AB73">
        <v>0</v>
      </c>
      <c r="AC73">
        <v>0</v>
      </c>
      <c r="AD73">
        <v>0</v>
      </c>
      <c r="AE73">
        <v>0</v>
      </c>
      <c r="AF73">
        <v>0</v>
      </c>
      <c r="AG73">
        <v>0</v>
      </c>
      <c r="AI73" t="s">
        <v>517</v>
      </c>
    </row>
    <row r="74" spans="1:64" hidden="1">
      <c r="A74">
        <v>3574753</v>
      </c>
      <c r="B74" t="str">
        <f t="shared" si="3"/>
        <v>http://www.ncbi.nlm.nih.gov/pmc/articles/PMC3574753</v>
      </c>
      <c r="C74" t="s">
        <v>584</v>
      </c>
      <c r="D74" t="s">
        <v>228</v>
      </c>
      <c r="F74">
        <v>0</v>
      </c>
      <c r="G74">
        <v>1</v>
      </c>
      <c r="H74">
        <v>1</v>
      </c>
      <c r="I74">
        <v>0</v>
      </c>
      <c r="J74">
        <v>0</v>
      </c>
      <c r="K74">
        <v>0</v>
      </c>
      <c r="L74">
        <v>0</v>
      </c>
      <c r="M74">
        <v>0</v>
      </c>
      <c r="N74">
        <v>0</v>
      </c>
      <c r="O74">
        <v>0</v>
      </c>
      <c r="P74">
        <v>0</v>
      </c>
      <c r="Q74">
        <v>0</v>
      </c>
      <c r="R74">
        <v>0</v>
      </c>
      <c r="S74">
        <v>0</v>
      </c>
      <c r="T74">
        <v>0</v>
      </c>
      <c r="U74">
        <v>0</v>
      </c>
      <c r="V74">
        <v>1</v>
      </c>
      <c r="W74">
        <v>0</v>
      </c>
      <c r="X74">
        <v>0</v>
      </c>
      <c r="Y74">
        <v>0</v>
      </c>
      <c r="Z74">
        <v>0</v>
      </c>
      <c r="AA74">
        <v>0</v>
      </c>
      <c r="AB74">
        <v>0</v>
      </c>
      <c r="AC74">
        <v>0</v>
      </c>
      <c r="AD74">
        <v>0</v>
      </c>
      <c r="AE74">
        <v>0</v>
      </c>
      <c r="AF74">
        <v>0</v>
      </c>
      <c r="AG74">
        <v>0</v>
      </c>
      <c r="AI74" t="s">
        <v>395</v>
      </c>
    </row>
    <row r="75" spans="1:64">
      <c r="A75">
        <v>3098802</v>
      </c>
      <c r="B75" t="str">
        <f t="shared" si="3"/>
        <v>http://www.ncbi.nlm.nih.gov/pmc/articles/PMC3098802</v>
      </c>
      <c r="C75" t="s">
        <v>585</v>
      </c>
      <c r="D75" t="s">
        <v>218</v>
      </c>
      <c r="F75">
        <v>0</v>
      </c>
      <c r="G75">
        <v>0</v>
      </c>
      <c r="H75" t="s">
        <v>765</v>
      </c>
      <c r="I75">
        <v>0</v>
      </c>
      <c r="J75">
        <v>0</v>
      </c>
      <c r="K75">
        <v>0</v>
      </c>
      <c r="L75">
        <v>0</v>
      </c>
      <c r="M75">
        <v>0</v>
      </c>
      <c r="N75">
        <v>0</v>
      </c>
      <c r="O75">
        <v>0</v>
      </c>
      <c r="P75" t="s">
        <v>766</v>
      </c>
      <c r="Q75">
        <v>0</v>
      </c>
      <c r="R75">
        <v>0</v>
      </c>
      <c r="S75">
        <v>0</v>
      </c>
      <c r="T75" t="s">
        <v>765</v>
      </c>
      <c r="U75">
        <v>0</v>
      </c>
      <c r="V75">
        <v>0</v>
      </c>
      <c r="W75">
        <v>0</v>
      </c>
      <c r="X75">
        <v>0</v>
      </c>
      <c r="Y75">
        <v>0</v>
      </c>
      <c r="Z75">
        <v>0</v>
      </c>
      <c r="AA75">
        <v>0</v>
      </c>
      <c r="AB75">
        <v>0</v>
      </c>
      <c r="AC75">
        <v>0</v>
      </c>
      <c r="AD75">
        <v>0</v>
      </c>
      <c r="AE75">
        <v>0</v>
      </c>
      <c r="AF75">
        <v>0</v>
      </c>
      <c r="AG75">
        <v>0</v>
      </c>
      <c r="AI75" t="s">
        <v>2</v>
      </c>
      <c r="AJ75" t="s">
        <v>586</v>
      </c>
      <c r="AR75">
        <v>1</v>
      </c>
      <c r="AS75">
        <v>1</v>
      </c>
      <c r="AT75">
        <v>1</v>
      </c>
      <c r="AU75">
        <v>0</v>
      </c>
      <c r="AV75">
        <v>1</v>
      </c>
      <c r="AW75">
        <v>1</v>
      </c>
      <c r="AX75">
        <v>1</v>
      </c>
      <c r="AY75">
        <v>1</v>
      </c>
      <c r="AZ75">
        <v>0</v>
      </c>
      <c r="BA75">
        <v>1</v>
      </c>
      <c r="BB75">
        <v>1</v>
      </c>
      <c r="BC75">
        <v>0</v>
      </c>
      <c r="BD75">
        <v>0</v>
      </c>
      <c r="BE75">
        <v>0</v>
      </c>
      <c r="BF75">
        <v>1</v>
      </c>
      <c r="BG75">
        <v>0</v>
      </c>
      <c r="BI75">
        <f>SUM(AR75:BG75)</f>
        <v>10</v>
      </c>
      <c r="BJ75">
        <v>46</v>
      </c>
      <c r="BK75">
        <v>44</v>
      </c>
      <c r="BL75">
        <f>BK75/BJ75</f>
        <v>0.95652173913043481</v>
      </c>
    </row>
    <row r="76" spans="1:64" hidden="1">
      <c r="A76">
        <v>4071835</v>
      </c>
      <c r="B76" t="str">
        <f t="shared" si="3"/>
        <v>http://www.ncbi.nlm.nih.gov/pmc/articles/PMC4071835</v>
      </c>
      <c r="C76" t="s">
        <v>587</v>
      </c>
      <c r="AI76" t="s">
        <v>563</v>
      </c>
    </row>
    <row r="77" spans="1:64" hidden="1">
      <c r="A77">
        <v>3434211</v>
      </c>
      <c r="B77" t="str">
        <f t="shared" si="3"/>
        <v>http://www.ncbi.nlm.nih.gov/pmc/articles/PMC3434211</v>
      </c>
      <c r="C77" t="s">
        <v>566</v>
      </c>
      <c r="AI77" t="s">
        <v>563</v>
      </c>
    </row>
    <row r="78" spans="1:64" hidden="1">
      <c r="A78">
        <v>3064372</v>
      </c>
      <c r="B78" t="str">
        <f t="shared" si="3"/>
        <v>http://www.ncbi.nlm.nih.gov/pmc/articles/PMC3064372</v>
      </c>
      <c r="C78" t="s">
        <v>588</v>
      </c>
      <c r="AI78" t="s">
        <v>563</v>
      </c>
    </row>
    <row r="79" spans="1:64" hidden="1">
      <c r="A79">
        <v>3348052</v>
      </c>
      <c r="B79" t="str">
        <f t="shared" si="3"/>
        <v>http://www.ncbi.nlm.nih.gov/pmc/articles/PMC3348052</v>
      </c>
      <c r="C79" t="s">
        <v>589</v>
      </c>
      <c r="D79" t="s">
        <v>267</v>
      </c>
      <c r="F79">
        <v>0</v>
      </c>
      <c r="G79">
        <v>0</v>
      </c>
      <c r="H79">
        <v>1</v>
      </c>
      <c r="I79">
        <v>1</v>
      </c>
      <c r="J79">
        <v>0</v>
      </c>
      <c r="K79">
        <v>0</v>
      </c>
      <c r="L79">
        <v>0</v>
      </c>
      <c r="M79">
        <v>0</v>
      </c>
      <c r="N79">
        <v>0</v>
      </c>
      <c r="O79">
        <v>0</v>
      </c>
      <c r="P79">
        <v>0</v>
      </c>
      <c r="Q79">
        <v>0</v>
      </c>
      <c r="R79">
        <v>0</v>
      </c>
      <c r="S79">
        <v>0</v>
      </c>
      <c r="T79">
        <v>0</v>
      </c>
      <c r="U79">
        <v>0</v>
      </c>
      <c r="V79">
        <v>1</v>
      </c>
      <c r="W79">
        <v>0</v>
      </c>
      <c r="X79">
        <v>0</v>
      </c>
      <c r="Y79">
        <v>0</v>
      </c>
      <c r="Z79">
        <v>0</v>
      </c>
      <c r="AA79">
        <v>0</v>
      </c>
      <c r="AB79">
        <v>0</v>
      </c>
      <c r="AC79">
        <v>0</v>
      </c>
      <c r="AD79">
        <v>0</v>
      </c>
      <c r="AE79">
        <v>0</v>
      </c>
      <c r="AF79">
        <v>0</v>
      </c>
      <c r="AG79">
        <v>0</v>
      </c>
      <c r="AI79" t="s">
        <v>240</v>
      </c>
      <c r="AJ79" t="s">
        <v>296</v>
      </c>
    </row>
    <row r="80" spans="1:64" hidden="1">
      <c r="A80">
        <v>3823983</v>
      </c>
      <c r="B80" t="str">
        <f t="shared" si="3"/>
        <v>http://www.ncbi.nlm.nih.gov/pmc/articles/PMC3823983</v>
      </c>
      <c r="C80" t="s">
        <v>312</v>
      </c>
      <c r="AI80" t="s">
        <v>563</v>
      </c>
    </row>
    <row r="81" spans="1:64" hidden="1">
      <c r="A81">
        <v>4191801</v>
      </c>
      <c r="B81" t="str">
        <f t="shared" si="3"/>
        <v>http://www.ncbi.nlm.nih.gov/pmc/articles/PMC4191801</v>
      </c>
      <c r="C81" t="s">
        <v>237</v>
      </c>
      <c r="D81" t="s">
        <v>228</v>
      </c>
      <c r="F81">
        <v>0</v>
      </c>
      <c r="G81">
        <v>0</v>
      </c>
      <c r="H81">
        <v>1</v>
      </c>
      <c r="I81">
        <v>0</v>
      </c>
      <c r="J81">
        <v>0</v>
      </c>
      <c r="K81">
        <v>0</v>
      </c>
      <c r="L81">
        <v>0</v>
      </c>
      <c r="M81">
        <v>0</v>
      </c>
      <c r="N81">
        <v>0</v>
      </c>
      <c r="O81">
        <v>0</v>
      </c>
      <c r="P81">
        <v>0</v>
      </c>
      <c r="Q81">
        <v>0</v>
      </c>
      <c r="R81">
        <v>0</v>
      </c>
      <c r="S81">
        <v>0</v>
      </c>
      <c r="T81">
        <v>0</v>
      </c>
      <c r="U81">
        <v>1</v>
      </c>
      <c r="V81">
        <v>0</v>
      </c>
      <c r="W81">
        <v>0</v>
      </c>
      <c r="X81">
        <v>0</v>
      </c>
      <c r="Y81">
        <v>0</v>
      </c>
      <c r="Z81">
        <v>1</v>
      </c>
      <c r="AA81">
        <v>1</v>
      </c>
      <c r="AB81">
        <v>0</v>
      </c>
      <c r="AC81">
        <v>1</v>
      </c>
      <c r="AD81">
        <v>0</v>
      </c>
      <c r="AE81">
        <v>1</v>
      </c>
      <c r="AF81">
        <v>0</v>
      </c>
      <c r="AG81">
        <v>0</v>
      </c>
      <c r="AI81" t="s">
        <v>395</v>
      </c>
    </row>
    <row r="82" spans="1:64">
      <c r="A82">
        <v>3394273</v>
      </c>
      <c r="B82" t="str">
        <f t="shared" si="3"/>
        <v>http://www.ncbi.nlm.nih.gov/pmc/articles/PMC3394273</v>
      </c>
      <c r="C82" t="s">
        <v>590</v>
      </c>
      <c r="D82" t="s">
        <v>252</v>
      </c>
      <c r="F82">
        <v>0</v>
      </c>
      <c r="G82">
        <v>0</v>
      </c>
      <c r="H82">
        <v>0</v>
      </c>
      <c r="I82">
        <v>0</v>
      </c>
      <c r="J82">
        <v>0</v>
      </c>
      <c r="K82">
        <v>0</v>
      </c>
      <c r="L82">
        <v>0</v>
      </c>
      <c r="M82">
        <v>0</v>
      </c>
      <c r="N82">
        <v>0</v>
      </c>
      <c r="O82">
        <v>0</v>
      </c>
      <c r="P82">
        <v>0</v>
      </c>
      <c r="Q82">
        <v>0</v>
      </c>
      <c r="R82">
        <v>0</v>
      </c>
      <c r="S82">
        <v>0</v>
      </c>
      <c r="T82" t="s">
        <v>765</v>
      </c>
      <c r="U82">
        <v>0</v>
      </c>
      <c r="V82">
        <v>0</v>
      </c>
      <c r="W82">
        <v>0</v>
      </c>
      <c r="X82">
        <v>0</v>
      </c>
      <c r="Y82">
        <v>0</v>
      </c>
      <c r="Z82">
        <v>0</v>
      </c>
      <c r="AA82">
        <v>0</v>
      </c>
      <c r="AB82">
        <v>0</v>
      </c>
      <c r="AC82">
        <v>0</v>
      </c>
      <c r="AD82">
        <v>0</v>
      </c>
      <c r="AE82">
        <v>0</v>
      </c>
      <c r="AF82">
        <v>0</v>
      </c>
      <c r="AG82">
        <v>0</v>
      </c>
      <c r="AI82" t="s">
        <v>2</v>
      </c>
      <c r="AJ82" t="s">
        <v>591</v>
      </c>
      <c r="AP82" t="s">
        <v>605</v>
      </c>
      <c r="AR82">
        <v>0</v>
      </c>
      <c r="AS82">
        <v>0</v>
      </c>
      <c r="AT82">
        <v>0</v>
      </c>
      <c r="AU82">
        <v>1</v>
      </c>
      <c r="AV82">
        <v>0</v>
      </c>
      <c r="AW82">
        <v>0</v>
      </c>
      <c r="AX82">
        <v>1</v>
      </c>
      <c r="AY82">
        <v>1</v>
      </c>
      <c r="AZ82">
        <v>0</v>
      </c>
      <c r="BA82">
        <v>0</v>
      </c>
      <c r="BB82">
        <v>1</v>
      </c>
      <c r="BC82">
        <v>0</v>
      </c>
      <c r="BD82">
        <v>0</v>
      </c>
      <c r="BE82">
        <v>0</v>
      </c>
      <c r="BF82">
        <v>1</v>
      </c>
      <c r="BG82">
        <v>0</v>
      </c>
      <c r="BI82">
        <f>SUM(AR82:BG82)</f>
        <v>5</v>
      </c>
      <c r="BJ82">
        <v>1200</v>
      </c>
      <c r="BK82">
        <v>2500</v>
      </c>
      <c r="BL82">
        <f>BK82/BJ82</f>
        <v>2.0833333333333335</v>
      </c>
    </row>
    <row r="83" spans="1:64" hidden="1">
      <c r="A83">
        <v>3645583</v>
      </c>
      <c r="B83" t="str">
        <f t="shared" si="3"/>
        <v>http://www.ncbi.nlm.nih.gov/pmc/articles/PMC3645583</v>
      </c>
      <c r="C83" t="s">
        <v>592</v>
      </c>
      <c r="AI83" t="s">
        <v>563</v>
      </c>
    </row>
    <row r="84" spans="1:64">
      <c r="A84">
        <v>3945085</v>
      </c>
      <c r="B84" t="str">
        <f t="shared" si="3"/>
        <v>http://www.ncbi.nlm.nih.gov/pmc/articles/PMC3945085</v>
      </c>
      <c r="C84" t="s">
        <v>593</v>
      </c>
      <c r="D84" t="s">
        <v>267</v>
      </c>
      <c r="F84">
        <v>0</v>
      </c>
      <c r="G84">
        <v>0</v>
      </c>
      <c r="H84">
        <v>0</v>
      </c>
      <c r="I84">
        <v>0</v>
      </c>
      <c r="J84">
        <v>0</v>
      </c>
      <c r="K84">
        <v>0</v>
      </c>
      <c r="L84">
        <v>0</v>
      </c>
      <c r="M84">
        <v>0</v>
      </c>
      <c r="N84">
        <v>0</v>
      </c>
      <c r="O84">
        <v>0</v>
      </c>
      <c r="P84">
        <v>0</v>
      </c>
      <c r="Q84">
        <v>0</v>
      </c>
      <c r="R84">
        <v>0</v>
      </c>
      <c r="S84">
        <v>0</v>
      </c>
      <c r="T84" t="s">
        <v>765</v>
      </c>
      <c r="U84" t="s">
        <v>765</v>
      </c>
      <c r="V84">
        <v>0</v>
      </c>
      <c r="W84">
        <v>0</v>
      </c>
      <c r="X84">
        <v>0</v>
      </c>
      <c r="Y84">
        <v>0</v>
      </c>
      <c r="Z84">
        <v>0</v>
      </c>
      <c r="AA84">
        <v>0</v>
      </c>
      <c r="AB84">
        <v>0</v>
      </c>
      <c r="AC84">
        <v>0</v>
      </c>
      <c r="AD84">
        <v>0</v>
      </c>
      <c r="AE84">
        <v>0</v>
      </c>
      <c r="AF84">
        <v>0</v>
      </c>
      <c r="AG84">
        <v>0</v>
      </c>
      <c r="AI84" t="s">
        <v>2</v>
      </c>
      <c r="AJ84" t="s">
        <v>374</v>
      </c>
      <c r="AR84">
        <v>1</v>
      </c>
      <c r="AS84">
        <v>1</v>
      </c>
      <c r="AT84">
        <v>1</v>
      </c>
      <c r="AU84">
        <v>0</v>
      </c>
      <c r="AV84">
        <v>0</v>
      </c>
      <c r="AW84">
        <v>1</v>
      </c>
      <c r="AX84">
        <v>1</v>
      </c>
      <c r="AY84">
        <v>1</v>
      </c>
      <c r="AZ84">
        <v>1</v>
      </c>
      <c r="BA84">
        <v>1</v>
      </c>
      <c r="BB84">
        <v>1</v>
      </c>
      <c r="BC84">
        <v>0</v>
      </c>
      <c r="BD84">
        <v>0</v>
      </c>
      <c r="BE84">
        <v>0</v>
      </c>
      <c r="BF84">
        <v>1</v>
      </c>
      <c r="BG84">
        <v>0</v>
      </c>
      <c r="BI84">
        <f>SUM(AR84:BG84)</f>
        <v>10</v>
      </c>
      <c r="BJ84">
        <v>6</v>
      </c>
      <c r="BK84">
        <v>10</v>
      </c>
      <c r="BL84">
        <f>BK84/BJ84</f>
        <v>1.6666666666666667</v>
      </c>
    </row>
    <row r="85" spans="1:64" hidden="1">
      <c r="A85">
        <v>4150949</v>
      </c>
      <c r="B85" t="str">
        <f t="shared" si="3"/>
        <v>http://www.ncbi.nlm.nih.gov/pmc/articles/PMC4150949</v>
      </c>
      <c r="C85" t="s">
        <v>594</v>
      </c>
      <c r="AI85" t="s">
        <v>563</v>
      </c>
    </row>
    <row r="86" spans="1:64" hidden="1">
      <c r="A86">
        <v>3933206</v>
      </c>
      <c r="B86" t="str">
        <f t="shared" si="3"/>
        <v>http://www.ncbi.nlm.nih.gov/pmc/articles/PMC3933206</v>
      </c>
      <c r="C86" t="s">
        <v>595</v>
      </c>
      <c r="D86" t="s">
        <v>252</v>
      </c>
      <c r="F86">
        <v>1</v>
      </c>
      <c r="G86">
        <v>1</v>
      </c>
      <c r="H86">
        <v>1</v>
      </c>
      <c r="I86">
        <v>0</v>
      </c>
      <c r="J86">
        <v>0</v>
      </c>
      <c r="K86">
        <v>0</v>
      </c>
      <c r="L86">
        <v>0</v>
      </c>
      <c r="M86">
        <v>0</v>
      </c>
      <c r="N86">
        <v>0</v>
      </c>
      <c r="O86">
        <v>0</v>
      </c>
      <c r="P86">
        <v>0</v>
      </c>
      <c r="Q86">
        <v>0</v>
      </c>
      <c r="R86">
        <v>0</v>
      </c>
      <c r="S86">
        <v>0</v>
      </c>
      <c r="T86">
        <v>1</v>
      </c>
      <c r="U86">
        <v>0</v>
      </c>
      <c r="V86">
        <v>1</v>
      </c>
      <c r="W86">
        <v>0</v>
      </c>
      <c r="X86">
        <v>0</v>
      </c>
      <c r="Y86">
        <v>0</v>
      </c>
      <c r="Z86">
        <v>1</v>
      </c>
      <c r="AA86">
        <v>1</v>
      </c>
      <c r="AB86">
        <v>0</v>
      </c>
      <c r="AC86">
        <v>0</v>
      </c>
      <c r="AD86">
        <v>0</v>
      </c>
      <c r="AE86">
        <v>0</v>
      </c>
      <c r="AF86">
        <v>0</v>
      </c>
      <c r="AG86">
        <v>0</v>
      </c>
      <c r="AI86" t="s">
        <v>517</v>
      </c>
    </row>
    <row r="87" spans="1:64">
      <c r="A87">
        <v>3095332</v>
      </c>
      <c r="B87" t="str">
        <f t="shared" si="3"/>
        <v>http://www.ncbi.nlm.nih.gov/pmc/articles/PMC3095332</v>
      </c>
      <c r="C87" t="s">
        <v>596</v>
      </c>
      <c r="D87" t="s">
        <v>228</v>
      </c>
      <c r="F87">
        <v>0</v>
      </c>
      <c r="G87">
        <v>0</v>
      </c>
      <c r="H87" t="s">
        <v>765</v>
      </c>
      <c r="I87" t="s">
        <v>765</v>
      </c>
      <c r="J87">
        <v>0</v>
      </c>
      <c r="K87">
        <v>0</v>
      </c>
      <c r="L87">
        <v>0</v>
      </c>
      <c r="M87">
        <v>0</v>
      </c>
      <c r="N87">
        <v>0</v>
      </c>
      <c r="O87">
        <v>0</v>
      </c>
      <c r="P87">
        <v>0</v>
      </c>
      <c r="Q87">
        <v>0</v>
      </c>
      <c r="R87">
        <v>0</v>
      </c>
      <c r="S87">
        <v>0</v>
      </c>
      <c r="T87">
        <v>0</v>
      </c>
      <c r="U87">
        <v>0</v>
      </c>
      <c r="V87" t="s">
        <v>765</v>
      </c>
      <c r="W87">
        <v>0</v>
      </c>
      <c r="X87">
        <v>0</v>
      </c>
      <c r="Y87">
        <v>0</v>
      </c>
      <c r="Z87">
        <v>0</v>
      </c>
      <c r="AA87">
        <v>0</v>
      </c>
      <c r="AB87">
        <v>0</v>
      </c>
      <c r="AC87">
        <v>0</v>
      </c>
      <c r="AD87">
        <v>0</v>
      </c>
      <c r="AE87">
        <v>0</v>
      </c>
      <c r="AF87">
        <v>0</v>
      </c>
      <c r="AG87">
        <v>0</v>
      </c>
      <c r="AI87" t="s">
        <v>263</v>
      </c>
      <c r="AL87" t="s">
        <v>597</v>
      </c>
      <c r="AR87">
        <v>1</v>
      </c>
      <c r="AS87">
        <v>1</v>
      </c>
      <c r="AT87">
        <v>1</v>
      </c>
      <c r="AU87">
        <v>0</v>
      </c>
      <c r="AV87">
        <v>0</v>
      </c>
      <c r="AW87">
        <v>1</v>
      </c>
      <c r="AX87">
        <v>1</v>
      </c>
      <c r="AY87">
        <v>1</v>
      </c>
      <c r="AZ87">
        <v>1</v>
      </c>
      <c r="BA87">
        <v>1</v>
      </c>
      <c r="BB87">
        <v>1</v>
      </c>
      <c r="BC87">
        <v>0</v>
      </c>
      <c r="BD87">
        <v>0</v>
      </c>
      <c r="BE87">
        <v>0</v>
      </c>
      <c r="BF87">
        <v>1</v>
      </c>
      <c r="BG87">
        <v>0</v>
      </c>
      <c r="BI87">
        <f t="shared" ref="BI87:BI89" si="4">SUM(AR87:BG87)</f>
        <v>10</v>
      </c>
      <c r="BJ87">
        <v>16</v>
      </c>
      <c r="BK87">
        <v>15</v>
      </c>
      <c r="BL87">
        <f t="shared" ref="BL87:BL89" si="5">BK87/BJ87</f>
        <v>0.9375</v>
      </c>
    </row>
    <row r="88" spans="1:64">
      <c r="A88">
        <v>3371843</v>
      </c>
      <c r="B88" t="str">
        <f t="shared" si="3"/>
        <v>http://www.ncbi.nlm.nih.gov/pmc/articles/PMC3371843</v>
      </c>
      <c r="C88" t="s">
        <v>571</v>
      </c>
      <c r="D88" t="s">
        <v>218</v>
      </c>
      <c r="F88">
        <v>0</v>
      </c>
      <c r="G88">
        <v>0</v>
      </c>
      <c r="H88" t="s">
        <v>765</v>
      </c>
      <c r="I88">
        <v>0</v>
      </c>
      <c r="J88">
        <v>0</v>
      </c>
      <c r="K88">
        <v>0</v>
      </c>
      <c r="L88">
        <v>0</v>
      </c>
      <c r="M88">
        <v>0</v>
      </c>
      <c r="N88">
        <v>0</v>
      </c>
      <c r="O88">
        <v>0</v>
      </c>
      <c r="P88">
        <v>0</v>
      </c>
      <c r="Q88">
        <v>0</v>
      </c>
      <c r="R88" t="s">
        <v>766</v>
      </c>
      <c r="S88">
        <v>0</v>
      </c>
      <c r="T88" t="s">
        <v>765</v>
      </c>
      <c r="U88">
        <v>0</v>
      </c>
      <c r="V88">
        <v>0</v>
      </c>
      <c r="W88">
        <v>0</v>
      </c>
      <c r="X88">
        <v>0</v>
      </c>
      <c r="Y88">
        <v>0</v>
      </c>
      <c r="Z88">
        <v>0</v>
      </c>
      <c r="AA88">
        <v>0</v>
      </c>
      <c r="AB88">
        <v>0</v>
      </c>
      <c r="AC88">
        <v>0</v>
      </c>
      <c r="AD88">
        <v>0</v>
      </c>
      <c r="AE88">
        <v>0</v>
      </c>
      <c r="AF88">
        <v>0</v>
      </c>
      <c r="AG88">
        <v>0</v>
      </c>
      <c r="AI88" t="s">
        <v>2</v>
      </c>
      <c r="AJ88" t="s">
        <v>598</v>
      </c>
      <c r="AP88" t="s">
        <v>770</v>
      </c>
      <c r="AR88">
        <v>0</v>
      </c>
      <c r="AS88">
        <v>0</v>
      </c>
      <c r="AT88">
        <v>0</v>
      </c>
      <c r="AU88">
        <v>1</v>
      </c>
      <c r="AV88">
        <v>0</v>
      </c>
      <c r="AW88">
        <v>0</v>
      </c>
      <c r="AX88">
        <v>0</v>
      </c>
      <c r="AY88">
        <v>1</v>
      </c>
      <c r="AZ88">
        <v>0</v>
      </c>
      <c r="BA88">
        <v>0</v>
      </c>
      <c r="BB88">
        <v>1</v>
      </c>
      <c r="BC88">
        <v>0</v>
      </c>
      <c r="BD88">
        <v>0</v>
      </c>
      <c r="BE88">
        <v>1</v>
      </c>
      <c r="BF88">
        <v>1</v>
      </c>
      <c r="BG88">
        <v>0</v>
      </c>
      <c r="BI88">
        <f t="shared" si="4"/>
        <v>5</v>
      </c>
      <c r="BJ88">
        <v>25</v>
      </c>
      <c r="BK88">
        <f>6*25</f>
        <v>150</v>
      </c>
      <c r="BL88">
        <f t="shared" si="5"/>
        <v>6</v>
      </c>
    </row>
    <row r="89" spans="1:64">
      <c r="A89">
        <v>3252903</v>
      </c>
      <c r="B89" t="str">
        <f t="shared" si="3"/>
        <v>http://www.ncbi.nlm.nih.gov/pmc/articles/PMC3252903</v>
      </c>
      <c r="C89" t="s">
        <v>599</v>
      </c>
      <c r="D89" t="s">
        <v>228</v>
      </c>
      <c r="F89" t="s">
        <v>765</v>
      </c>
      <c r="G89" t="s">
        <v>766</v>
      </c>
      <c r="H89" t="s">
        <v>765</v>
      </c>
      <c r="I89" t="s">
        <v>765</v>
      </c>
      <c r="J89">
        <v>0</v>
      </c>
      <c r="K89">
        <v>0</v>
      </c>
      <c r="L89">
        <v>0</v>
      </c>
      <c r="M89">
        <v>0</v>
      </c>
      <c r="N89">
        <v>0</v>
      </c>
      <c r="O89">
        <v>0</v>
      </c>
      <c r="P89">
        <v>0</v>
      </c>
      <c r="Q89">
        <v>0</v>
      </c>
      <c r="R89">
        <v>0</v>
      </c>
      <c r="S89">
        <v>0</v>
      </c>
      <c r="T89">
        <v>0</v>
      </c>
      <c r="U89">
        <v>0</v>
      </c>
      <c r="V89">
        <v>0</v>
      </c>
      <c r="W89">
        <v>0</v>
      </c>
      <c r="X89">
        <v>0</v>
      </c>
      <c r="Y89">
        <v>0</v>
      </c>
      <c r="Z89" t="s">
        <v>765</v>
      </c>
      <c r="AA89" t="s">
        <v>767</v>
      </c>
      <c r="AB89">
        <v>0</v>
      </c>
      <c r="AC89">
        <v>0</v>
      </c>
      <c r="AD89">
        <v>0</v>
      </c>
      <c r="AE89">
        <v>0</v>
      </c>
      <c r="AF89">
        <v>0</v>
      </c>
      <c r="AG89">
        <v>1</v>
      </c>
      <c r="AI89" t="s">
        <v>263</v>
      </c>
      <c r="AL89" t="s">
        <v>601</v>
      </c>
      <c r="AP89" t="s">
        <v>600</v>
      </c>
      <c r="AR89">
        <v>1</v>
      </c>
      <c r="AS89">
        <v>1</v>
      </c>
      <c r="AT89">
        <v>1</v>
      </c>
      <c r="AU89">
        <v>0</v>
      </c>
      <c r="AV89">
        <v>0</v>
      </c>
      <c r="AW89">
        <v>1</v>
      </c>
      <c r="AX89">
        <v>1</v>
      </c>
      <c r="AY89">
        <v>1</v>
      </c>
      <c r="AZ89">
        <v>1</v>
      </c>
      <c r="BA89">
        <v>1</v>
      </c>
      <c r="BB89">
        <v>1</v>
      </c>
      <c r="BC89">
        <v>0</v>
      </c>
      <c r="BD89">
        <v>0</v>
      </c>
      <c r="BE89">
        <v>0</v>
      </c>
      <c r="BF89">
        <v>1</v>
      </c>
      <c r="BG89">
        <v>0</v>
      </c>
      <c r="BI89">
        <f t="shared" si="4"/>
        <v>10</v>
      </c>
      <c r="BJ89">
        <v>21</v>
      </c>
      <c r="BK89">
        <v>19</v>
      </c>
      <c r="BL89">
        <f t="shared" si="5"/>
        <v>0.90476190476190477</v>
      </c>
    </row>
    <row r="90" spans="1:64" hidden="1">
      <c r="A90">
        <v>3013442</v>
      </c>
      <c r="B90" t="str">
        <f t="shared" si="3"/>
        <v>http://www.ncbi.nlm.nih.gov/pmc/articles/PMC3013442</v>
      </c>
      <c r="C90" t="s">
        <v>433</v>
      </c>
      <c r="D90" t="s">
        <v>228</v>
      </c>
      <c r="F90">
        <v>1</v>
      </c>
      <c r="G90">
        <v>1</v>
      </c>
      <c r="H90">
        <v>1</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I90" t="s">
        <v>240</v>
      </c>
      <c r="AJ90" t="s">
        <v>296</v>
      </c>
    </row>
    <row r="91" spans="1:64" hidden="1">
      <c r="A91">
        <v>3090476</v>
      </c>
      <c r="B91" t="str">
        <f t="shared" si="3"/>
        <v>http://www.ncbi.nlm.nih.gov/pmc/articles/PMC3090476</v>
      </c>
      <c r="C91" t="s">
        <v>602</v>
      </c>
      <c r="AI91" t="s">
        <v>563</v>
      </c>
    </row>
    <row r="92" spans="1:64" hidden="1">
      <c r="A92">
        <v>3799327</v>
      </c>
      <c r="B92" t="str">
        <f t="shared" si="3"/>
        <v>http://www.ncbi.nlm.nih.gov/pmc/articles/PMC3799327</v>
      </c>
      <c r="C92" t="s">
        <v>603</v>
      </c>
      <c r="AI92" t="s">
        <v>563</v>
      </c>
    </row>
    <row r="93" spans="1:64" hidden="1">
      <c r="A93">
        <v>4352834</v>
      </c>
      <c r="B93" t="str">
        <f t="shared" si="3"/>
        <v>http://www.ncbi.nlm.nih.gov/pmc/articles/PMC4352834</v>
      </c>
      <c r="C93" t="s">
        <v>604</v>
      </c>
      <c r="AI93" t="s">
        <v>563</v>
      </c>
    </row>
    <row r="94" spans="1:64">
      <c r="A94">
        <v>3553975</v>
      </c>
      <c r="B94" t="str">
        <f t="shared" si="3"/>
        <v>http://www.ncbi.nlm.nih.gov/pmc/articles/PMC3553975</v>
      </c>
      <c r="C94" t="s">
        <v>232</v>
      </c>
      <c r="D94" t="s">
        <v>273</v>
      </c>
      <c r="F94">
        <v>0</v>
      </c>
      <c r="G94">
        <v>0</v>
      </c>
      <c r="H94" t="s">
        <v>765</v>
      </c>
      <c r="I94">
        <v>0</v>
      </c>
      <c r="J94">
        <v>0</v>
      </c>
      <c r="K94">
        <v>0</v>
      </c>
      <c r="L94">
        <v>0</v>
      </c>
      <c r="M94">
        <v>0</v>
      </c>
      <c r="N94">
        <v>0</v>
      </c>
      <c r="O94">
        <v>0</v>
      </c>
      <c r="P94">
        <v>0</v>
      </c>
      <c r="Q94">
        <v>0</v>
      </c>
      <c r="R94" t="s">
        <v>768</v>
      </c>
      <c r="S94">
        <v>0</v>
      </c>
      <c r="T94" t="s">
        <v>765</v>
      </c>
      <c r="U94">
        <v>0</v>
      </c>
      <c r="V94" t="s">
        <v>765</v>
      </c>
      <c r="W94">
        <v>0</v>
      </c>
      <c r="X94">
        <v>0</v>
      </c>
      <c r="Y94">
        <v>0</v>
      </c>
      <c r="Z94" t="s">
        <v>765</v>
      </c>
      <c r="AA94">
        <v>0</v>
      </c>
      <c r="AB94">
        <v>0</v>
      </c>
      <c r="AC94">
        <v>0</v>
      </c>
      <c r="AD94">
        <v>0</v>
      </c>
      <c r="AE94">
        <v>0</v>
      </c>
      <c r="AF94">
        <v>0</v>
      </c>
      <c r="AG94">
        <v>0</v>
      </c>
      <c r="AI94" t="s">
        <v>2</v>
      </c>
      <c r="AJ94" t="s">
        <v>598</v>
      </c>
      <c r="AR94">
        <v>1</v>
      </c>
      <c r="AS94">
        <v>1</v>
      </c>
      <c r="AT94">
        <v>1</v>
      </c>
      <c r="AU94">
        <v>0</v>
      </c>
      <c r="AV94">
        <v>1</v>
      </c>
      <c r="AW94">
        <v>1</v>
      </c>
      <c r="AX94">
        <v>1</v>
      </c>
      <c r="AY94">
        <v>1</v>
      </c>
      <c r="AZ94">
        <v>0</v>
      </c>
      <c r="BA94">
        <v>1</v>
      </c>
      <c r="BB94">
        <v>1</v>
      </c>
      <c r="BC94">
        <v>0</v>
      </c>
      <c r="BD94">
        <v>0</v>
      </c>
      <c r="BE94">
        <v>1</v>
      </c>
      <c r="BF94">
        <v>1</v>
      </c>
      <c r="BG94">
        <v>0</v>
      </c>
      <c r="BI94">
        <f>SUM(AR94:BG94)</f>
        <v>11</v>
      </c>
      <c r="BJ94">
        <v>36</v>
      </c>
      <c r="BK94">
        <v>50</v>
      </c>
      <c r="BL94">
        <f>BK94/BJ94</f>
        <v>1.3888888888888888</v>
      </c>
    </row>
    <row r="95" spans="1:64" hidden="1">
      <c r="A95">
        <v>3315720</v>
      </c>
      <c r="B95" t="str">
        <f t="shared" si="3"/>
        <v>http://www.ncbi.nlm.nih.gov/pmc/articles/PMC3315720</v>
      </c>
      <c r="C95" t="s">
        <v>473</v>
      </c>
      <c r="AI95" t="s">
        <v>563</v>
      </c>
    </row>
    <row r="96" spans="1:64">
      <c r="A96">
        <v>3345809</v>
      </c>
      <c r="B96" t="str">
        <f t="shared" si="3"/>
        <v>http://www.ncbi.nlm.nih.gov/pmc/articles/PMC3345809</v>
      </c>
      <c r="C96" t="s">
        <v>606</v>
      </c>
      <c r="D96" t="s">
        <v>218</v>
      </c>
      <c r="E96" t="s">
        <v>115</v>
      </c>
      <c r="F96">
        <v>0</v>
      </c>
      <c r="G96">
        <v>0</v>
      </c>
      <c r="H96" t="s">
        <v>765</v>
      </c>
      <c r="I96" t="s">
        <v>765</v>
      </c>
      <c r="J96">
        <v>0</v>
      </c>
      <c r="K96">
        <v>0</v>
      </c>
      <c r="L96">
        <v>0</v>
      </c>
      <c r="M96">
        <v>0</v>
      </c>
      <c r="N96">
        <v>0</v>
      </c>
      <c r="O96">
        <v>0</v>
      </c>
      <c r="P96">
        <v>0</v>
      </c>
      <c r="Q96">
        <v>0</v>
      </c>
      <c r="R96">
        <v>0</v>
      </c>
      <c r="S96">
        <v>0</v>
      </c>
      <c r="T96">
        <v>0</v>
      </c>
      <c r="U96" t="s">
        <v>765</v>
      </c>
      <c r="V96">
        <v>0</v>
      </c>
      <c r="W96">
        <v>0</v>
      </c>
      <c r="X96">
        <v>0</v>
      </c>
      <c r="Y96">
        <v>0</v>
      </c>
      <c r="Z96" t="s">
        <v>765</v>
      </c>
      <c r="AA96" t="s">
        <v>767</v>
      </c>
      <c r="AB96">
        <v>0</v>
      </c>
      <c r="AC96">
        <v>0</v>
      </c>
      <c r="AD96">
        <v>0</v>
      </c>
      <c r="AE96">
        <v>0</v>
      </c>
      <c r="AF96">
        <v>0</v>
      </c>
      <c r="AG96">
        <v>0</v>
      </c>
      <c r="AI96" t="s">
        <v>263</v>
      </c>
      <c r="AL96" t="s">
        <v>607</v>
      </c>
      <c r="AR96">
        <v>1</v>
      </c>
      <c r="AS96">
        <v>1</v>
      </c>
      <c r="AT96">
        <v>1</v>
      </c>
      <c r="AU96">
        <v>0</v>
      </c>
      <c r="AV96">
        <v>0</v>
      </c>
      <c r="AW96">
        <v>1</v>
      </c>
      <c r="AX96">
        <v>1</v>
      </c>
      <c r="AY96">
        <v>1</v>
      </c>
      <c r="AZ96">
        <v>1</v>
      </c>
      <c r="BA96">
        <v>1</v>
      </c>
      <c r="BB96">
        <v>1</v>
      </c>
      <c r="BC96">
        <v>0</v>
      </c>
      <c r="BD96">
        <v>0</v>
      </c>
      <c r="BE96">
        <v>0</v>
      </c>
      <c r="BF96">
        <v>1</v>
      </c>
      <c r="BG96">
        <v>0</v>
      </c>
      <c r="BI96">
        <f>SUM(AR96:BG96)</f>
        <v>10</v>
      </c>
      <c r="BJ96">
        <v>22</v>
      </c>
      <c r="BK96">
        <v>15</v>
      </c>
      <c r="BL96">
        <f>BK96/BJ96</f>
        <v>0.68181818181818177</v>
      </c>
    </row>
    <row r="97" spans="1:65" hidden="1">
      <c r="A97">
        <v>3121348</v>
      </c>
      <c r="B97" t="str">
        <f t="shared" si="3"/>
        <v>http://www.ncbi.nlm.nih.gov/pmc/articles/PMC3121348</v>
      </c>
      <c r="C97" t="s">
        <v>608</v>
      </c>
      <c r="AI97" t="s">
        <v>563</v>
      </c>
    </row>
    <row r="98" spans="1:65" hidden="1">
      <c r="A98">
        <v>3336949</v>
      </c>
      <c r="B98" t="str">
        <f t="shared" si="3"/>
        <v>http://www.ncbi.nlm.nih.gov/pmc/articles/PMC3336949</v>
      </c>
      <c r="C98" t="s">
        <v>609</v>
      </c>
      <c r="AI98" t="s">
        <v>563</v>
      </c>
    </row>
    <row r="99" spans="1:65">
      <c r="A99">
        <v>3940021</v>
      </c>
      <c r="B99" t="str">
        <f t="shared" si="3"/>
        <v>http://www.ncbi.nlm.nih.gov/pmc/articles/PMC3940021</v>
      </c>
      <c r="C99" t="s">
        <v>248</v>
      </c>
      <c r="D99" t="s">
        <v>267</v>
      </c>
      <c r="E99" t="s">
        <v>114</v>
      </c>
      <c r="F99">
        <v>0</v>
      </c>
      <c r="G99">
        <v>0</v>
      </c>
      <c r="H99" t="s">
        <v>765</v>
      </c>
      <c r="I99">
        <v>0</v>
      </c>
      <c r="J99">
        <v>0</v>
      </c>
      <c r="K99">
        <v>0</v>
      </c>
      <c r="L99">
        <v>0</v>
      </c>
      <c r="M99">
        <v>0</v>
      </c>
      <c r="N99">
        <v>0</v>
      </c>
      <c r="O99">
        <v>0</v>
      </c>
      <c r="P99">
        <v>0</v>
      </c>
      <c r="Q99">
        <v>0</v>
      </c>
      <c r="R99">
        <v>0</v>
      </c>
      <c r="S99">
        <v>0</v>
      </c>
      <c r="T99">
        <v>0</v>
      </c>
      <c r="U99" t="s">
        <v>765</v>
      </c>
      <c r="V99" t="s">
        <v>765</v>
      </c>
      <c r="W99">
        <v>0</v>
      </c>
      <c r="X99">
        <v>0</v>
      </c>
      <c r="Y99">
        <v>0</v>
      </c>
      <c r="Z99" t="s">
        <v>765</v>
      </c>
      <c r="AA99" t="s">
        <v>767</v>
      </c>
      <c r="AB99">
        <v>0</v>
      </c>
      <c r="AC99">
        <v>0</v>
      </c>
      <c r="AD99">
        <v>0</v>
      </c>
      <c r="AE99">
        <v>0</v>
      </c>
      <c r="AF99">
        <v>0</v>
      </c>
      <c r="AG99">
        <v>0</v>
      </c>
      <c r="AI99" t="s">
        <v>2</v>
      </c>
      <c r="AJ99" t="s">
        <v>591</v>
      </c>
      <c r="AK99" t="s">
        <v>611</v>
      </c>
      <c r="AP99" t="s">
        <v>610</v>
      </c>
      <c r="AR99">
        <v>1</v>
      </c>
      <c r="AS99">
        <v>1</v>
      </c>
      <c r="AT99">
        <v>1</v>
      </c>
      <c r="AU99">
        <v>0</v>
      </c>
      <c r="AV99">
        <v>0</v>
      </c>
      <c r="AW99">
        <v>1</v>
      </c>
      <c r="AX99">
        <v>1</v>
      </c>
      <c r="AY99">
        <v>1</v>
      </c>
      <c r="AZ99">
        <v>1</v>
      </c>
      <c r="BA99">
        <v>1</v>
      </c>
      <c r="BB99">
        <v>1</v>
      </c>
      <c r="BC99">
        <v>0</v>
      </c>
      <c r="BD99">
        <v>0</v>
      </c>
      <c r="BE99">
        <v>0</v>
      </c>
      <c r="BF99">
        <v>1</v>
      </c>
      <c r="BG99">
        <v>0</v>
      </c>
      <c r="BI99">
        <f t="shared" ref="BI99:BI102" si="6">SUM(AR99:BG99)</f>
        <v>10</v>
      </c>
      <c r="BJ99">
        <v>11</v>
      </c>
      <c r="BK99">
        <v>12</v>
      </c>
      <c r="BL99">
        <f t="shared" ref="BL99:BL102" si="7">BK99/BJ99</f>
        <v>1.0909090909090908</v>
      </c>
    </row>
    <row r="100" spans="1:65">
      <c r="A100">
        <v>3316443</v>
      </c>
      <c r="B100" t="str">
        <f t="shared" si="3"/>
        <v>http://www.ncbi.nlm.nih.gov/pmc/articles/PMC3316443</v>
      </c>
      <c r="C100" t="s">
        <v>612</v>
      </c>
      <c r="D100" t="s">
        <v>228</v>
      </c>
      <c r="E100" t="s">
        <v>114</v>
      </c>
      <c r="F100">
        <v>0</v>
      </c>
      <c r="G100">
        <v>0</v>
      </c>
      <c r="H100" t="s">
        <v>765</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I100" t="s">
        <v>2</v>
      </c>
      <c r="AJ100" t="s">
        <v>374</v>
      </c>
      <c r="AR100">
        <v>1</v>
      </c>
      <c r="AS100">
        <v>1</v>
      </c>
      <c r="AT100">
        <v>1</v>
      </c>
      <c r="AU100">
        <v>0</v>
      </c>
      <c r="AV100">
        <v>0</v>
      </c>
      <c r="AW100">
        <v>1</v>
      </c>
      <c r="AX100">
        <v>1</v>
      </c>
      <c r="AY100">
        <v>1</v>
      </c>
      <c r="AZ100">
        <v>0</v>
      </c>
      <c r="BA100">
        <v>1</v>
      </c>
      <c r="BB100">
        <v>1</v>
      </c>
      <c r="BC100">
        <v>0</v>
      </c>
      <c r="BD100">
        <v>0</v>
      </c>
      <c r="BE100">
        <v>0</v>
      </c>
      <c r="BF100">
        <v>1</v>
      </c>
      <c r="BG100">
        <v>0</v>
      </c>
      <c r="BI100">
        <f t="shared" si="6"/>
        <v>9</v>
      </c>
      <c r="BJ100">
        <v>2</v>
      </c>
      <c r="BK100">
        <v>1</v>
      </c>
      <c r="BL100">
        <f t="shared" si="7"/>
        <v>0.5</v>
      </c>
    </row>
    <row r="101" spans="1:65">
      <c r="A101">
        <v>3749950</v>
      </c>
      <c r="B101" t="str">
        <f t="shared" si="3"/>
        <v>http://www.ncbi.nlm.nih.gov/pmc/articles/PMC3749950</v>
      </c>
      <c r="C101" t="s">
        <v>613</v>
      </c>
      <c r="D101" t="s">
        <v>267</v>
      </c>
      <c r="E101" t="s">
        <v>114</v>
      </c>
      <c r="F101">
        <v>0</v>
      </c>
      <c r="G101">
        <v>0</v>
      </c>
      <c r="H101" t="s">
        <v>765</v>
      </c>
      <c r="I101">
        <v>0</v>
      </c>
      <c r="J101">
        <v>0</v>
      </c>
      <c r="K101">
        <v>0</v>
      </c>
      <c r="L101">
        <v>0</v>
      </c>
      <c r="M101">
        <v>0</v>
      </c>
      <c r="N101">
        <v>0</v>
      </c>
      <c r="O101">
        <v>0</v>
      </c>
      <c r="P101">
        <v>0</v>
      </c>
      <c r="Q101">
        <v>0</v>
      </c>
      <c r="R101">
        <v>0</v>
      </c>
      <c r="S101">
        <v>0</v>
      </c>
      <c r="T101" t="s">
        <v>765</v>
      </c>
      <c r="U101">
        <v>0</v>
      </c>
      <c r="V101" t="s">
        <v>765</v>
      </c>
      <c r="W101">
        <v>0</v>
      </c>
      <c r="X101">
        <v>0</v>
      </c>
      <c r="Y101">
        <v>0</v>
      </c>
      <c r="Z101" t="s">
        <v>765</v>
      </c>
      <c r="AA101">
        <v>0</v>
      </c>
      <c r="AB101">
        <v>0</v>
      </c>
      <c r="AC101">
        <v>0</v>
      </c>
      <c r="AD101">
        <v>0</v>
      </c>
      <c r="AE101" t="s">
        <v>765</v>
      </c>
      <c r="AF101">
        <v>0</v>
      </c>
      <c r="AG101">
        <v>0</v>
      </c>
      <c r="AI101" t="s">
        <v>2</v>
      </c>
      <c r="AJ101" t="s">
        <v>374</v>
      </c>
      <c r="AR101">
        <v>1</v>
      </c>
      <c r="AS101">
        <v>1</v>
      </c>
      <c r="AT101">
        <v>1</v>
      </c>
      <c r="AU101">
        <v>0</v>
      </c>
      <c r="AV101">
        <v>0</v>
      </c>
      <c r="AW101">
        <v>1</v>
      </c>
      <c r="AX101">
        <v>1</v>
      </c>
      <c r="AY101">
        <v>1</v>
      </c>
      <c r="AZ101">
        <v>0</v>
      </c>
      <c r="BA101">
        <v>1</v>
      </c>
      <c r="BB101">
        <v>1</v>
      </c>
      <c r="BC101">
        <v>0</v>
      </c>
      <c r="BD101">
        <v>0</v>
      </c>
      <c r="BE101">
        <v>0</v>
      </c>
      <c r="BF101">
        <v>1</v>
      </c>
      <c r="BG101">
        <v>0</v>
      </c>
      <c r="BI101">
        <f t="shared" si="6"/>
        <v>9</v>
      </c>
      <c r="BJ101">
        <v>8</v>
      </c>
      <c r="BK101">
        <v>7</v>
      </c>
      <c r="BL101">
        <f t="shared" si="7"/>
        <v>0.875</v>
      </c>
    </row>
    <row r="102" spans="1:65">
      <c r="A102">
        <v>3624419</v>
      </c>
      <c r="B102" t="str">
        <f t="shared" si="3"/>
        <v>http://www.ncbi.nlm.nih.gov/pmc/articles/PMC3624419</v>
      </c>
      <c r="C102" t="s">
        <v>566</v>
      </c>
      <c r="D102" t="s">
        <v>214</v>
      </c>
      <c r="F102">
        <v>0</v>
      </c>
      <c r="G102">
        <v>0</v>
      </c>
      <c r="H102" t="s">
        <v>765</v>
      </c>
      <c r="I102">
        <v>0</v>
      </c>
      <c r="J102">
        <v>0</v>
      </c>
      <c r="K102">
        <v>0</v>
      </c>
      <c r="L102">
        <v>0</v>
      </c>
      <c r="M102">
        <v>0</v>
      </c>
      <c r="N102">
        <v>0</v>
      </c>
      <c r="O102">
        <v>0</v>
      </c>
      <c r="P102">
        <v>0</v>
      </c>
      <c r="Q102">
        <v>0</v>
      </c>
      <c r="R102">
        <v>0</v>
      </c>
      <c r="S102">
        <v>0</v>
      </c>
      <c r="T102" t="s">
        <v>765</v>
      </c>
      <c r="U102" t="s">
        <v>765</v>
      </c>
      <c r="V102" t="s">
        <v>765</v>
      </c>
      <c r="W102">
        <v>0</v>
      </c>
      <c r="X102">
        <v>0</v>
      </c>
      <c r="Y102">
        <v>0</v>
      </c>
      <c r="Z102" t="s">
        <v>767</v>
      </c>
      <c r="AA102" t="s">
        <v>766</v>
      </c>
      <c r="AB102">
        <v>0</v>
      </c>
      <c r="AC102" t="s">
        <v>765</v>
      </c>
      <c r="AD102">
        <v>0</v>
      </c>
      <c r="AE102" t="s">
        <v>765</v>
      </c>
      <c r="AF102">
        <v>0</v>
      </c>
      <c r="AG102">
        <v>0</v>
      </c>
      <c r="AI102" t="s">
        <v>263</v>
      </c>
      <c r="AL102" t="s">
        <v>614</v>
      </c>
      <c r="AP102" t="s">
        <v>771</v>
      </c>
      <c r="AR102">
        <v>1</v>
      </c>
      <c r="AS102">
        <v>1</v>
      </c>
      <c r="AT102">
        <v>1</v>
      </c>
      <c r="AU102">
        <v>0</v>
      </c>
      <c r="AV102">
        <v>0</v>
      </c>
      <c r="AW102">
        <v>1</v>
      </c>
      <c r="AX102">
        <v>1</v>
      </c>
      <c r="AY102">
        <v>1</v>
      </c>
      <c r="AZ102">
        <v>1</v>
      </c>
      <c r="BA102">
        <v>1</v>
      </c>
      <c r="BB102">
        <v>1</v>
      </c>
      <c r="BC102">
        <v>0</v>
      </c>
      <c r="BD102">
        <v>0</v>
      </c>
      <c r="BE102">
        <v>0</v>
      </c>
      <c r="BF102">
        <v>1</v>
      </c>
      <c r="BG102">
        <v>0</v>
      </c>
      <c r="BI102">
        <f t="shared" si="6"/>
        <v>10</v>
      </c>
      <c r="BJ102">
        <v>10</v>
      </c>
      <c r="BK102">
        <v>10</v>
      </c>
      <c r="BL102">
        <f t="shared" si="7"/>
        <v>1</v>
      </c>
    </row>
    <row r="103" spans="1:65" hidden="1">
      <c r="A103">
        <v>3493504</v>
      </c>
      <c r="B103" t="str">
        <f t="shared" si="3"/>
        <v>http://www.ncbi.nlm.nih.gov/pmc/articles/PMC3493504</v>
      </c>
      <c r="C103" t="s">
        <v>615</v>
      </c>
      <c r="AI103" t="s">
        <v>563</v>
      </c>
    </row>
    <row r="104" spans="1:65" hidden="1">
      <c r="A104">
        <v>4128644</v>
      </c>
      <c r="B104" t="str">
        <f t="shared" si="3"/>
        <v>http://www.ncbi.nlm.nih.gov/pmc/articles/PMC4128644</v>
      </c>
      <c r="C104" t="s">
        <v>616</v>
      </c>
      <c r="AI104" t="s">
        <v>563</v>
      </c>
    </row>
    <row r="105" spans="1:65">
      <c r="A105">
        <v>3299924</v>
      </c>
      <c r="B105" t="str">
        <f t="shared" si="3"/>
        <v>http://www.ncbi.nlm.nih.gov/pmc/articles/PMC3299924</v>
      </c>
      <c r="C105" t="s">
        <v>617</v>
      </c>
      <c r="D105" t="s">
        <v>228</v>
      </c>
      <c r="E105" t="s">
        <v>115</v>
      </c>
      <c r="F105" t="s">
        <v>766</v>
      </c>
      <c r="G105" t="s">
        <v>766</v>
      </c>
      <c r="H105" t="s">
        <v>765</v>
      </c>
      <c r="I105">
        <v>0</v>
      </c>
      <c r="J105">
        <v>0</v>
      </c>
      <c r="K105">
        <v>0</v>
      </c>
      <c r="L105">
        <v>0</v>
      </c>
      <c r="M105">
        <v>0</v>
      </c>
      <c r="N105">
        <v>0</v>
      </c>
      <c r="O105">
        <v>0</v>
      </c>
      <c r="P105">
        <v>0</v>
      </c>
      <c r="Q105">
        <v>0</v>
      </c>
      <c r="R105">
        <v>0</v>
      </c>
      <c r="S105">
        <v>0</v>
      </c>
      <c r="T105" t="s">
        <v>765</v>
      </c>
      <c r="U105">
        <v>0</v>
      </c>
      <c r="V105" t="s">
        <v>765</v>
      </c>
      <c r="W105">
        <v>0</v>
      </c>
      <c r="X105">
        <v>0</v>
      </c>
      <c r="Y105">
        <v>0</v>
      </c>
      <c r="Z105" t="s">
        <v>765</v>
      </c>
      <c r="AA105" t="s">
        <v>767</v>
      </c>
      <c r="AB105">
        <v>0</v>
      </c>
      <c r="AC105">
        <v>0</v>
      </c>
      <c r="AD105">
        <v>0</v>
      </c>
      <c r="AE105">
        <v>0</v>
      </c>
      <c r="AF105">
        <v>0</v>
      </c>
      <c r="AG105">
        <v>0</v>
      </c>
      <c r="AI105" t="s">
        <v>2</v>
      </c>
      <c r="AJ105" t="s">
        <v>618</v>
      </c>
      <c r="AR105">
        <v>1</v>
      </c>
      <c r="AS105">
        <v>0</v>
      </c>
      <c r="AT105">
        <v>0</v>
      </c>
      <c r="AU105">
        <v>0</v>
      </c>
      <c r="AV105">
        <v>1</v>
      </c>
      <c r="AW105">
        <v>1</v>
      </c>
      <c r="AX105">
        <v>1</v>
      </c>
      <c r="AY105">
        <v>1</v>
      </c>
      <c r="AZ105">
        <v>0</v>
      </c>
      <c r="BA105">
        <v>1</v>
      </c>
      <c r="BB105">
        <v>1</v>
      </c>
      <c r="BC105">
        <v>0</v>
      </c>
      <c r="BD105">
        <v>0</v>
      </c>
      <c r="BE105">
        <v>0</v>
      </c>
      <c r="BF105">
        <v>1</v>
      </c>
      <c r="BG105">
        <v>0</v>
      </c>
      <c r="BI105">
        <f t="shared" ref="BI105:BI106" si="8">SUM(AR105:BG105)</f>
        <v>8</v>
      </c>
      <c r="BJ105">
        <v>17</v>
      </c>
      <c r="BK105">
        <v>14</v>
      </c>
      <c r="BL105">
        <f t="shared" ref="BL105:BL106" si="9">BK105/BJ105</f>
        <v>0.82352941176470584</v>
      </c>
      <c r="BM105" t="s">
        <v>840</v>
      </c>
    </row>
    <row r="106" spans="1:65">
      <c r="A106">
        <v>3562072</v>
      </c>
      <c r="B106" t="str">
        <f t="shared" si="3"/>
        <v>http://www.ncbi.nlm.nih.gov/pmc/articles/PMC3562072</v>
      </c>
      <c r="C106" t="s">
        <v>312</v>
      </c>
      <c r="D106" t="s">
        <v>228</v>
      </c>
      <c r="F106">
        <v>0</v>
      </c>
      <c r="G106">
        <v>0</v>
      </c>
      <c r="H106" t="s">
        <v>765</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I106" t="s">
        <v>2</v>
      </c>
      <c r="AJ106" t="s">
        <v>619</v>
      </c>
      <c r="AR106">
        <v>1</v>
      </c>
      <c r="AS106">
        <v>1</v>
      </c>
      <c r="AT106">
        <v>1</v>
      </c>
      <c r="AU106">
        <v>0</v>
      </c>
      <c r="AV106">
        <v>0</v>
      </c>
      <c r="AW106">
        <v>1</v>
      </c>
      <c r="AX106">
        <v>1</v>
      </c>
      <c r="AY106">
        <v>1</v>
      </c>
      <c r="AZ106">
        <v>0</v>
      </c>
      <c r="BA106">
        <v>1</v>
      </c>
      <c r="BB106">
        <v>1</v>
      </c>
      <c r="BC106">
        <v>0</v>
      </c>
      <c r="BD106">
        <v>0</v>
      </c>
      <c r="BE106">
        <v>0</v>
      </c>
      <c r="BF106">
        <v>1</v>
      </c>
      <c r="BG106">
        <v>0</v>
      </c>
      <c r="BI106">
        <f t="shared" si="8"/>
        <v>9</v>
      </c>
      <c r="BJ106">
        <v>5</v>
      </c>
      <c r="BK106">
        <v>6</v>
      </c>
      <c r="BL106">
        <f t="shared" si="9"/>
        <v>1.2</v>
      </c>
    </row>
    <row r="107" spans="1:65" hidden="1">
      <c r="A107">
        <v>4104885</v>
      </c>
      <c r="B107" t="str">
        <f t="shared" si="3"/>
        <v>http://www.ncbi.nlm.nih.gov/pmc/articles/PMC4104885</v>
      </c>
      <c r="C107" t="s">
        <v>620</v>
      </c>
      <c r="AI107" t="s">
        <v>563</v>
      </c>
    </row>
    <row r="108" spans="1:65" hidden="1">
      <c r="A108">
        <v>3707562</v>
      </c>
      <c r="B108" t="str">
        <f t="shared" si="3"/>
        <v>http://www.ncbi.nlm.nih.gov/pmc/articles/PMC3707562</v>
      </c>
      <c r="C108" t="s">
        <v>621</v>
      </c>
      <c r="AI108" t="s">
        <v>563</v>
      </c>
    </row>
    <row r="109" spans="1:65">
      <c r="A109">
        <v>3651237</v>
      </c>
      <c r="B109" t="str">
        <f t="shared" si="3"/>
        <v>http://www.ncbi.nlm.nih.gov/pmc/articles/PMC3651237</v>
      </c>
      <c r="C109" t="s">
        <v>622</v>
      </c>
      <c r="D109" t="s">
        <v>252</v>
      </c>
      <c r="E109" t="s">
        <v>130</v>
      </c>
      <c r="F109">
        <v>0</v>
      </c>
      <c r="G109">
        <v>0</v>
      </c>
      <c r="H109" t="s">
        <v>765</v>
      </c>
      <c r="I109">
        <v>0</v>
      </c>
      <c r="J109">
        <v>0</v>
      </c>
      <c r="K109">
        <v>0</v>
      </c>
      <c r="L109">
        <v>0</v>
      </c>
      <c r="M109">
        <v>0</v>
      </c>
      <c r="N109">
        <v>0</v>
      </c>
      <c r="O109">
        <v>0</v>
      </c>
      <c r="P109">
        <v>0</v>
      </c>
      <c r="Q109">
        <v>0</v>
      </c>
      <c r="R109">
        <v>0</v>
      </c>
      <c r="S109">
        <v>0</v>
      </c>
      <c r="T109" t="s">
        <v>765</v>
      </c>
      <c r="U109" t="s">
        <v>765</v>
      </c>
      <c r="V109">
        <v>0</v>
      </c>
      <c r="W109">
        <v>0</v>
      </c>
      <c r="X109">
        <v>0</v>
      </c>
      <c r="Y109">
        <v>0</v>
      </c>
      <c r="Z109">
        <v>0</v>
      </c>
      <c r="AA109">
        <v>0</v>
      </c>
      <c r="AB109">
        <v>0</v>
      </c>
      <c r="AC109">
        <v>0</v>
      </c>
      <c r="AD109">
        <v>0</v>
      </c>
      <c r="AE109">
        <v>0</v>
      </c>
      <c r="AF109">
        <v>0</v>
      </c>
      <c r="AG109" t="s">
        <v>765</v>
      </c>
      <c r="AI109" t="s">
        <v>2</v>
      </c>
      <c r="AJ109" t="s">
        <v>287</v>
      </c>
      <c r="AP109" t="s">
        <v>772</v>
      </c>
      <c r="AR109">
        <v>0</v>
      </c>
      <c r="AS109">
        <v>0</v>
      </c>
      <c r="AT109">
        <v>0</v>
      </c>
      <c r="AU109">
        <v>0</v>
      </c>
      <c r="AV109">
        <v>1</v>
      </c>
      <c r="AW109">
        <v>0</v>
      </c>
      <c r="AX109">
        <v>0</v>
      </c>
      <c r="AY109">
        <v>1</v>
      </c>
      <c r="AZ109">
        <v>1</v>
      </c>
      <c r="BA109">
        <v>0</v>
      </c>
      <c r="BB109">
        <v>1</v>
      </c>
      <c r="BC109">
        <v>0</v>
      </c>
      <c r="BD109">
        <v>0</v>
      </c>
      <c r="BE109">
        <v>0</v>
      </c>
      <c r="BF109">
        <v>1</v>
      </c>
      <c r="BG109">
        <v>0</v>
      </c>
      <c r="BI109">
        <f>SUM(AR109:BG109)</f>
        <v>5</v>
      </c>
      <c r="BJ109">
        <v>182</v>
      </c>
      <c r="BK109">
        <v>100</v>
      </c>
      <c r="BL109">
        <f>BK109/BJ109</f>
        <v>0.5494505494505495</v>
      </c>
      <c r="BM109" t="s">
        <v>458</v>
      </c>
    </row>
    <row r="110" spans="1:65" hidden="1">
      <c r="A110">
        <v>3469648</v>
      </c>
      <c r="B110" t="str">
        <f t="shared" si="3"/>
        <v>http://www.ncbi.nlm.nih.gov/pmc/articles/PMC3469648</v>
      </c>
      <c r="C110" t="s">
        <v>623</v>
      </c>
      <c r="AI110" t="s">
        <v>563</v>
      </c>
    </row>
    <row r="111" spans="1:65">
      <c r="A111">
        <v>3626710</v>
      </c>
      <c r="B111" t="str">
        <f t="shared" si="3"/>
        <v>http://www.ncbi.nlm.nih.gov/pmc/articles/PMC3626710</v>
      </c>
      <c r="C111" t="s">
        <v>624</v>
      </c>
      <c r="D111" t="s">
        <v>228</v>
      </c>
      <c r="F111">
        <v>0</v>
      </c>
      <c r="G111">
        <v>0</v>
      </c>
      <c r="H111">
        <v>0</v>
      </c>
      <c r="I111">
        <v>0</v>
      </c>
      <c r="J111">
        <v>0</v>
      </c>
      <c r="K111">
        <v>0</v>
      </c>
      <c r="L111">
        <v>0</v>
      </c>
      <c r="M111">
        <v>0</v>
      </c>
      <c r="N111">
        <v>0</v>
      </c>
      <c r="O111">
        <v>0</v>
      </c>
      <c r="P111">
        <v>0</v>
      </c>
      <c r="Q111">
        <v>0</v>
      </c>
      <c r="R111">
        <v>0</v>
      </c>
      <c r="S111">
        <v>0</v>
      </c>
      <c r="T111" t="s">
        <v>765</v>
      </c>
      <c r="U111" t="s">
        <v>765</v>
      </c>
      <c r="V111">
        <v>0</v>
      </c>
      <c r="W111">
        <v>0</v>
      </c>
      <c r="X111">
        <v>0</v>
      </c>
      <c r="Y111">
        <v>0</v>
      </c>
      <c r="Z111">
        <v>0</v>
      </c>
      <c r="AA111">
        <v>0</v>
      </c>
      <c r="AB111">
        <v>0</v>
      </c>
      <c r="AC111">
        <v>0</v>
      </c>
      <c r="AD111">
        <v>0</v>
      </c>
      <c r="AE111">
        <v>0</v>
      </c>
      <c r="AF111">
        <v>0</v>
      </c>
      <c r="AG111">
        <v>0</v>
      </c>
      <c r="AI111" t="s">
        <v>2</v>
      </c>
      <c r="AJ111" t="s">
        <v>618</v>
      </c>
      <c r="AR111">
        <v>0</v>
      </c>
      <c r="AS111">
        <v>0</v>
      </c>
      <c r="AT111">
        <v>0</v>
      </c>
      <c r="AU111">
        <v>1</v>
      </c>
      <c r="AV111">
        <v>0</v>
      </c>
      <c r="AW111">
        <v>0</v>
      </c>
      <c r="AX111">
        <v>0</v>
      </c>
      <c r="AY111">
        <v>0</v>
      </c>
      <c r="AZ111">
        <v>0</v>
      </c>
      <c r="BA111">
        <v>0</v>
      </c>
      <c r="BB111">
        <v>1</v>
      </c>
      <c r="BC111">
        <v>0</v>
      </c>
      <c r="BD111">
        <v>0</v>
      </c>
      <c r="BE111">
        <v>0</v>
      </c>
      <c r="BF111">
        <v>1</v>
      </c>
      <c r="BG111">
        <v>0</v>
      </c>
      <c r="BI111">
        <f t="shared" ref="BI111:BI112" si="10">SUM(AR111:BG111)</f>
        <v>3</v>
      </c>
      <c r="BJ111">
        <v>6000</v>
      </c>
      <c r="BK111">
        <v>4000</v>
      </c>
      <c r="BL111">
        <f t="shared" ref="BL111:BL112" si="11">BK111/BJ111</f>
        <v>0.66666666666666663</v>
      </c>
      <c r="BM111" t="s">
        <v>841</v>
      </c>
    </row>
    <row r="112" spans="1:65">
      <c r="A112">
        <v>4007645</v>
      </c>
      <c r="B112" t="str">
        <f t="shared" si="3"/>
        <v>http://www.ncbi.nlm.nih.gov/pmc/articles/PMC4007645</v>
      </c>
      <c r="C112" t="s">
        <v>625</v>
      </c>
      <c r="D112" t="s">
        <v>273</v>
      </c>
      <c r="E112" t="s">
        <v>130</v>
      </c>
      <c r="F112">
        <v>0</v>
      </c>
      <c r="G112">
        <v>0</v>
      </c>
      <c r="H112" t="s">
        <v>765</v>
      </c>
      <c r="I112">
        <v>0</v>
      </c>
      <c r="J112">
        <v>0</v>
      </c>
      <c r="K112">
        <v>0</v>
      </c>
      <c r="L112">
        <v>0</v>
      </c>
      <c r="M112">
        <v>0</v>
      </c>
      <c r="N112">
        <v>0</v>
      </c>
      <c r="O112">
        <v>0</v>
      </c>
      <c r="P112">
        <v>0</v>
      </c>
      <c r="Q112">
        <v>0</v>
      </c>
      <c r="R112">
        <v>0</v>
      </c>
      <c r="S112">
        <v>0</v>
      </c>
      <c r="T112" t="s">
        <v>765</v>
      </c>
      <c r="U112" t="s">
        <v>765</v>
      </c>
      <c r="V112" t="s">
        <v>765</v>
      </c>
      <c r="W112">
        <v>0</v>
      </c>
      <c r="X112">
        <v>0</v>
      </c>
      <c r="Y112">
        <v>0</v>
      </c>
      <c r="Z112" t="s">
        <v>765</v>
      </c>
      <c r="AA112">
        <v>0</v>
      </c>
      <c r="AB112">
        <v>0</v>
      </c>
      <c r="AC112">
        <v>0</v>
      </c>
      <c r="AD112">
        <v>0</v>
      </c>
      <c r="AE112">
        <v>0</v>
      </c>
      <c r="AF112">
        <v>0</v>
      </c>
      <c r="AG112">
        <v>0</v>
      </c>
      <c r="AI112" t="s">
        <v>2</v>
      </c>
      <c r="AJ112" t="s">
        <v>502</v>
      </c>
      <c r="AR112">
        <v>1</v>
      </c>
      <c r="AS112">
        <v>1</v>
      </c>
      <c r="AT112">
        <v>1</v>
      </c>
      <c r="AU112">
        <v>0</v>
      </c>
      <c r="AV112">
        <v>1</v>
      </c>
      <c r="AW112">
        <v>1</v>
      </c>
      <c r="AX112">
        <v>1</v>
      </c>
      <c r="AY112">
        <v>1</v>
      </c>
      <c r="AZ112">
        <v>1</v>
      </c>
      <c r="BA112">
        <v>1</v>
      </c>
      <c r="BB112">
        <v>1</v>
      </c>
      <c r="BC112">
        <v>0</v>
      </c>
      <c r="BD112">
        <v>0</v>
      </c>
      <c r="BE112">
        <v>0</v>
      </c>
      <c r="BF112">
        <v>1</v>
      </c>
      <c r="BG112">
        <v>0</v>
      </c>
      <c r="BI112">
        <f t="shared" si="10"/>
        <v>11</v>
      </c>
      <c r="BJ112">
        <v>42</v>
      </c>
      <c r="BK112">
        <v>40</v>
      </c>
      <c r="BL112">
        <f t="shared" si="11"/>
        <v>0.95238095238095233</v>
      </c>
    </row>
    <row r="113" spans="1:65" hidden="1">
      <c r="A113">
        <v>3545773</v>
      </c>
      <c r="B113" t="str">
        <f t="shared" si="3"/>
        <v>http://www.ncbi.nlm.nih.gov/pmc/articles/PMC3545773</v>
      </c>
      <c r="C113" t="s">
        <v>626</v>
      </c>
      <c r="AI113" t="s">
        <v>563</v>
      </c>
    </row>
    <row r="114" spans="1:65" hidden="1">
      <c r="A114">
        <v>3854777</v>
      </c>
      <c r="B114" t="str">
        <f t="shared" si="3"/>
        <v>http://www.ncbi.nlm.nih.gov/pmc/articles/PMC3854777</v>
      </c>
      <c r="C114" t="s">
        <v>627</v>
      </c>
      <c r="D114" t="s">
        <v>252</v>
      </c>
      <c r="E114" t="s">
        <v>114</v>
      </c>
      <c r="F114">
        <v>1</v>
      </c>
      <c r="G114">
        <v>1</v>
      </c>
      <c r="H114">
        <v>1</v>
      </c>
      <c r="I114">
        <v>1</v>
      </c>
      <c r="J114">
        <v>0</v>
      </c>
      <c r="K114">
        <v>0</v>
      </c>
      <c r="L114">
        <v>0</v>
      </c>
      <c r="M114">
        <v>0</v>
      </c>
      <c r="N114">
        <v>0</v>
      </c>
      <c r="O114">
        <v>0</v>
      </c>
      <c r="P114">
        <v>0</v>
      </c>
      <c r="Q114">
        <v>0</v>
      </c>
      <c r="R114">
        <v>0</v>
      </c>
      <c r="S114">
        <v>0</v>
      </c>
      <c r="T114">
        <v>1</v>
      </c>
      <c r="U114">
        <v>1</v>
      </c>
      <c r="V114">
        <v>1</v>
      </c>
      <c r="W114">
        <v>1</v>
      </c>
      <c r="X114">
        <v>0</v>
      </c>
      <c r="Y114">
        <v>0</v>
      </c>
      <c r="Z114">
        <v>0</v>
      </c>
      <c r="AA114">
        <v>0</v>
      </c>
      <c r="AB114">
        <v>0</v>
      </c>
      <c r="AC114">
        <v>0</v>
      </c>
      <c r="AD114">
        <v>0</v>
      </c>
      <c r="AE114">
        <v>0</v>
      </c>
      <c r="AF114">
        <v>0</v>
      </c>
      <c r="AG114">
        <v>0</v>
      </c>
      <c r="AI114" t="s">
        <v>517</v>
      </c>
    </row>
    <row r="115" spans="1:65">
      <c r="A115">
        <v>3787110</v>
      </c>
      <c r="B115" t="str">
        <f t="shared" si="3"/>
        <v>http://www.ncbi.nlm.nih.gov/pmc/articles/PMC3787110</v>
      </c>
      <c r="C115" t="s">
        <v>628</v>
      </c>
      <c r="D115" t="s">
        <v>228</v>
      </c>
      <c r="F115">
        <v>0</v>
      </c>
      <c r="G115" t="s">
        <v>766</v>
      </c>
      <c r="H115">
        <v>0</v>
      </c>
      <c r="I115" t="s">
        <v>765</v>
      </c>
      <c r="J115">
        <v>0</v>
      </c>
      <c r="K115">
        <v>0</v>
      </c>
      <c r="L115">
        <v>0</v>
      </c>
      <c r="M115">
        <v>0</v>
      </c>
      <c r="N115">
        <v>0</v>
      </c>
      <c r="O115">
        <v>0</v>
      </c>
      <c r="P115">
        <v>0</v>
      </c>
      <c r="Q115">
        <v>0</v>
      </c>
      <c r="R115">
        <v>0</v>
      </c>
      <c r="S115">
        <v>0</v>
      </c>
      <c r="T115" t="s">
        <v>765</v>
      </c>
      <c r="U115">
        <v>0</v>
      </c>
      <c r="V115" t="s">
        <v>765</v>
      </c>
      <c r="W115">
        <v>0</v>
      </c>
      <c r="X115">
        <v>0</v>
      </c>
      <c r="Y115">
        <v>0</v>
      </c>
      <c r="Z115" t="s">
        <v>767</v>
      </c>
      <c r="AA115" t="s">
        <v>767</v>
      </c>
      <c r="AB115">
        <v>0</v>
      </c>
      <c r="AC115">
        <v>0</v>
      </c>
      <c r="AD115">
        <v>0</v>
      </c>
      <c r="AE115">
        <v>0</v>
      </c>
      <c r="AF115">
        <v>0</v>
      </c>
      <c r="AG115">
        <v>0</v>
      </c>
      <c r="AI115" t="s">
        <v>263</v>
      </c>
      <c r="AL115" t="s">
        <v>629</v>
      </c>
      <c r="AR115">
        <v>1</v>
      </c>
      <c r="AS115">
        <v>1</v>
      </c>
      <c r="AT115">
        <v>1</v>
      </c>
      <c r="AU115">
        <v>0</v>
      </c>
      <c r="AV115">
        <v>0</v>
      </c>
      <c r="AW115">
        <v>1</v>
      </c>
      <c r="AX115">
        <v>1</v>
      </c>
      <c r="AY115">
        <v>1</v>
      </c>
      <c r="AZ115">
        <v>0</v>
      </c>
      <c r="BA115">
        <v>1</v>
      </c>
      <c r="BB115">
        <v>1</v>
      </c>
      <c r="BC115">
        <v>0</v>
      </c>
      <c r="BD115">
        <v>0</v>
      </c>
      <c r="BE115">
        <v>0</v>
      </c>
      <c r="BF115">
        <v>1</v>
      </c>
      <c r="BG115">
        <v>0</v>
      </c>
      <c r="BI115">
        <f t="shared" ref="BI115:BI116" si="12">SUM(AR115:BG115)</f>
        <v>9</v>
      </c>
      <c r="BJ115">
        <v>11</v>
      </c>
      <c r="BK115">
        <v>10</v>
      </c>
      <c r="BL115">
        <f t="shared" ref="BL115:BL116" si="13">BK115/BJ115</f>
        <v>0.90909090909090906</v>
      </c>
    </row>
    <row r="116" spans="1:65">
      <c r="A116">
        <v>3629999</v>
      </c>
      <c r="B116" t="str">
        <f t="shared" si="3"/>
        <v>http://www.ncbi.nlm.nih.gov/pmc/articles/PMC3629999</v>
      </c>
      <c r="C116" t="s">
        <v>232</v>
      </c>
      <c r="D116" t="s">
        <v>228</v>
      </c>
      <c r="F116">
        <v>0</v>
      </c>
      <c r="G116">
        <v>0</v>
      </c>
      <c r="H116" t="s">
        <v>765</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I116" t="s">
        <v>2</v>
      </c>
      <c r="AJ116" t="s">
        <v>630</v>
      </c>
      <c r="AP116" t="s">
        <v>773</v>
      </c>
      <c r="AR116">
        <v>0</v>
      </c>
      <c r="AS116">
        <v>0</v>
      </c>
      <c r="AT116">
        <v>0</v>
      </c>
      <c r="AU116">
        <v>1</v>
      </c>
      <c r="AV116">
        <v>1</v>
      </c>
      <c r="AW116">
        <v>0</v>
      </c>
      <c r="AX116">
        <v>1</v>
      </c>
      <c r="AY116">
        <v>1</v>
      </c>
      <c r="AZ116">
        <v>0</v>
      </c>
      <c r="BA116">
        <v>0</v>
      </c>
      <c r="BB116">
        <v>1</v>
      </c>
      <c r="BC116">
        <v>0</v>
      </c>
      <c r="BD116">
        <v>0</v>
      </c>
      <c r="BE116">
        <v>0</v>
      </c>
      <c r="BF116">
        <v>1</v>
      </c>
      <c r="BG116">
        <v>0</v>
      </c>
      <c r="BI116">
        <f t="shared" si="12"/>
        <v>6</v>
      </c>
      <c r="BJ116">
        <v>130</v>
      </c>
      <c r="BK116">
        <v>242</v>
      </c>
      <c r="BL116">
        <f t="shared" si="13"/>
        <v>1.8615384615384616</v>
      </c>
    </row>
    <row r="117" spans="1:65" hidden="1">
      <c r="A117">
        <v>3437237</v>
      </c>
      <c r="B117" t="str">
        <f>"http://www.ncbi.nlm.nih.gov/pmc/articles/PMC" &amp; A117</f>
        <v>http://www.ncbi.nlm.nih.gov/pmc/articles/PMC3437237</v>
      </c>
      <c r="AI117" t="s">
        <v>563</v>
      </c>
      <c r="AP117" t="s">
        <v>504</v>
      </c>
    </row>
    <row r="118" spans="1:65" hidden="1">
      <c r="A118">
        <v>3330792</v>
      </c>
      <c r="B118" t="str">
        <f t="shared" ref="B118:B181" si="14">"http://www.ncbi.nlm.nih.gov/pmc/articles/PMC" &amp; A118</f>
        <v>http://www.ncbi.nlm.nih.gov/pmc/articles/PMC3330792</v>
      </c>
      <c r="AI118" t="s">
        <v>563</v>
      </c>
    </row>
    <row r="119" spans="1:65" hidden="1">
      <c r="A119">
        <v>3008633</v>
      </c>
      <c r="B119" t="str">
        <f t="shared" si="14"/>
        <v>http://www.ncbi.nlm.nih.gov/pmc/articles/PMC3008633</v>
      </c>
      <c r="C119" t="s">
        <v>638</v>
      </c>
      <c r="D119" t="s">
        <v>228</v>
      </c>
      <c r="E119" t="s">
        <v>114</v>
      </c>
      <c r="F119">
        <v>0</v>
      </c>
      <c r="G119">
        <v>0</v>
      </c>
      <c r="H119">
        <v>1</v>
      </c>
      <c r="I119">
        <v>0</v>
      </c>
      <c r="J119">
        <v>0</v>
      </c>
      <c r="K119">
        <v>0</v>
      </c>
      <c r="L119">
        <v>0</v>
      </c>
      <c r="M119">
        <v>0</v>
      </c>
      <c r="N119">
        <v>0</v>
      </c>
      <c r="O119">
        <v>0</v>
      </c>
      <c r="P119">
        <v>0</v>
      </c>
      <c r="Q119">
        <v>0</v>
      </c>
      <c r="R119">
        <v>0</v>
      </c>
      <c r="S119">
        <v>0</v>
      </c>
      <c r="T119">
        <v>0</v>
      </c>
      <c r="U119">
        <v>1</v>
      </c>
      <c r="V119">
        <v>0</v>
      </c>
      <c r="W119">
        <v>0</v>
      </c>
      <c r="X119">
        <v>0</v>
      </c>
      <c r="Y119">
        <v>0</v>
      </c>
      <c r="Z119">
        <v>1</v>
      </c>
      <c r="AA119">
        <v>1</v>
      </c>
      <c r="AB119">
        <v>0</v>
      </c>
      <c r="AC119">
        <v>1</v>
      </c>
      <c r="AD119">
        <v>0</v>
      </c>
      <c r="AE119">
        <v>0</v>
      </c>
      <c r="AF119">
        <v>0</v>
      </c>
      <c r="AG119">
        <v>1</v>
      </c>
      <c r="AI119" t="s">
        <v>517</v>
      </c>
      <c r="AL119" t="s">
        <v>639</v>
      </c>
    </row>
    <row r="120" spans="1:65" hidden="1">
      <c r="A120">
        <v>3979387</v>
      </c>
      <c r="B120" t="str">
        <f t="shared" si="14"/>
        <v>http://www.ncbi.nlm.nih.gov/pmc/articles/PMC3979387</v>
      </c>
      <c r="C120" t="s">
        <v>640</v>
      </c>
      <c r="D120" t="s">
        <v>214</v>
      </c>
      <c r="F120">
        <v>1</v>
      </c>
      <c r="G120">
        <v>1</v>
      </c>
      <c r="H120">
        <v>1</v>
      </c>
      <c r="I120">
        <v>1</v>
      </c>
      <c r="J120">
        <v>0</v>
      </c>
      <c r="K120">
        <v>0</v>
      </c>
      <c r="L120">
        <v>0</v>
      </c>
      <c r="M120">
        <v>0</v>
      </c>
      <c r="N120">
        <v>0</v>
      </c>
      <c r="O120">
        <v>0</v>
      </c>
      <c r="P120">
        <v>0</v>
      </c>
      <c r="Q120">
        <v>0</v>
      </c>
      <c r="R120">
        <v>0</v>
      </c>
      <c r="S120">
        <v>0</v>
      </c>
      <c r="T120">
        <v>1</v>
      </c>
      <c r="U120">
        <v>1</v>
      </c>
      <c r="V120">
        <v>1</v>
      </c>
      <c r="W120">
        <v>0</v>
      </c>
      <c r="X120">
        <v>0</v>
      </c>
      <c r="Y120">
        <v>0</v>
      </c>
      <c r="Z120">
        <v>1</v>
      </c>
      <c r="AA120">
        <v>1</v>
      </c>
      <c r="AB120">
        <v>0</v>
      </c>
      <c r="AC120">
        <v>1</v>
      </c>
      <c r="AD120">
        <v>0</v>
      </c>
      <c r="AE120">
        <v>1</v>
      </c>
      <c r="AF120">
        <v>0</v>
      </c>
      <c r="AG120">
        <v>1</v>
      </c>
      <c r="AI120" t="s">
        <v>517</v>
      </c>
    </row>
    <row r="121" spans="1:65" hidden="1">
      <c r="A121">
        <v>3313853</v>
      </c>
      <c r="B121" t="str">
        <f t="shared" si="14"/>
        <v>http://www.ncbi.nlm.nih.gov/pmc/articles/PMC3313853</v>
      </c>
      <c r="C121" t="s">
        <v>641</v>
      </c>
      <c r="D121" t="s">
        <v>273</v>
      </c>
      <c r="E121" t="s">
        <v>114</v>
      </c>
      <c r="F121">
        <v>0</v>
      </c>
      <c r="G121">
        <v>0</v>
      </c>
      <c r="H121">
        <v>1</v>
      </c>
      <c r="I121">
        <v>1</v>
      </c>
      <c r="J121">
        <v>0</v>
      </c>
      <c r="K121">
        <v>0</v>
      </c>
      <c r="L121">
        <v>0</v>
      </c>
      <c r="M121">
        <v>0</v>
      </c>
      <c r="N121">
        <v>0</v>
      </c>
      <c r="O121">
        <v>0</v>
      </c>
      <c r="P121">
        <v>0</v>
      </c>
      <c r="Q121">
        <v>0</v>
      </c>
      <c r="R121">
        <v>0</v>
      </c>
      <c r="S121">
        <v>0</v>
      </c>
      <c r="T121">
        <v>1</v>
      </c>
      <c r="U121">
        <v>1</v>
      </c>
      <c r="V121">
        <v>0</v>
      </c>
      <c r="W121">
        <v>0</v>
      </c>
      <c r="X121">
        <v>0</v>
      </c>
      <c r="Y121">
        <v>0</v>
      </c>
      <c r="Z121">
        <v>0</v>
      </c>
      <c r="AA121">
        <v>0</v>
      </c>
      <c r="AB121">
        <v>0</v>
      </c>
      <c r="AC121">
        <v>1</v>
      </c>
      <c r="AD121">
        <v>0</v>
      </c>
      <c r="AE121">
        <v>1</v>
      </c>
      <c r="AF121">
        <v>0</v>
      </c>
      <c r="AG121">
        <v>0</v>
      </c>
      <c r="AI121" t="s">
        <v>395</v>
      </c>
      <c r="AL121" t="s">
        <v>642</v>
      </c>
    </row>
    <row r="122" spans="1:65" hidden="1">
      <c r="A122">
        <v>3663101</v>
      </c>
      <c r="B122" t="str">
        <f t="shared" si="14"/>
        <v>http://www.ncbi.nlm.nih.gov/pmc/articles/PMC3663101</v>
      </c>
      <c r="C122" t="s">
        <v>643</v>
      </c>
      <c r="D122" t="s">
        <v>228</v>
      </c>
      <c r="F122">
        <v>0</v>
      </c>
      <c r="G122">
        <v>0</v>
      </c>
      <c r="H122" t="s">
        <v>765</v>
      </c>
      <c r="I122">
        <v>0</v>
      </c>
      <c r="J122">
        <v>0</v>
      </c>
      <c r="K122">
        <v>0</v>
      </c>
      <c r="L122">
        <v>0</v>
      </c>
      <c r="M122">
        <v>0</v>
      </c>
      <c r="N122">
        <v>0</v>
      </c>
      <c r="O122">
        <v>0</v>
      </c>
      <c r="P122">
        <v>0</v>
      </c>
      <c r="Q122">
        <v>0</v>
      </c>
      <c r="R122">
        <v>0</v>
      </c>
      <c r="S122">
        <v>0</v>
      </c>
      <c r="T122" t="s">
        <v>765</v>
      </c>
      <c r="U122">
        <v>0</v>
      </c>
      <c r="V122">
        <v>0</v>
      </c>
      <c r="W122">
        <v>0</v>
      </c>
      <c r="X122">
        <v>0</v>
      </c>
      <c r="Y122">
        <v>0</v>
      </c>
      <c r="Z122">
        <v>0</v>
      </c>
      <c r="AA122">
        <v>0</v>
      </c>
      <c r="AB122">
        <v>0</v>
      </c>
      <c r="AC122" t="s">
        <v>767</v>
      </c>
      <c r="AD122">
        <v>0</v>
      </c>
      <c r="AE122" t="s">
        <v>767</v>
      </c>
      <c r="AF122">
        <v>0</v>
      </c>
      <c r="AG122">
        <v>0</v>
      </c>
      <c r="AI122" t="s">
        <v>787</v>
      </c>
      <c r="AL122" t="s">
        <v>644</v>
      </c>
      <c r="AP122" s="8" t="s">
        <v>782</v>
      </c>
      <c r="AR122">
        <v>1</v>
      </c>
      <c r="AS122">
        <v>1</v>
      </c>
      <c r="AT122">
        <v>1</v>
      </c>
      <c r="AU122">
        <v>0</v>
      </c>
      <c r="AV122">
        <v>0</v>
      </c>
      <c r="AW122">
        <v>1</v>
      </c>
      <c r="AX122">
        <v>1</v>
      </c>
      <c r="AY122">
        <v>1</v>
      </c>
      <c r="AZ122">
        <v>0</v>
      </c>
      <c r="BA122">
        <v>1</v>
      </c>
      <c r="BB122">
        <v>1</v>
      </c>
      <c r="BC122">
        <v>0</v>
      </c>
      <c r="BD122">
        <v>0</v>
      </c>
      <c r="BE122">
        <v>0</v>
      </c>
      <c r="BF122">
        <v>1</v>
      </c>
      <c r="BG122">
        <v>0</v>
      </c>
      <c r="BI122">
        <f t="shared" ref="BI122:BI123" si="15">SUM(AR122:BG122)</f>
        <v>9</v>
      </c>
      <c r="BJ122">
        <v>5</v>
      </c>
      <c r="BK122">
        <v>3</v>
      </c>
      <c r="BL122">
        <f t="shared" ref="BL122:BL123" si="16">BK122/BJ122</f>
        <v>0.6</v>
      </c>
      <c r="BM122" t="s">
        <v>842</v>
      </c>
    </row>
    <row r="123" spans="1:65">
      <c r="A123">
        <v>3521185</v>
      </c>
      <c r="B123" t="str">
        <f t="shared" si="14"/>
        <v>http://www.ncbi.nlm.nih.gov/pmc/articles/PMC3521185</v>
      </c>
      <c r="C123" t="s">
        <v>645</v>
      </c>
      <c r="D123" t="s">
        <v>228</v>
      </c>
      <c r="F123">
        <v>0</v>
      </c>
      <c r="G123">
        <v>0</v>
      </c>
      <c r="H123" t="s">
        <v>765</v>
      </c>
      <c r="I123">
        <v>0</v>
      </c>
      <c r="J123" t="s">
        <v>765</v>
      </c>
      <c r="K123">
        <v>0</v>
      </c>
      <c r="L123">
        <v>0</v>
      </c>
      <c r="M123">
        <v>0</v>
      </c>
      <c r="N123">
        <v>0</v>
      </c>
      <c r="O123">
        <v>0</v>
      </c>
      <c r="P123">
        <v>0</v>
      </c>
      <c r="Q123">
        <v>0</v>
      </c>
      <c r="R123">
        <v>0</v>
      </c>
      <c r="S123">
        <v>0</v>
      </c>
      <c r="T123" t="s">
        <v>765</v>
      </c>
      <c r="U123">
        <v>0</v>
      </c>
      <c r="V123">
        <v>0</v>
      </c>
      <c r="W123">
        <v>0</v>
      </c>
      <c r="X123">
        <v>0</v>
      </c>
      <c r="Y123">
        <v>0</v>
      </c>
      <c r="Z123">
        <v>0</v>
      </c>
      <c r="AA123">
        <v>0</v>
      </c>
      <c r="AB123">
        <v>0</v>
      </c>
      <c r="AC123" t="s">
        <v>765</v>
      </c>
      <c r="AD123">
        <v>0</v>
      </c>
      <c r="AE123">
        <v>0</v>
      </c>
      <c r="AF123">
        <v>0</v>
      </c>
      <c r="AG123">
        <v>0</v>
      </c>
      <c r="AI123" t="s">
        <v>2</v>
      </c>
      <c r="AJ123" t="s">
        <v>287</v>
      </c>
      <c r="AP123" t="s">
        <v>774</v>
      </c>
      <c r="AR123">
        <v>1</v>
      </c>
      <c r="AS123">
        <v>1</v>
      </c>
      <c r="AT123">
        <v>1</v>
      </c>
      <c r="AU123">
        <v>1</v>
      </c>
      <c r="AV123">
        <v>0</v>
      </c>
      <c r="AW123">
        <v>1</v>
      </c>
      <c r="AX123">
        <v>1</v>
      </c>
      <c r="AY123">
        <v>1</v>
      </c>
      <c r="AZ123">
        <v>1</v>
      </c>
      <c r="BA123">
        <v>1</v>
      </c>
      <c r="BB123">
        <v>1</v>
      </c>
      <c r="BC123">
        <v>0</v>
      </c>
      <c r="BD123">
        <v>0</v>
      </c>
      <c r="BE123">
        <v>0</v>
      </c>
      <c r="BF123">
        <v>1</v>
      </c>
      <c r="BG123">
        <v>0</v>
      </c>
      <c r="BI123">
        <f t="shared" si="15"/>
        <v>11</v>
      </c>
      <c r="BJ123">
        <v>103</v>
      </c>
      <c r="BK123">
        <v>144</v>
      </c>
      <c r="BL123">
        <f t="shared" si="16"/>
        <v>1.3980582524271845</v>
      </c>
    </row>
    <row r="124" spans="1:65" hidden="1">
      <c r="A124">
        <v>3269193</v>
      </c>
      <c r="B124" t="str">
        <f t="shared" si="14"/>
        <v>http://www.ncbi.nlm.nih.gov/pmc/articles/PMC3269193</v>
      </c>
      <c r="C124" t="s">
        <v>646</v>
      </c>
      <c r="AI124" t="s">
        <v>563</v>
      </c>
    </row>
    <row r="125" spans="1:65">
      <c r="A125">
        <v>3257219</v>
      </c>
      <c r="B125" t="str">
        <f t="shared" si="14"/>
        <v>http://www.ncbi.nlm.nih.gov/pmc/articles/PMC3257219</v>
      </c>
      <c r="C125" t="s">
        <v>647</v>
      </c>
      <c r="D125" t="s">
        <v>228</v>
      </c>
      <c r="F125">
        <v>0</v>
      </c>
      <c r="G125">
        <v>0</v>
      </c>
      <c r="H125" t="s">
        <v>765</v>
      </c>
      <c r="I125" t="s">
        <v>765</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t="s">
        <v>765</v>
      </c>
      <c r="AF125">
        <v>0</v>
      </c>
      <c r="AG125" t="s">
        <v>765</v>
      </c>
      <c r="AI125" t="s">
        <v>263</v>
      </c>
      <c r="AP125" t="s">
        <v>775</v>
      </c>
      <c r="AR125">
        <v>1</v>
      </c>
      <c r="AS125">
        <v>1</v>
      </c>
      <c r="AT125">
        <v>1</v>
      </c>
      <c r="AU125">
        <v>0</v>
      </c>
      <c r="AV125">
        <v>0</v>
      </c>
      <c r="AW125">
        <v>1</v>
      </c>
      <c r="AX125">
        <v>1</v>
      </c>
      <c r="AY125">
        <v>1</v>
      </c>
      <c r="AZ125">
        <v>1</v>
      </c>
      <c r="BA125">
        <v>1</v>
      </c>
      <c r="BB125">
        <v>1</v>
      </c>
      <c r="BC125">
        <v>0</v>
      </c>
      <c r="BD125">
        <v>0</v>
      </c>
      <c r="BE125">
        <v>0</v>
      </c>
      <c r="BF125">
        <v>1</v>
      </c>
      <c r="BG125">
        <v>0</v>
      </c>
      <c r="BI125">
        <f>SUM(AR125:BG125)</f>
        <v>10</v>
      </c>
      <c r="BJ125">
        <v>11</v>
      </c>
      <c r="BK125">
        <v>16</v>
      </c>
      <c r="BL125">
        <f>BK125/BJ125</f>
        <v>1.4545454545454546</v>
      </c>
    </row>
    <row r="126" spans="1:65" hidden="1">
      <c r="A126">
        <v>3873038</v>
      </c>
      <c r="B126" t="str">
        <f t="shared" si="14"/>
        <v>http://www.ncbi.nlm.nih.gov/pmc/articles/PMC3873038</v>
      </c>
      <c r="C126" t="s">
        <v>648</v>
      </c>
      <c r="AI126" t="s">
        <v>563</v>
      </c>
    </row>
    <row r="127" spans="1:65" hidden="1">
      <c r="A127">
        <v>2871048</v>
      </c>
      <c r="B127" t="str">
        <f t="shared" si="14"/>
        <v>http://www.ncbi.nlm.nih.gov/pmc/articles/PMC2871048</v>
      </c>
      <c r="C127" t="s">
        <v>649</v>
      </c>
      <c r="D127" t="s">
        <v>228</v>
      </c>
      <c r="F127">
        <v>1</v>
      </c>
      <c r="G127">
        <v>1</v>
      </c>
      <c r="H127">
        <v>1</v>
      </c>
      <c r="I127">
        <v>1</v>
      </c>
      <c r="J127">
        <v>0</v>
      </c>
      <c r="K127">
        <v>0</v>
      </c>
      <c r="L127">
        <v>0</v>
      </c>
      <c r="M127">
        <v>0</v>
      </c>
      <c r="N127">
        <v>0</v>
      </c>
      <c r="O127">
        <v>0</v>
      </c>
      <c r="P127">
        <v>0</v>
      </c>
      <c r="Q127">
        <v>0</v>
      </c>
      <c r="R127">
        <v>0</v>
      </c>
      <c r="S127">
        <v>0</v>
      </c>
      <c r="T127">
        <v>0</v>
      </c>
      <c r="U127">
        <v>0</v>
      </c>
      <c r="V127">
        <v>1</v>
      </c>
      <c r="W127">
        <v>0</v>
      </c>
      <c r="X127">
        <v>0</v>
      </c>
      <c r="Y127">
        <v>0</v>
      </c>
      <c r="Z127">
        <v>1</v>
      </c>
      <c r="AA127">
        <v>0</v>
      </c>
      <c r="AB127">
        <v>0</v>
      </c>
      <c r="AC127">
        <v>0</v>
      </c>
      <c r="AD127">
        <v>0</v>
      </c>
      <c r="AE127">
        <v>0</v>
      </c>
      <c r="AF127">
        <v>0</v>
      </c>
      <c r="AG127">
        <v>0</v>
      </c>
      <c r="AI127" t="s">
        <v>240</v>
      </c>
    </row>
    <row r="128" spans="1:65">
      <c r="A128">
        <v>3125749</v>
      </c>
      <c r="B128" t="str">
        <f t="shared" si="14"/>
        <v>http://www.ncbi.nlm.nih.gov/pmc/articles/PMC3125749</v>
      </c>
      <c r="C128" t="s">
        <v>650</v>
      </c>
      <c r="D128" t="s">
        <v>228</v>
      </c>
      <c r="F128" t="s">
        <v>765</v>
      </c>
      <c r="G128">
        <v>0</v>
      </c>
      <c r="H128" t="s">
        <v>765</v>
      </c>
      <c r="I128">
        <v>0</v>
      </c>
      <c r="J128" t="s">
        <v>766</v>
      </c>
      <c r="K128">
        <v>0</v>
      </c>
      <c r="L128">
        <v>0</v>
      </c>
      <c r="M128">
        <v>0</v>
      </c>
      <c r="N128">
        <v>0</v>
      </c>
      <c r="O128">
        <v>0</v>
      </c>
      <c r="P128">
        <v>0</v>
      </c>
      <c r="Q128">
        <v>0</v>
      </c>
      <c r="R128">
        <v>0</v>
      </c>
      <c r="S128">
        <v>0</v>
      </c>
      <c r="T128">
        <v>0</v>
      </c>
      <c r="U128" t="s">
        <v>765</v>
      </c>
      <c r="V128" t="s">
        <v>765</v>
      </c>
      <c r="W128">
        <v>0</v>
      </c>
      <c r="X128">
        <v>0</v>
      </c>
      <c r="Y128">
        <v>0</v>
      </c>
      <c r="Z128">
        <v>0</v>
      </c>
      <c r="AA128">
        <v>0</v>
      </c>
      <c r="AB128">
        <v>0</v>
      </c>
      <c r="AC128" t="s">
        <v>765</v>
      </c>
      <c r="AD128">
        <v>0</v>
      </c>
      <c r="AE128" t="s">
        <v>765</v>
      </c>
      <c r="AF128">
        <v>0</v>
      </c>
      <c r="AG128" t="s">
        <v>766</v>
      </c>
      <c r="AI128" t="s">
        <v>263</v>
      </c>
      <c r="AK128" t="s">
        <v>258</v>
      </c>
      <c r="AP128" s="8" t="s">
        <v>783</v>
      </c>
      <c r="AR128">
        <v>0</v>
      </c>
      <c r="AS128">
        <v>0</v>
      </c>
      <c r="AT128">
        <v>1</v>
      </c>
      <c r="AU128">
        <v>0</v>
      </c>
      <c r="AV128">
        <v>0</v>
      </c>
      <c r="AW128">
        <v>0</v>
      </c>
      <c r="AX128">
        <v>0</v>
      </c>
      <c r="AY128">
        <v>0</v>
      </c>
      <c r="AZ128">
        <v>1</v>
      </c>
      <c r="BA128">
        <v>1</v>
      </c>
      <c r="BB128">
        <v>1</v>
      </c>
      <c r="BC128">
        <v>0</v>
      </c>
      <c r="BD128">
        <v>0</v>
      </c>
      <c r="BE128">
        <v>0</v>
      </c>
      <c r="BF128">
        <v>1</v>
      </c>
      <c r="BG128">
        <v>0</v>
      </c>
      <c r="BI128">
        <f t="shared" ref="BI128:BI129" si="17">SUM(AR128:BG128)</f>
        <v>5</v>
      </c>
      <c r="BJ128">
        <v>300</v>
      </c>
      <c r="BK128">
        <v>656</v>
      </c>
      <c r="BL128">
        <f t="shared" ref="BL128:BL129" si="18">BK128/BJ128</f>
        <v>2.1866666666666665</v>
      </c>
    </row>
    <row r="129" spans="1:64">
      <c r="A129">
        <v>2949778</v>
      </c>
      <c r="B129" t="str">
        <f t="shared" si="14"/>
        <v>http://www.ncbi.nlm.nih.gov/pmc/articles/PMC2949778</v>
      </c>
      <c r="C129" t="s">
        <v>651</v>
      </c>
      <c r="D129" t="s">
        <v>228</v>
      </c>
      <c r="F129">
        <v>0</v>
      </c>
      <c r="G129">
        <v>0</v>
      </c>
      <c r="H129" t="s">
        <v>765</v>
      </c>
      <c r="I129" t="s">
        <v>765</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I129" t="s">
        <v>263</v>
      </c>
      <c r="AL129" t="s">
        <v>652</v>
      </c>
      <c r="AP129" t="s">
        <v>776</v>
      </c>
      <c r="AR129">
        <v>1</v>
      </c>
      <c r="AS129">
        <v>1</v>
      </c>
      <c r="AT129">
        <v>1</v>
      </c>
      <c r="AU129">
        <v>0</v>
      </c>
      <c r="AV129">
        <v>0</v>
      </c>
      <c r="AW129">
        <v>1</v>
      </c>
      <c r="AX129">
        <v>1</v>
      </c>
      <c r="AY129">
        <v>1</v>
      </c>
      <c r="AZ129">
        <v>1</v>
      </c>
      <c r="BA129">
        <v>1</v>
      </c>
      <c r="BB129">
        <v>1</v>
      </c>
      <c r="BC129">
        <v>0</v>
      </c>
      <c r="BD129">
        <v>0</v>
      </c>
      <c r="BE129">
        <v>0</v>
      </c>
      <c r="BF129">
        <v>1</v>
      </c>
      <c r="BG129">
        <v>0</v>
      </c>
      <c r="BI129">
        <f t="shared" si="17"/>
        <v>10</v>
      </c>
      <c r="BJ129">
        <v>17</v>
      </c>
      <c r="BK129">
        <v>17</v>
      </c>
      <c r="BL129">
        <f t="shared" si="18"/>
        <v>1</v>
      </c>
    </row>
    <row r="130" spans="1:64" hidden="1">
      <c r="A130">
        <v>4060096</v>
      </c>
      <c r="B130" t="str">
        <f t="shared" si="14"/>
        <v>http://www.ncbi.nlm.nih.gov/pmc/articles/PMC4060096</v>
      </c>
      <c r="C130" t="s">
        <v>653</v>
      </c>
      <c r="AI130" t="s">
        <v>563</v>
      </c>
    </row>
    <row r="131" spans="1:64" hidden="1">
      <c r="A131">
        <v>4039154</v>
      </c>
      <c r="B131" t="str">
        <f t="shared" si="14"/>
        <v>http://www.ncbi.nlm.nih.gov/pmc/articles/PMC4039154</v>
      </c>
      <c r="C131" t="s">
        <v>654</v>
      </c>
      <c r="AI131" t="s">
        <v>563</v>
      </c>
    </row>
    <row r="132" spans="1:64" hidden="1">
      <c r="A132">
        <v>3479339</v>
      </c>
      <c r="B132" t="str">
        <f t="shared" si="14"/>
        <v>http://www.ncbi.nlm.nih.gov/pmc/articles/PMC3479339</v>
      </c>
      <c r="C132" t="s">
        <v>655</v>
      </c>
      <c r="AI132" t="s">
        <v>563</v>
      </c>
    </row>
    <row r="133" spans="1:64" hidden="1">
      <c r="A133">
        <v>3623715</v>
      </c>
      <c r="B133" t="str">
        <f t="shared" si="14"/>
        <v>http://www.ncbi.nlm.nih.gov/pmc/articles/PMC3623715</v>
      </c>
      <c r="C133" t="s">
        <v>656</v>
      </c>
      <c r="AI133" t="s">
        <v>563</v>
      </c>
    </row>
    <row r="134" spans="1:64" hidden="1">
      <c r="A134">
        <v>4027058</v>
      </c>
      <c r="B134" t="str">
        <f t="shared" si="14"/>
        <v>http://www.ncbi.nlm.nih.gov/pmc/articles/PMC4027058</v>
      </c>
      <c r="C134" t="s">
        <v>657</v>
      </c>
      <c r="D134" t="s">
        <v>228</v>
      </c>
      <c r="E134" t="s">
        <v>115</v>
      </c>
      <c r="F134">
        <v>1</v>
      </c>
      <c r="G134">
        <v>0</v>
      </c>
      <c r="H134">
        <v>1</v>
      </c>
      <c r="I134">
        <v>0</v>
      </c>
      <c r="J134">
        <v>0</v>
      </c>
      <c r="K134">
        <v>0</v>
      </c>
      <c r="L134">
        <v>0</v>
      </c>
      <c r="M134">
        <v>0</v>
      </c>
      <c r="N134">
        <v>0</v>
      </c>
      <c r="O134">
        <v>0</v>
      </c>
      <c r="P134">
        <v>0</v>
      </c>
      <c r="Q134">
        <v>0</v>
      </c>
      <c r="R134">
        <v>0</v>
      </c>
      <c r="S134">
        <v>0</v>
      </c>
      <c r="T134">
        <v>1</v>
      </c>
      <c r="U134">
        <v>0</v>
      </c>
      <c r="V134">
        <v>1</v>
      </c>
      <c r="W134">
        <v>0</v>
      </c>
      <c r="X134">
        <v>0</v>
      </c>
      <c r="Y134">
        <v>0</v>
      </c>
      <c r="Z134">
        <v>1</v>
      </c>
      <c r="AA134">
        <v>1</v>
      </c>
      <c r="AB134">
        <v>0</v>
      </c>
      <c r="AC134">
        <v>0</v>
      </c>
      <c r="AD134">
        <v>0</v>
      </c>
      <c r="AE134">
        <v>0</v>
      </c>
      <c r="AF134">
        <v>0</v>
      </c>
      <c r="AG134">
        <v>1</v>
      </c>
      <c r="AI134" t="s">
        <v>517</v>
      </c>
      <c r="AL134" t="s">
        <v>658</v>
      </c>
    </row>
    <row r="135" spans="1:64">
      <c r="A135">
        <v>3531049</v>
      </c>
      <c r="B135" t="str">
        <f t="shared" si="14"/>
        <v>http://www.ncbi.nlm.nih.gov/pmc/articles/PMC3531049</v>
      </c>
      <c r="C135" t="s">
        <v>659</v>
      </c>
      <c r="D135" t="s">
        <v>267</v>
      </c>
      <c r="E135" t="s">
        <v>115</v>
      </c>
      <c r="F135">
        <v>0</v>
      </c>
      <c r="G135">
        <v>0</v>
      </c>
      <c r="H135" t="s">
        <v>765</v>
      </c>
      <c r="I135">
        <v>0</v>
      </c>
      <c r="J135" t="s">
        <v>768</v>
      </c>
      <c r="K135">
        <v>0</v>
      </c>
      <c r="L135">
        <v>0</v>
      </c>
      <c r="M135">
        <v>0</v>
      </c>
      <c r="N135">
        <v>0</v>
      </c>
      <c r="O135">
        <v>0</v>
      </c>
      <c r="P135">
        <v>0</v>
      </c>
      <c r="Q135">
        <v>0</v>
      </c>
      <c r="R135">
        <v>0</v>
      </c>
      <c r="S135">
        <v>0</v>
      </c>
      <c r="T135" t="s">
        <v>765</v>
      </c>
      <c r="U135">
        <v>0</v>
      </c>
      <c r="V135" t="s">
        <v>765</v>
      </c>
      <c r="W135">
        <v>0</v>
      </c>
      <c r="X135">
        <v>0</v>
      </c>
      <c r="Y135">
        <v>0</v>
      </c>
      <c r="Z135">
        <v>0</v>
      </c>
      <c r="AA135">
        <v>0</v>
      </c>
      <c r="AB135">
        <v>0</v>
      </c>
      <c r="AC135">
        <v>0</v>
      </c>
      <c r="AD135">
        <v>0</v>
      </c>
      <c r="AE135">
        <v>0</v>
      </c>
      <c r="AF135">
        <v>0</v>
      </c>
      <c r="AG135">
        <v>0</v>
      </c>
      <c r="AI135" t="s">
        <v>2</v>
      </c>
      <c r="AK135" t="s">
        <v>660</v>
      </c>
      <c r="AR135">
        <v>1</v>
      </c>
      <c r="AS135">
        <v>0</v>
      </c>
      <c r="AT135">
        <v>1</v>
      </c>
      <c r="AU135">
        <v>1</v>
      </c>
      <c r="AV135">
        <v>0</v>
      </c>
      <c r="AW135">
        <v>1</v>
      </c>
      <c r="AX135">
        <v>1</v>
      </c>
      <c r="AY135">
        <v>1</v>
      </c>
      <c r="AZ135">
        <v>0</v>
      </c>
      <c r="BA135">
        <v>1</v>
      </c>
      <c r="BB135">
        <v>1</v>
      </c>
      <c r="BC135">
        <v>0</v>
      </c>
      <c r="BD135">
        <v>0</v>
      </c>
      <c r="BE135">
        <v>0</v>
      </c>
      <c r="BF135">
        <v>1</v>
      </c>
      <c r="BG135">
        <v>0</v>
      </c>
      <c r="BI135">
        <f t="shared" ref="BI135:BI137" si="19">SUM(AR135:BG135)</f>
        <v>9</v>
      </c>
      <c r="BJ135">
        <v>60</v>
      </c>
      <c r="BK135">
        <v>82</v>
      </c>
      <c r="BL135">
        <f t="shared" ref="BL135:BL137" si="20">BK135/BJ135</f>
        <v>1.3666666666666667</v>
      </c>
    </row>
    <row r="136" spans="1:64">
      <c r="A136">
        <v>3213080</v>
      </c>
      <c r="B136" t="str">
        <f t="shared" si="14"/>
        <v>http://www.ncbi.nlm.nih.gov/pmc/articles/PMC3213080</v>
      </c>
      <c r="C136" t="s">
        <v>661</v>
      </c>
      <c r="D136" t="s">
        <v>267</v>
      </c>
      <c r="E136" t="s">
        <v>114</v>
      </c>
      <c r="F136">
        <v>0</v>
      </c>
      <c r="G136">
        <v>0</v>
      </c>
      <c r="H136" t="s">
        <v>765</v>
      </c>
      <c r="I136">
        <v>0</v>
      </c>
      <c r="J136" t="s">
        <v>766</v>
      </c>
      <c r="K136">
        <v>0</v>
      </c>
      <c r="L136">
        <v>0</v>
      </c>
      <c r="M136">
        <v>0</v>
      </c>
      <c r="N136">
        <v>0</v>
      </c>
      <c r="O136">
        <v>0</v>
      </c>
      <c r="P136">
        <v>0</v>
      </c>
      <c r="Q136">
        <v>0</v>
      </c>
      <c r="R136">
        <v>0</v>
      </c>
      <c r="S136">
        <v>0</v>
      </c>
      <c r="T136" t="s">
        <v>765</v>
      </c>
      <c r="U136">
        <v>0</v>
      </c>
      <c r="V136">
        <v>0</v>
      </c>
      <c r="W136">
        <v>0</v>
      </c>
      <c r="X136">
        <v>0</v>
      </c>
      <c r="Y136">
        <v>0</v>
      </c>
      <c r="Z136">
        <v>0</v>
      </c>
      <c r="AA136">
        <v>0</v>
      </c>
      <c r="AB136">
        <v>0</v>
      </c>
      <c r="AC136">
        <v>0</v>
      </c>
      <c r="AD136">
        <v>0</v>
      </c>
      <c r="AE136">
        <v>0</v>
      </c>
      <c r="AF136">
        <v>0</v>
      </c>
      <c r="AG136">
        <v>0</v>
      </c>
      <c r="AI136" t="s">
        <v>2</v>
      </c>
      <c r="AJ136" t="s">
        <v>287</v>
      </c>
      <c r="AR136">
        <v>0</v>
      </c>
      <c r="AS136">
        <v>0</v>
      </c>
      <c r="AT136">
        <v>0</v>
      </c>
      <c r="AU136">
        <v>1</v>
      </c>
      <c r="AV136">
        <v>1</v>
      </c>
      <c r="AW136">
        <v>1</v>
      </c>
      <c r="AX136">
        <v>1</v>
      </c>
      <c r="AY136">
        <v>1</v>
      </c>
      <c r="AZ136">
        <v>0</v>
      </c>
      <c r="BA136">
        <v>0</v>
      </c>
      <c r="BB136">
        <v>1</v>
      </c>
      <c r="BC136">
        <v>0</v>
      </c>
      <c r="BD136">
        <v>0</v>
      </c>
      <c r="BE136">
        <v>0</v>
      </c>
      <c r="BF136">
        <v>1</v>
      </c>
      <c r="BG136">
        <v>0</v>
      </c>
      <c r="BI136">
        <f t="shared" si="19"/>
        <v>7</v>
      </c>
      <c r="BJ136">
        <v>135</v>
      </c>
      <c r="BK136">
        <v>200</v>
      </c>
      <c r="BL136">
        <f t="shared" si="20"/>
        <v>1.4814814814814814</v>
      </c>
    </row>
    <row r="137" spans="1:64">
      <c r="A137">
        <v>3024091</v>
      </c>
      <c r="B137" t="str">
        <f t="shared" si="14"/>
        <v>http://www.ncbi.nlm.nih.gov/pmc/articles/PMC3024091</v>
      </c>
      <c r="C137" t="s">
        <v>662</v>
      </c>
      <c r="D137" t="s">
        <v>238</v>
      </c>
      <c r="E137" t="s">
        <v>114</v>
      </c>
      <c r="F137">
        <v>0</v>
      </c>
      <c r="G137">
        <v>0</v>
      </c>
      <c r="H137" t="s">
        <v>765</v>
      </c>
      <c r="I137">
        <v>0</v>
      </c>
      <c r="J137">
        <v>0</v>
      </c>
      <c r="K137">
        <v>0</v>
      </c>
      <c r="L137">
        <v>0</v>
      </c>
      <c r="M137">
        <v>0</v>
      </c>
      <c r="N137">
        <v>0</v>
      </c>
      <c r="O137">
        <v>0</v>
      </c>
      <c r="P137">
        <v>0</v>
      </c>
      <c r="Q137">
        <v>0</v>
      </c>
      <c r="R137">
        <v>0</v>
      </c>
      <c r="S137">
        <v>0</v>
      </c>
      <c r="T137" t="s">
        <v>765</v>
      </c>
      <c r="U137">
        <v>0</v>
      </c>
      <c r="V137">
        <v>0</v>
      </c>
      <c r="W137">
        <v>0</v>
      </c>
      <c r="X137">
        <v>0</v>
      </c>
      <c r="Y137">
        <v>0</v>
      </c>
      <c r="Z137">
        <v>0</v>
      </c>
      <c r="AA137">
        <v>0</v>
      </c>
      <c r="AB137">
        <v>0</v>
      </c>
      <c r="AC137">
        <v>0</v>
      </c>
      <c r="AD137">
        <v>0</v>
      </c>
      <c r="AE137">
        <v>0</v>
      </c>
      <c r="AF137">
        <v>0</v>
      </c>
      <c r="AG137">
        <v>0</v>
      </c>
      <c r="AI137" t="s">
        <v>2</v>
      </c>
      <c r="AJ137" t="s">
        <v>278</v>
      </c>
      <c r="AK137" t="s">
        <v>458</v>
      </c>
      <c r="AR137">
        <v>0</v>
      </c>
      <c r="AS137">
        <v>0</v>
      </c>
      <c r="AT137">
        <v>0</v>
      </c>
      <c r="AU137">
        <v>0</v>
      </c>
      <c r="AV137">
        <v>0</v>
      </c>
      <c r="AW137">
        <v>0</v>
      </c>
      <c r="AX137">
        <v>0</v>
      </c>
      <c r="AY137">
        <v>1</v>
      </c>
      <c r="AZ137">
        <v>0</v>
      </c>
      <c r="BA137">
        <v>0</v>
      </c>
      <c r="BB137">
        <v>1</v>
      </c>
      <c r="BC137">
        <v>0</v>
      </c>
      <c r="BD137">
        <v>0</v>
      </c>
      <c r="BE137">
        <v>0</v>
      </c>
      <c r="BF137">
        <v>1</v>
      </c>
      <c r="BG137">
        <v>0</v>
      </c>
      <c r="BI137">
        <f t="shared" si="19"/>
        <v>3</v>
      </c>
      <c r="BJ137">
        <v>145</v>
      </c>
      <c r="BK137">
        <v>250</v>
      </c>
      <c r="BL137">
        <f t="shared" si="20"/>
        <v>1.7241379310344827</v>
      </c>
    </row>
    <row r="138" spans="1:64" hidden="1">
      <c r="A138">
        <v>3528522</v>
      </c>
      <c r="B138" t="str">
        <f t="shared" si="14"/>
        <v>http://www.ncbi.nlm.nih.gov/pmc/articles/PMC3528522</v>
      </c>
      <c r="C138" t="s">
        <v>664</v>
      </c>
      <c r="AI138" t="s">
        <v>563</v>
      </c>
    </row>
    <row r="139" spans="1:64" hidden="1">
      <c r="A139">
        <v>3702543</v>
      </c>
      <c r="B139" t="str">
        <f t="shared" si="14"/>
        <v>http://www.ncbi.nlm.nih.gov/pmc/articles/PMC3702543</v>
      </c>
      <c r="C139" t="s">
        <v>665</v>
      </c>
      <c r="AI139" t="s">
        <v>563</v>
      </c>
    </row>
    <row r="140" spans="1:64" hidden="1">
      <c r="A140">
        <v>3418455</v>
      </c>
      <c r="B140" t="str">
        <f t="shared" si="14"/>
        <v>http://www.ncbi.nlm.nih.gov/pmc/articles/PMC3418455</v>
      </c>
      <c r="C140" t="s">
        <v>666</v>
      </c>
      <c r="D140" t="s">
        <v>228</v>
      </c>
      <c r="E140" t="s">
        <v>114</v>
      </c>
      <c r="F140">
        <v>1</v>
      </c>
      <c r="G140">
        <v>1</v>
      </c>
      <c r="H140">
        <v>1</v>
      </c>
      <c r="I140">
        <v>0</v>
      </c>
      <c r="J140">
        <v>0</v>
      </c>
      <c r="K140">
        <v>0</v>
      </c>
      <c r="L140">
        <v>0</v>
      </c>
      <c r="M140">
        <v>0</v>
      </c>
      <c r="N140">
        <v>0</v>
      </c>
      <c r="O140">
        <v>0</v>
      </c>
      <c r="P140">
        <v>0</v>
      </c>
      <c r="Q140">
        <v>0</v>
      </c>
      <c r="R140">
        <v>0</v>
      </c>
      <c r="S140">
        <v>0</v>
      </c>
      <c r="T140">
        <v>0</v>
      </c>
      <c r="U140">
        <v>0</v>
      </c>
      <c r="V140">
        <v>1</v>
      </c>
      <c r="W140">
        <v>0</v>
      </c>
      <c r="X140">
        <v>0</v>
      </c>
      <c r="Y140">
        <v>0</v>
      </c>
      <c r="Z140">
        <v>1</v>
      </c>
      <c r="AA140">
        <v>1</v>
      </c>
      <c r="AB140">
        <v>0</v>
      </c>
      <c r="AC140">
        <v>1</v>
      </c>
      <c r="AD140">
        <v>0</v>
      </c>
      <c r="AE140">
        <v>0</v>
      </c>
      <c r="AF140">
        <v>0</v>
      </c>
      <c r="AG140">
        <v>0</v>
      </c>
      <c r="AI140" t="s">
        <v>517</v>
      </c>
    </row>
    <row r="141" spans="1:64">
      <c r="A141">
        <v>3645873</v>
      </c>
      <c r="B141" t="str">
        <f t="shared" si="14"/>
        <v>http://www.ncbi.nlm.nih.gov/pmc/articles/PMC3645873</v>
      </c>
      <c r="C141" t="s">
        <v>667</v>
      </c>
      <c r="D141" t="s">
        <v>267</v>
      </c>
      <c r="E141" t="s">
        <v>114</v>
      </c>
      <c r="F141" t="s">
        <v>766</v>
      </c>
      <c r="G141" t="s">
        <v>766</v>
      </c>
      <c r="H141" t="s">
        <v>765</v>
      </c>
      <c r="I141">
        <v>0</v>
      </c>
      <c r="J141">
        <v>1</v>
      </c>
      <c r="K141">
        <v>0</v>
      </c>
      <c r="L141">
        <v>0</v>
      </c>
      <c r="M141">
        <v>0</v>
      </c>
      <c r="N141">
        <v>0</v>
      </c>
      <c r="O141">
        <v>0</v>
      </c>
      <c r="P141">
        <v>0</v>
      </c>
      <c r="Q141">
        <v>0</v>
      </c>
      <c r="R141">
        <v>0</v>
      </c>
      <c r="S141">
        <v>0</v>
      </c>
      <c r="T141" t="s">
        <v>765</v>
      </c>
      <c r="U141" t="s">
        <v>765</v>
      </c>
      <c r="V141" t="s">
        <v>765</v>
      </c>
      <c r="W141">
        <v>0</v>
      </c>
      <c r="X141">
        <v>0</v>
      </c>
      <c r="Y141">
        <v>0</v>
      </c>
      <c r="Z141">
        <v>0</v>
      </c>
      <c r="AA141">
        <v>0</v>
      </c>
      <c r="AB141">
        <v>0</v>
      </c>
      <c r="AC141">
        <v>0</v>
      </c>
      <c r="AD141">
        <v>0</v>
      </c>
      <c r="AE141">
        <v>0</v>
      </c>
      <c r="AF141">
        <v>0</v>
      </c>
      <c r="AG141">
        <v>0</v>
      </c>
      <c r="AI141" t="s">
        <v>2</v>
      </c>
      <c r="AJ141" t="s">
        <v>586</v>
      </c>
      <c r="AR141">
        <v>1</v>
      </c>
      <c r="AS141">
        <v>1</v>
      </c>
      <c r="AT141">
        <v>1</v>
      </c>
      <c r="AU141">
        <v>0</v>
      </c>
      <c r="AV141">
        <v>0</v>
      </c>
      <c r="AW141">
        <v>1</v>
      </c>
      <c r="AX141">
        <v>1</v>
      </c>
      <c r="AY141">
        <v>1</v>
      </c>
      <c r="AZ141">
        <v>1</v>
      </c>
      <c r="BA141">
        <v>1</v>
      </c>
      <c r="BB141">
        <v>1</v>
      </c>
      <c r="BC141">
        <v>0</v>
      </c>
      <c r="BD141">
        <v>0</v>
      </c>
      <c r="BE141">
        <v>0</v>
      </c>
      <c r="BF141">
        <v>1</v>
      </c>
      <c r="BG141">
        <v>0</v>
      </c>
      <c r="BI141">
        <f>SUM(AR141:BG141)</f>
        <v>10</v>
      </c>
      <c r="BJ141">
        <v>117</v>
      </c>
      <c r="BK141">
        <v>112</v>
      </c>
      <c r="BL141">
        <f>BK141/BJ141</f>
        <v>0.95726495726495731</v>
      </c>
    </row>
    <row r="142" spans="1:64" hidden="1">
      <c r="A142">
        <v>2945565</v>
      </c>
      <c r="B142" t="str">
        <f t="shared" si="14"/>
        <v>http://www.ncbi.nlm.nih.gov/pmc/articles/PMC2945565</v>
      </c>
      <c r="C142" t="s">
        <v>668</v>
      </c>
      <c r="D142" t="s">
        <v>246</v>
      </c>
      <c r="F142">
        <v>1</v>
      </c>
      <c r="G142">
        <v>0</v>
      </c>
      <c r="H142">
        <v>1</v>
      </c>
      <c r="I142">
        <v>0</v>
      </c>
      <c r="J142">
        <v>0</v>
      </c>
      <c r="K142">
        <v>0</v>
      </c>
      <c r="L142">
        <v>0</v>
      </c>
      <c r="M142">
        <v>0</v>
      </c>
      <c r="N142">
        <v>0</v>
      </c>
      <c r="O142">
        <v>0</v>
      </c>
      <c r="P142">
        <v>0</v>
      </c>
      <c r="Q142">
        <v>0</v>
      </c>
      <c r="R142">
        <v>0</v>
      </c>
      <c r="S142">
        <v>0</v>
      </c>
      <c r="T142">
        <v>1</v>
      </c>
      <c r="U142">
        <v>0</v>
      </c>
      <c r="V142">
        <v>1</v>
      </c>
      <c r="W142">
        <v>0</v>
      </c>
      <c r="X142">
        <v>0</v>
      </c>
      <c r="Y142">
        <v>0</v>
      </c>
      <c r="Z142">
        <v>1</v>
      </c>
      <c r="AA142">
        <v>1</v>
      </c>
      <c r="AB142">
        <v>0</v>
      </c>
      <c r="AC142">
        <v>1</v>
      </c>
      <c r="AD142">
        <v>0</v>
      </c>
      <c r="AE142">
        <v>1</v>
      </c>
      <c r="AF142">
        <v>0</v>
      </c>
      <c r="AG142">
        <v>1</v>
      </c>
      <c r="AI142" t="s">
        <v>395</v>
      </c>
    </row>
    <row r="143" spans="1:64">
      <c r="A143">
        <v>3728289</v>
      </c>
      <c r="B143" t="str">
        <f t="shared" si="14"/>
        <v>http://www.ncbi.nlm.nih.gov/pmc/articles/PMC3728289</v>
      </c>
      <c r="C143" t="s">
        <v>669</v>
      </c>
      <c r="D143" t="s">
        <v>218</v>
      </c>
      <c r="F143">
        <v>0</v>
      </c>
      <c r="G143">
        <v>0</v>
      </c>
      <c r="H143" t="s">
        <v>765</v>
      </c>
      <c r="I143">
        <v>0</v>
      </c>
      <c r="J143">
        <v>0</v>
      </c>
      <c r="K143">
        <v>0</v>
      </c>
      <c r="L143">
        <v>0</v>
      </c>
      <c r="M143">
        <v>0</v>
      </c>
      <c r="N143">
        <v>0</v>
      </c>
      <c r="O143">
        <v>0</v>
      </c>
      <c r="P143">
        <v>0</v>
      </c>
      <c r="Q143">
        <v>0</v>
      </c>
      <c r="R143">
        <v>0</v>
      </c>
      <c r="S143">
        <v>0</v>
      </c>
      <c r="T143">
        <v>0</v>
      </c>
      <c r="U143" t="s">
        <v>765</v>
      </c>
      <c r="V143">
        <v>0</v>
      </c>
      <c r="W143">
        <v>0</v>
      </c>
      <c r="X143">
        <v>0</v>
      </c>
      <c r="Y143">
        <v>0</v>
      </c>
      <c r="Z143">
        <v>0</v>
      </c>
      <c r="AA143">
        <v>0</v>
      </c>
      <c r="AB143">
        <v>0</v>
      </c>
      <c r="AC143" t="s">
        <v>765</v>
      </c>
      <c r="AD143">
        <v>0</v>
      </c>
      <c r="AE143">
        <v>0</v>
      </c>
      <c r="AF143">
        <v>0</v>
      </c>
      <c r="AG143">
        <v>0</v>
      </c>
      <c r="AI143" t="s">
        <v>2</v>
      </c>
      <c r="AJ143" t="s">
        <v>670</v>
      </c>
      <c r="AP143" s="11" t="s">
        <v>784</v>
      </c>
      <c r="AR143">
        <v>1</v>
      </c>
      <c r="AS143">
        <v>1</v>
      </c>
      <c r="AT143">
        <v>1</v>
      </c>
      <c r="AU143">
        <v>0</v>
      </c>
      <c r="AV143">
        <v>0</v>
      </c>
      <c r="AW143">
        <v>0</v>
      </c>
      <c r="AX143">
        <v>1</v>
      </c>
      <c r="AY143">
        <v>1</v>
      </c>
      <c r="AZ143">
        <v>1</v>
      </c>
      <c r="BA143">
        <v>1</v>
      </c>
      <c r="BB143">
        <v>1</v>
      </c>
      <c r="BC143">
        <v>0</v>
      </c>
      <c r="BD143">
        <v>0</v>
      </c>
      <c r="BE143">
        <v>0</v>
      </c>
      <c r="BF143">
        <v>1</v>
      </c>
      <c r="BG143">
        <v>0</v>
      </c>
      <c r="BI143">
        <f t="shared" ref="BI143:BI144" si="21">SUM(AR143:BG143)</f>
        <v>9</v>
      </c>
      <c r="BJ143">
        <v>11</v>
      </c>
      <c r="BK143">
        <v>20</v>
      </c>
      <c r="BL143">
        <f t="shared" ref="BL143:BL144" si="22">BK143/BJ143</f>
        <v>1.8181818181818181</v>
      </c>
    </row>
    <row r="144" spans="1:64">
      <c r="A144">
        <v>2936530</v>
      </c>
      <c r="B144" t="str">
        <f t="shared" si="14"/>
        <v>http://www.ncbi.nlm.nih.gov/pmc/articles/PMC2936530</v>
      </c>
      <c r="C144" t="s">
        <v>673</v>
      </c>
      <c r="D144" t="s">
        <v>267</v>
      </c>
      <c r="F144">
        <v>0</v>
      </c>
      <c r="G144">
        <v>0</v>
      </c>
      <c r="H144" t="s">
        <v>765</v>
      </c>
      <c r="I144">
        <v>0</v>
      </c>
      <c r="J144">
        <v>0</v>
      </c>
      <c r="K144">
        <v>0</v>
      </c>
      <c r="L144">
        <v>0</v>
      </c>
      <c r="M144">
        <v>0</v>
      </c>
      <c r="N144">
        <v>0</v>
      </c>
      <c r="O144">
        <v>0</v>
      </c>
      <c r="P144" t="s">
        <v>765</v>
      </c>
      <c r="Q144">
        <v>0</v>
      </c>
      <c r="R144">
        <v>0</v>
      </c>
      <c r="S144">
        <v>0</v>
      </c>
      <c r="T144" t="s">
        <v>765</v>
      </c>
      <c r="U144" t="s">
        <v>765</v>
      </c>
      <c r="V144">
        <v>0</v>
      </c>
      <c r="W144">
        <v>0</v>
      </c>
      <c r="X144">
        <v>0</v>
      </c>
      <c r="Y144">
        <v>0</v>
      </c>
      <c r="Z144" t="s">
        <v>765</v>
      </c>
      <c r="AA144">
        <v>0</v>
      </c>
      <c r="AB144">
        <v>0</v>
      </c>
      <c r="AC144">
        <v>0</v>
      </c>
      <c r="AD144">
        <v>0</v>
      </c>
      <c r="AE144">
        <v>0</v>
      </c>
      <c r="AF144">
        <v>0</v>
      </c>
      <c r="AG144">
        <v>0</v>
      </c>
      <c r="AI144" t="s">
        <v>2</v>
      </c>
      <c r="AP144" t="s">
        <v>777</v>
      </c>
      <c r="AR144">
        <v>1</v>
      </c>
      <c r="AS144">
        <v>1</v>
      </c>
      <c r="AT144">
        <v>1</v>
      </c>
      <c r="AU144">
        <v>0</v>
      </c>
      <c r="AV144">
        <v>1</v>
      </c>
      <c r="AW144">
        <v>1</v>
      </c>
      <c r="AX144">
        <v>1</v>
      </c>
      <c r="AY144">
        <v>1</v>
      </c>
      <c r="AZ144">
        <v>1</v>
      </c>
      <c r="BA144">
        <v>1</v>
      </c>
      <c r="BB144">
        <v>1</v>
      </c>
      <c r="BC144">
        <v>0</v>
      </c>
      <c r="BD144">
        <v>0</v>
      </c>
      <c r="BE144">
        <v>0</v>
      </c>
      <c r="BF144">
        <v>1</v>
      </c>
      <c r="BG144">
        <v>0</v>
      </c>
      <c r="BI144">
        <f t="shared" si="21"/>
        <v>11</v>
      </c>
      <c r="BJ144">
        <v>136</v>
      </c>
      <c r="BK144">
        <v>94</v>
      </c>
      <c r="BL144">
        <f t="shared" si="22"/>
        <v>0.69117647058823528</v>
      </c>
    </row>
    <row r="145" spans="1:65" hidden="1">
      <c r="A145">
        <v>3690120</v>
      </c>
      <c r="B145" t="str">
        <f t="shared" si="14"/>
        <v>http://www.ncbi.nlm.nih.gov/pmc/articles/PMC3690120</v>
      </c>
      <c r="C145" t="s">
        <v>352</v>
      </c>
      <c r="D145" t="s">
        <v>228</v>
      </c>
      <c r="F145">
        <v>1</v>
      </c>
      <c r="G145">
        <v>1</v>
      </c>
      <c r="H145">
        <v>1</v>
      </c>
      <c r="I145">
        <v>0</v>
      </c>
      <c r="J145">
        <v>0</v>
      </c>
      <c r="K145">
        <v>0</v>
      </c>
      <c r="L145">
        <v>0</v>
      </c>
      <c r="M145">
        <v>0</v>
      </c>
      <c r="N145">
        <v>0</v>
      </c>
      <c r="O145">
        <v>0</v>
      </c>
      <c r="P145">
        <v>0</v>
      </c>
      <c r="Q145">
        <v>0</v>
      </c>
      <c r="R145">
        <v>0</v>
      </c>
      <c r="S145">
        <v>0</v>
      </c>
      <c r="T145">
        <v>1</v>
      </c>
      <c r="U145">
        <v>0</v>
      </c>
      <c r="V145">
        <v>1</v>
      </c>
      <c r="W145">
        <v>0</v>
      </c>
      <c r="X145">
        <v>0</v>
      </c>
      <c r="Y145">
        <v>0</v>
      </c>
      <c r="Z145">
        <v>0</v>
      </c>
      <c r="AA145">
        <v>0</v>
      </c>
      <c r="AB145">
        <v>0</v>
      </c>
      <c r="AC145">
        <v>1</v>
      </c>
      <c r="AD145">
        <v>0</v>
      </c>
      <c r="AE145">
        <v>0</v>
      </c>
      <c r="AF145">
        <v>0</v>
      </c>
      <c r="AG145">
        <v>0</v>
      </c>
      <c r="AI145" t="s">
        <v>517</v>
      </c>
    </row>
    <row r="146" spans="1:65">
      <c r="A146">
        <v>4251695</v>
      </c>
      <c r="B146" t="str">
        <f t="shared" si="14"/>
        <v>http://www.ncbi.nlm.nih.gov/pmc/articles/PMC4251695</v>
      </c>
      <c r="C146" t="s">
        <v>674</v>
      </c>
      <c r="D146" t="s">
        <v>228</v>
      </c>
      <c r="F146">
        <v>0</v>
      </c>
      <c r="G146">
        <v>0</v>
      </c>
      <c r="H146" t="s">
        <v>765</v>
      </c>
      <c r="I146" t="s">
        <v>765</v>
      </c>
      <c r="J146">
        <v>0</v>
      </c>
      <c r="K146">
        <v>0</v>
      </c>
      <c r="L146">
        <v>0</v>
      </c>
      <c r="M146">
        <v>0</v>
      </c>
      <c r="N146">
        <v>0</v>
      </c>
      <c r="O146">
        <v>0</v>
      </c>
      <c r="P146">
        <v>0</v>
      </c>
      <c r="Q146">
        <v>0</v>
      </c>
      <c r="R146">
        <v>0</v>
      </c>
      <c r="S146">
        <v>0</v>
      </c>
      <c r="T146" t="s">
        <v>765</v>
      </c>
      <c r="U146">
        <v>0</v>
      </c>
      <c r="V146">
        <v>0</v>
      </c>
      <c r="W146">
        <v>0</v>
      </c>
      <c r="X146">
        <v>0</v>
      </c>
      <c r="Y146">
        <v>0</v>
      </c>
      <c r="Z146" t="s">
        <v>765</v>
      </c>
      <c r="AA146" t="s">
        <v>767</v>
      </c>
      <c r="AB146">
        <v>0</v>
      </c>
      <c r="AC146" t="s">
        <v>765</v>
      </c>
      <c r="AD146">
        <v>0</v>
      </c>
      <c r="AE146">
        <v>0</v>
      </c>
      <c r="AF146">
        <v>0</v>
      </c>
      <c r="AG146" t="s">
        <v>765</v>
      </c>
      <c r="AI146" t="s">
        <v>263</v>
      </c>
      <c r="AL146" t="s">
        <v>675</v>
      </c>
      <c r="AP146" t="s">
        <v>785</v>
      </c>
      <c r="AR146">
        <v>1</v>
      </c>
      <c r="AS146">
        <v>1</v>
      </c>
      <c r="AT146">
        <v>1</v>
      </c>
      <c r="AU146">
        <v>0</v>
      </c>
      <c r="AV146">
        <v>0</v>
      </c>
      <c r="AW146">
        <v>1</v>
      </c>
      <c r="AX146">
        <v>1</v>
      </c>
      <c r="AY146">
        <v>1</v>
      </c>
      <c r="AZ146">
        <v>1</v>
      </c>
      <c r="BA146">
        <v>1</v>
      </c>
      <c r="BB146">
        <v>1</v>
      </c>
      <c r="BC146">
        <v>0</v>
      </c>
      <c r="BD146">
        <v>0</v>
      </c>
      <c r="BE146">
        <v>0</v>
      </c>
      <c r="BF146">
        <v>1</v>
      </c>
      <c r="BG146">
        <v>0</v>
      </c>
      <c r="BI146">
        <f t="shared" ref="BI146:BI148" si="23">SUM(AR146:BG146)</f>
        <v>10</v>
      </c>
      <c r="BJ146">
        <v>17</v>
      </c>
      <c r="BK146">
        <v>20</v>
      </c>
      <c r="BL146">
        <f t="shared" ref="BL146:BL148" si="24">BK146/BJ146</f>
        <v>1.1764705882352942</v>
      </c>
    </row>
    <row r="147" spans="1:65">
      <c r="A147">
        <v>3875801</v>
      </c>
      <c r="B147" t="str">
        <f t="shared" si="14"/>
        <v>http://www.ncbi.nlm.nih.gov/pmc/articles/PMC3875801</v>
      </c>
      <c r="C147" t="s">
        <v>676</v>
      </c>
      <c r="D147" t="s">
        <v>228</v>
      </c>
      <c r="E147" t="s">
        <v>114</v>
      </c>
      <c r="F147">
        <v>0</v>
      </c>
      <c r="G147">
        <v>0</v>
      </c>
      <c r="H147">
        <v>0</v>
      </c>
      <c r="I147">
        <v>0</v>
      </c>
      <c r="J147">
        <v>0</v>
      </c>
      <c r="K147">
        <v>0</v>
      </c>
      <c r="L147">
        <v>0</v>
      </c>
      <c r="M147">
        <v>0</v>
      </c>
      <c r="N147">
        <v>0</v>
      </c>
      <c r="O147">
        <v>0</v>
      </c>
      <c r="P147">
        <v>0</v>
      </c>
      <c r="Q147">
        <v>0</v>
      </c>
      <c r="R147">
        <v>0</v>
      </c>
      <c r="S147">
        <v>0</v>
      </c>
      <c r="T147" t="s">
        <v>765</v>
      </c>
      <c r="U147">
        <v>0</v>
      </c>
      <c r="V147">
        <v>0</v>
      </c>
      <c r="W147">
        <v>0</v>
      </c>
      <c r="X147">
        <v>0</v>
      </c>
      <c r="Y147">
        <v>0</v>
      </c>
      <c r="Z147">
        <v>0</v>
      </c>
      <c r="AA147">
        <v>0</v>
      </c>
      <c r="AB147">
        <v>0</v>
      </c>
      <c r="AC147">
        <v>0</v>
      </c>
      <c r="AD147">
        <v>0</v>
      </c>
      <c r="AE147">
        <v>0</v>
      </c>
      <c r="AF147">
        <v>0</v>
      </c>
      <c r="AG147">
        <v>0</v>
      </c>
      <c r="AI147" t="s">
        <v>2</v>
      </c>
      <c r="AJ147" t="s">
        <v>677</v>
      </c>
      <c r="AK147" t="s">
        <v>471</v>
      </c>
      <c r="AR147">
        <v>0</v>
      </c>
      <c r="AS147">
        <v>0</v>
      </c>
      <c r="AT147">
        <v>0</v>
      </c>
      <c r="AU147">
        <v>1</v>
      </c>
      <c r="AV147">
        <v>0</v>
      </c>
      <c r="AW147">
        <v>0</v>
      </c>
      <c r="AX147">
        <v>0</v>
      </c>
      <c r="AY147">
        <v>1</v>
      </c>
      <c r="AZ147">
        <v>0</v>
      </c>
      <c r="BA147">
        <v>0</v>
      </c>
      <c r="BB147">
        <v>1</v>
      </c>
      <c r="BC147">
        <v>0</v>
      </c>
      <c r="BD147">
        <v>0</v>
      </c>
      <c r="BE147">
        <v>0</v>
      </c>
      <c r="BF147">
        <v>1</v>
      </c>
      <c r="BG147">
        <v>0</v>
      </c>
      <c r="BI147">
        <f t="shared" si="23"/>
        <v>4</v>
      </c>
      <c r="BJ147">
        <v>46</v>
      </c>
      <c r="BK147">
        <v>180</v>
      </c>
      <c r="BL147">
        <f t="shared" si="24"/>
        <v>3.9130434782608696</v>
      </c>
      <c r="BM147" t="s">
        <v>843</v>
      </c>
    </row>
    <row r="148" spans="1:65">
      <c r="A148">
        <v>3879608</v>
      </c>
      <c r="B148" t="str">
        <f t="shared" si="14"/>
        <v>http://www.ncbi.nlm.nih.gov/pmc/articles/PMC3879608</v>
      </c>
      <c r="C148" t="s">
        <v>312</v>
      </c>
      <c r="D148" t="s">
        <v>267</v>
      </c>
      <c r="F148">
        <v>0</v>
      </c>
      <c r="G148">
        <v>0</v>
      </c>
      <c r="H148" t="s">
        <v>765</v>
      </c>
      <c r="I148">
        <v>0</v>
      </c>
      <c r="J148">
        <v>0</v>
      </c>
      <c r="K148">
        <v>0</v>
      </c>
      <c r="L148">
        <v>0</v>
      </c>
      <c r="M148">
        <v>0</v>
      </c>
      <c r="N148">
        <v>0</v>
      </c>
      <c r="O148">
        <v>0</v>
      </c>
      <c r="P148">
        <v>0</v>
      </c>
      <c r="Q148">
        <v>0</v>
      </c>
      <c r="R148">
        <v>0</v>
      </c>
      <c r="S148">
        <v>0</v>
      </c>
      <c r="T148" t="s">
        <v>765</v>
      </c>
      <c r="U148" t="s">
        <v>765</v>
      </c>
      <c r="V148" t="s">
        <v>765</v>
      </c>
      <c r="W148">
        <v>0</v>
      </c>
      <c r="X148">
        <v>0</v>
      </c>
      <c r="Y148">
        <v>0</v>
      </c>
      <c r="Z148" t="s">
        <v>765</v>
      </c>
      <c r="AA148">
        <v>0</v>
      </c>
      <c r="AB148">
        <v>0</v>
      </c>
      <c r="AC148" t="s">
        <v>765</v>
      </c>
      <c r="AD148">
        <v>0</v>
      </c>
      <c r="AE148" t="s">
        <v>765</v>
      </c>
      <c r="AF148">
        <v>0</v>
      </c>
      <c r="AG148">
        <v>0</v>
      </c>
      <c r="AI148" t="s">
        <v>2</v>
      </c>
      <c r="AJ148" t="s">
        <v>287</v>
      </c>
      <c r="AL148" t="s">
        <v>678</v>
      </c>
      <c r="AP148" t="s">
        <v>786</v>
      </c>
      <c r="AR148">
        <v>1</v>
      </c>
      <c r="AS148">
        <v>1</v>
      </c>
      <c r="AT148">
        <v>1</v>
      </c>
      <c r="AU148">
        <v>0</v>
      </c>
      <c r="AV148">
        <v>0</v>
      </c>
      <c r="AW148">
        <v>0</v>
      </c>
      <c r="AX148">
        <v>1</v>
      </c>
      <c r="AY148">
        <v>1</v>
      </c>
      <c r="AZ148">
        <v>1</v>
      </c>
      <c r="BA148">
        <v>1</v>
      </c>
      <c r="BB148">
        <v>1</v>
      </c>
      <c r="BC148">
        <v>0</v>
      </c>
      <c r="BD148">
        <v>0</v>
      </c>
      <c r="BE148">
        <v>0</v>
      </c>
      <c r="BF148">
        <v>1</v>
      </c>
      <c r="BG148">
        <v>0</v>
      </c>
      <c r="BI148">
        <f t="shared" si="23"/>
        <v>9</v>
      </c>
      <c r="BJ148">
        <v>70</v>
      </c>
      <c r="BK148">
        <v>105</v>
      </c>
      <c r="BL148">
        <f t="shared" si="24"/>
        <v>1.5</v>
      </c>
    </row>
    <row r="149" spans="1:65" hidden="1">
      <c r="A149">
        <v>3243743</v>
      </c>
      <c r="B149" t="str">
        <f t="shared" si="14"/>
        <v>http://www.ncbi.nlm.nih.gov/pmc/articles/PMC3243743</v>
      </c>
      <c r="C149" t="s">
        <v>681</v>
      </c>
      <c r="D149" t="s">
        <v>214</v>
      </c>
      <c r="E149" t="s">
        <v>132</v>
      </c>
      <c r="F149">
        <v>0</v>
      </c>
      <c r="G149">
        <v>0</v>
      </c>
      <c r="H149">
        <v>1</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I149" t="s">
        <v>240</v>
      </c>
    </row>
    <row r="150" spans="1:65">
      <c r="A150">
        <v>3944000</v>
      </c>
      <c r="B150" t="str">
        <f t="shared" si="14"/>
        <v>http://www.ncbi.nlm.nih.gov/pmc/articles/PMC3944000</v>
      </c>
      <c r="C150" t="s">
        <v>682</v>
      </c>
      <c r="D150" t="s">
        <v>252</v>
      </c>
      <c r="F150">
        <v>0</v>
      </c>
      <c r="G150">
        <v>0</v>
      </c>
      <c r="H150" t="s">
        <v>765</v>
      </c>
      <c r="I150">
        <v>0</v>
      </c>
      <c r="J150">
        <v>0</v>
      </c>
      <c r="K150">
        <v>0</v>
      </c>
      <c r="L150">
        <v>0</v>
      </c>
      <c r="M150">
        <v>0</v>
      </c>
      <c r="N150">
        <v>0</v>
      </c>
      <c r="O150">
        <v>0</v>
      </c>
      <c r="P150">
        <v>0</v>
      </c>
      <c r="Q150">
        <v>0</v>
      </c>
      <c r="R150">
        <v>0</v>
      </c>
      <c r="S150">
        <v>0</v>
      </c>
      <c r="T150">
        <v>0</v>
      </c>
      <c r="U150" t="s">
        <v>765</v>
      </c>
      <c r="V150" t="s">
        <v>765</v>
      </c>
      <c r="W150">
        <v>0</v>
      </c>
      <c r="X150">
        <v>0</v>
      </c>
      <c r="Y150">
        <v>0</v>
      </c>
      <c r="Z150">
        <v>0</v>
      </c>
      <c r="AA150">
        <v>0</v>
      </c>
      <c r="AB150">
        <v>0</v>
      </c>
      <c r="AC150" t="s">
        <v>765</v>
      </c>
      <c r="AD150">
        <v>0</v>
      </c>
      <c r="AE150">
        <v>0</v>
      </c>
      <c r="AF150">
        <v>0</v>
      </c>
      <c r="AG150">
        <v>0</v>
      </c>
      <c r="AI150" t="s">
        <v>2</v>
      </c>
      <c r="AJ150" t="s">
        <v>683</v>
      </c>
      <c r="AR150">
        <v>1</v>
      </c>
      <c r="AS150">
        <v>1</v>
      </c>
      <c r="AT150">
        <v>1</v>
      </c>
      <c r="AU150">
        <v>0</v>
      </c>
      <c r="AV150">
        <v>0</v>
      </c>
      <c r="AW150">
        <v>1</v>
      </c>
      <c r="AX150">
        <v>1</v>
      </c>
      <c r="AY150">
        <v>1</v>
      </c>
      <c r="AZ150">
        <v>1</v>
      </c>
      <c r="BA150">
        <v>1</v>
      </c>
      <c r="BB150">
        <v>1</v>
      </c>
      <c r="BC150">
        <v>0</v>
      </c>
      <c r="BD150">
        <v>0</v>
      </c>
      <c r="BE150">
        <v>0</v>
      </c>
      <c r="BF150">
        <v>1</v>
      </c>
      <c r="BG150">
        <v>0</v>
      </c>
      <c r="BI150">
        <f>SUM(AR150:BG150)</f>
        <v>10</v>
      </c>
      <c r="BJ150">
        <v>15</v>
      </c>
      <c r="BK150">
        <v>16</v>
      </c>
      <c r="BL150">
        <f>BK150/BJ150</f>
        <v>1.0666666666666667</v>
      </c>
    </row>
    <row r="151" spans="1:65" hidden="1">
      <c r="A151">
        <v>2930860</v>
      </c>
      <c r="B151" t="str">
        <f t="shared" si="14"/>
        <v>http://www.ncbi.nlm.nih.gov/pmc/articles/PMC2930860</v>
      </c>
      <c r="C151" t="s">
        <v>684</v>
      </c>
      <c r="AI151" t="s">
        <v>563</v>
      </c>
    </row>
    <row r="152" spans="1:65" hidden="1">
      <c r="A152">
        <v>3268331</v>
      </c>
      <c r="B152" t="str">
        <f t="shared" si="14"/>
        <v>http://www.ncbi.nlm.nih.gov/pmc/articles/PMC3268331</v>
      </c>
      <c r="C152" t="s">
        <v>685</v>
      </c>
      <c r="D152" t="s">
        <v>252</v>
      </c>
      <c r="F152">
        <v>0</v>
      </c>
      <c r="G152">
        <v>0</v>
      </c>
      <c r="H152">
        <v>0</v>
      </c>
      <c r="I152">
        <v>1</v>
      </c>
      <c r="J152">
        <v>0</v>
      </c>
      <c r="K152">
        <v>0</v>
      </c>
      <c r="L152">
        <v>0</v>
      </c>
      <c r="M152">
        <v>0</v>
      </c>
      <c r="N152">
        <v>0</v>
      </c>
      <c r="O152">
        <v>0</v>
      </c>
      <c r="P152">
        <v>0</v>
      </c>
      <c r="Q152">
        <v>0</v>
      </c>
      <c r="R152">
        <v>0</v>
      </c>
      <c r="S152">
        <v>0</v>
      </c>
      <c r="T152">
        <v>0</v>
      </c>
      <c r="U152">
        <v>1</v>
      </c>
      <c r="V152">
        <v>0</v>
      </c>
      <c r="W152">
        <v>0</v>
      </c>
      <c r="X152">
        <v>0</v>
      </c>
      <c r="Y152">
        <v>0</v>
      </c>
      <c r="Z152">
        <v>1</v>
      </c>
      <c r="AA152">
        <v>0</v>
      </c>
      <c r="AB152">
        <v>0</v>
      </c>
      <c r="AC152">
        <v>0</v>
      </c>
      <c r="AD152">
        <v>0</v>
      </c>
      <c r="AE152">
        <v>0</v>
      </c>
      <c r="AF152">
        <v>0</v>
      </c>
      <c r="AG152">
        <v>0</v>
      </c>
      <c r="AI152" t="s">
        <v>395</v>
      </c>
    </row>
    <row r="153" spans="1:65">
      <c r="A153">
        <v>2924243</v>
      </c>
      <c r="B153" t="str">
        <f t="shared" si="14"/>
        <v>http://www.ncbi.nlm.nih.gov/pmc/articles/PMC2924243</v>
      </c>
      <c r="C153" t="s">
        <v>686</v>
      </c>
      <c r="D153" t="s">
        <v>252</v>
      </c>
      <c r="E153" t="s">
        <v>130</v>
      </c>
      <c r="F153">
        <v>0</v>
      </c>
      <c r="G153">
        <v>0</v>
      </c>
      <c r="H153" t="s">
        <v>765</v>
      </c>
      <c r="I153">
        <v>0</v>
      </c>
      <c r="J153">
        <v>0</v>
      </c>
      <c r="K153">
        <v>0</v>
      </c>
      <c r="L153">
        <v>0</v>
      </c>
      <c r="M153">
        <v>0</v>
      </c>
      <c r="N153">
        <v>0</v>
      </c>
      <c r="O153">
        <v>0</v>
      </c>
      <c r="P153">
        <v>0</v>
      </c>
      <c r="Q153">
        <v>0</v>
      </c>
      <c r="R153" t="s">
        <v>768</v>
      </c>
      <c r="S153">
        <v>0</v>
      </c>
      <c r="T153" t="s">
        <v>765</v>
      </c>
      <c r="U153" t="s">
        <v>765</v>
      </c>
      <c r="V153">
        <v>0</v>
      </c>
      <c r="W153">
        <v>0</v>
      </c>
      <c r="X153">
        <v>0</v>
      </c>
      <c r="Y153">
        <v>0</v>
      </c>
      <c r="Z153">
        <v>0</v>
      </c>
      <c r="AA153">
        <v>0</v>
      </c>
      <c r="AB153">
        <v>0</v>
      </c>
      <c r="AC153">
        <v>0</v>
      </c>
      <c r="AD153">
        <v>0</v>
      </c>
      <c r="AE153">
        <v>0</v>
      </c>
      <c r="AF153">
        <v>0</v>
      </c>
      <c r="AG153">
        <v>0</v>
      </c>
      <c r="AI153" t="s">
        <v>2</v>
      </c>
      <c r="AJ153" t="s">
        <v>502</v>
      </c>
      <c r="AK153" t="s">
        <v>687</v>
      </c>
      <c r="AP153" s="11"/>
      <c r="AR153">
        <v>1</v>
      </c>
      <c r="AS153">
        <v>1</v>
      </c>
      <c r="AT153">
        <v>1</v>
      </c>
      <c r="AU153">
        <v>1</v>
      </c>
      <c r="AV153">
        <v>1</v>
      </c>
      <c r="AW153">
        <v>1</v>
      </c>
      <c r="AX153">
        <v>1</v>
      </c>
      <c r="AY153">
        <v>1</v>
      </c>
      <c r="AZ153">
        <v>1</v>
      </c>
      <c r="BA153">
        <v>1</v>
      </c>
      <c r="BB153">
        <v>1</v>
      </c>
      <c r="BC153">
        <v>0</v>
      </c>
      <c r="BD153">
        <v>0</v>
      </c>
      <c r="BE153">
        <v>1</v>
      </c>
      <c r="BF153">
        <v>1</v>
      </c>
      <c r="BG153">
        <v>0</v>
      </c>
      <c r="BI153">
        <f t="shared" ref="BI153:BI155" si="25">SUM(AR153:BG153)</f>
        <v>13</v>
      </c>
      <c r="BJ153">
        <v>72</v>
      </c>
      <c r="BK153">
        <v>62</v>
      </c>
      <c r="BL153">
        <f t="shared" ref="BL153:BL155" si="26">BK153/BJ153</f>
        <v>0.86111111111111116</v>
      </c>
      <c r="BM153" t="s">
        <v>844</v>
      </c>
    </row>
    <row r="154" spans="1:65">
      <c r="A154">
        <v>4182543</v>
      </c>
      <c r="B154" t="str">
        <f t="shared" si="14"/>
        <v>http://www.ncbi.nlm.nih.gov/pmc/articles/PMC4182543</v>
      </c>
      <c r="C154" t="s">
        <v>688</v>
      </c>
      <c r="D154" t="s">
        <v>246</v>
      </c>
      <c r="F154">
        <v>0</v>
      </c>
      <c r="G154">
        <v>0</v>
      </c>
      <c r="H154" t="s">
        <v>765</v>
      </c>
      <c r="I154" t="s">
        <v>765</v>
      </c>
      <c r="J154">
        <v>0</v>
      </c>
      <c r="K154">
        <v>0</v>
      </c>
      <c r="L154">
        <v>0</v>
      </c>
      <c r="M154">
        <v>0</v>
      </c>
      <c r="N154">
        <v>0</v>
      </c>
      <c r="O154">
        <v>0</v>
      </c>
      <c r="P154">
        <v>0</v>
      </c>
      <c r="Q154">
        <v>0</v>
      </c>
      <c r="R154">
        <v>0</v>
      </c>
      <c r="S154">
        <v>0</v>
      </c>
      <c r="T154">
        <v>0</v>
      </c>
      <c r="U154" t="s">
        <v>765</v>
      </c>
      <c r="V154">
        <v>0</v>
      </c>
      <c r="W154">
        <v>1</v>
      </c>
      <c r="X154">
        <v>0</v>
      </c>
      <c r="Y154">
        <v>0</v>
      </c>
      <c r="Z154">
        <v>0</v>
      </c>
      <c r="AA154">
        <v>0</v>
      </c>
      <c r="AB154">
        <v>0</v>
      </c>
      <c r="AC154">
        <v>0</v>
      </c>
      <c r="AD154">
        <v>0</v>
      </c>
      <c r="AE154" t="s">
        <v>765</v>
      </c>
      <c r="AF154">
        <v>0</v>
      </c>
      <c r="AG154">
        <v>0</v>
      </c>
      <c r="AI154" t="s">
        <v>263</v>
      </c>
      <c r="AL154" t="s">
        <v>430</v>
      </c>
      <c r="AR154">
        <v>1</v>
      </c>
      <c r="AS154">
        <v>1</v>
      </c>
      <c r="AT154">
        <v>1</v>
      </c>
      <c r="AU154">
        <v>0</v>
      </c>
      <c r="AV154">
        <v>0</v>
      </c>
      <c r="AW154">
        <v>1</v>
      </c>
      <c r="AX154">
        <v>1</v>
      </c>
      <c r="AY154">
        <v>1</v>
      </c>
      <c r="AZ154">
        <v>1</v>
      </c>
      <c r="BA154">
        <v>1</v>
      </c>
      <c r="BB154">
        <v>1</v>
      </c>
      <c r="BC154">
        <v>0</v>
      </c>
      <c r="BD154">
        <v>0</v>
      </c>
      <c r="BE154">
        <v>0</v>
      </c>
      <c r="BF154">
        <v>1</v>
      </c>
      <c r="BG154">
        <v>0</v>
      </c>
      <c r="BI154">
        <f t="shared" si="25"/>
        <v>10</v>
      </c>
      <c r="BJ154">
        <v>15</v>
      </c>
      <c r="BK154">
        <v>32</v>
      </c>
      <c r="BL154">
        <f t="shared" si="26"/>
        <v>2.1333333333333333</v>
      </c>
      <c r="BM154" t="s">
        <v>845</v>
      </c>
    </row>
    <row r="155" spans="1:65">
      <c r="A155">
        <v>3567171</v>
      </c>
      <c r="B155" t="str">
        <f t="shared" si="14"/>
        <v>http://www.ncbi.nlm.nih.gov/pmc/articles/PMC3567171</v>
      </c>
      <c r="C155" t="s">
        <v>689</v>
      </c>
      <c r="D155" t="s">
        <v>238</v>
      </c>
      <c r="F155">
        <v>0</v>
      </c>
      <c r="G155">
        <v>0</v>
      </c>
      <c r="H155" t="s">
        <v>765</v>
      </c>
      <c r="I155">
        <v>0</v>
      </c>
      <c r="J155" t="s">
        <v>768</v>
      </c>
      <c r="K155">
        <v>0</v>
      </c>
      <c r="L155">
        <v>0</v>
      </c>
      <c r="M155">
        <v>0</v>
      </c>
      <c r="N155">
        <v>0</v>
      </c>
      <c r="O155">
        <v>0</v>
      </c>
      <c r="P155" t="s">
        <v>765</v>
      </c>
      <c r="Q155">
        <v>0</v>
      </c>
      <c r="R155" t="s">
        <v>768</v>
      </c>
      <c r="S155">
        <v>0</v>
      </c>
      <c r="T155">
        <v>1</v>
      </c>
      <c r="U155" t="s">
        <v>765</v>
      </c>
      <c r="V155">
        <v>0</v>
      </c>
      <c r="W155">
        <v>0</v>
      </c>
      <c r="X155">
        <v>0</v>
      </c>
      <c r="Y155">
        <v>0</v>
      </c>
      <c r="Z155" t="s">
        <v>765</v>
      </c>
      <c r="AA155" t="s">
        <v>767</v>
      </c>
      <c r="AB155">
        <v>0</v>
      </c>
      <c r="AC155">
        <v>0</v>
      </c>
      <c r="AD155">
        <v>0</v>
      </c>
      <c r="AE155">
        <v>0</v>
      </c>
      <c r="AF155">
        <v>0</v>
      </c>
      <c r="AG155" t="s">
        <v>768</v>
      </c>
      <c r="AI155" t="s">
        <v>2</v>
      </c>
      <c r="AJ155" t="s">
        <v>591</v>
      </c>
      <c r="AK155" t="s">
        <v>235</v>
      </c>
      <c r="AP155" t="s">
        <v>778</v>
      </c>
      <c r="AQ155" s="8" t="s">
        <v>788</v>
      </c>
      <c r="AR155">
        <v>1</v>
      </c>
      <c r="AS155">
        <v>1</v>
      </c>
      <c r="AT155">
        <v>0</v>
      </c>
      <c r="AU155">
        <v>0</v>
      </c>
      <c r="AV155">
        <v>1</v>
      </c>
      <c r="AW155">
        <v>1</v>
      </c>
      <c r="AX155">
        <v>1</v>
      </c>
      <c r="AY155">
        <v>1</v>
      </c>
      <c r="AZ155">
        <v>1</v>
      </c>
      <c r="BA155">
        <v>0</v>
      </c>
      <c r="BB155">
        <v>1</v>
      </c>
      <c r="BC155">
        <v>0</v>
      </c>
      <c r="BD155">
        <v>0</v>
      </c>
      <c r="BE155">
        <v>0</v>
      </c>
      <c r="BF155" s="8">
        <v>1</v>
      </c>
      <c r="BG155">
        <v>0</v>
      </c>
      <c r="BI155">
        <f t="shared" si="25"/>
        <v>9</v>
      </c>
      <c r="BJ155">
        <v>38</v>
      </c>
      <c r="BK155">
        <v>74</v>
      </c>
      <c r="BL155">
        <f t="shared" si="26"/>
        <v>1.9473684210526316</v>
      </c>
      <c r="BM155" t="s">
        <v>846</v>
      </c>
    </row>
    <row r="156" spans="1:65" hidden="1">
      <c r="A156">
        <v>3868518</v>
      </c>
      <c r="B156" t="str">
        <f t="shared" si="14"/>
        <v>http://www.ncbi.nlm.nih.gov/pmc/articles/PMC3868518</v>
      </c>
      <c r="C156" t="s">
        <v>690</v>
      </c>
      <c r="D156" t="s">
        <v>228</v>
      </c>
      <c r="F156">
        <v>0</v>
      </c>
      <c r="G156">
        <v>0</v>
      </c>
      <c r="H156">
        <v>1</v>
      </c>
      <c r="I156">
        <v>0</v>
      </c>
      <c r="J156">
        <v>0</v>
      </c>
      <c r="K156">
        <v>0</v>
      </c>
      <c r="L156">
        <v>0</v>
      </c>
      <c r="M156">
        <v>0</v>
      </c>
      <c r="N156">
        <v>0</v>
      </c>
      <c r="O156">
        <v>0</v>
      </c>
      <c r="P156">
        <v>1</v>
      </c>
      <c r="Q156">
        <v>0</v>
      </c>
      <c r="R156">
        <v>0</v>
      </c>
      <c r="S156">
        <v>0</v>
      </c>
      <c r="T156">
        <v>1</v>
      </c>
      <c r="U156">
        <v>0</v>
      </c>
      <c r="V156">
        <v>1</v>
      </c>
      <c r="W156">
        <v>1</v>
      </c>
      <c r="X156">
        <v>0</v>
      </c>
      <c r="Y156">
        <v>0</v>
      </c>
      <c r="Z156">
        <v>1</v>
      </c>
      <c r="AA156">
        <v>1</v>
      </c>
      <c r="AB156">
        <v>0</v>
      </c>
      <c r="AC156">
        <v>1</v>
      </c>
      <c r="AD156">
        <v>0</v>
      </c>
      <c r="AE156">
        <v>0</v>
      </c>
      <c r="AF156">
        <v>0</v>
      </c>
      <c r="AG156">
        <v>1</v>
      </c>
      <c r="AI156" t="s">
        <v>517</v>
      </c>
    </row>
    <row r="157" spans="1:65" hidden="1">
      <c r="A157">
        <v>3925525</v>
      </c>
      <c r="B157" t="str">
        <f t="shared" si="14"/>
        <v>http://www.ncbi.nlm.nih.gov/pmc/articles/PMC3925525</v>
      </c>
      <c r="C157" t="s">
        <v>433</v>
      </c>
      <c r="AI157" t="s">
        <v>563</v>
      </c>
    </row>
    <row r="158" spans="1:65">
      <c r="A158">
        <v>2997002</v>
      </c>
      <c r="B158" t="str">
        <f t="shared" si="14"/>
        <v>http://www.ncbi.nlm.nih.gov/pmc/articles/PMC2997002</v>
      </c>
      <c r="C158" t="s">
        <v>691</v>
      </c>
      <c r="D158" t="s">
        <v>252</v>
      </c>
      <c r="F158">
        <v>0</v>
      </c>
      <c r="G158">
        <v>0</v>
      </c>
      <c r="H158" t="s">
        <v>765</v>
      </c>
      <c r="I158">
        <v>0</v>
      </c>
      <c r="J158">
        <v>0</v>
      </c>
      <c r="K158">
        <v>0</v>
      </c>
      <c r="L158">
        <v>0</v>
      </c>
      <c r="M158">
        <v>0</v>
      </c>
      <c r="N158">
        <v>0</v>
      </c>
      <c r="O158">
        <v>0</v>
      </c>
      <c r="P158">
        <v>0</v>
      </c>
      <c r="Q158">
        <v>0</v>
      </c>
      <c r="R158">
        <v>0</v>
      </c>
      <c r="S158">
        <v>0</v>
      </c>
      <c r="T158" t="s">
        <v>766</v>
      </c>
      <c r="U158">
        <v>0</v>
      </c>
      <c r="V158" t="s">
        <v>765</v>
      </c>
      <c r="W158">
        <v>0</v>
      </c>
      <c r="X158">
        <v>0</v>
      </c>
      <c r="Y158">
        <v>0</v>
      </c>
      <c r="Z158" t="s">
        <v>765</v>
      </c>
      <c r="AA158" t="s">
        <v>767</v>
      </c>
      <c r="AB158">
        <v>0</v>
      </c>
      <c r="AC158">
        <v>0</v>
      </c>
      <c r="AD158">
        <v>0</v>
      </c>
      <c r="AE158">
        <v>0</v>
      </c>
      <c r="AF158">
        <v>0</v>
      </c>
      <c r="AG158">
        <v>0</v>
      </c>
      <c r="AI158" t="s">
        <v>263</v>
      </c>
      <c r="AK158" t="s">
        <v>262</v>
      </c>
      <c r="AL158" t="s">
        <v>692</v>
      </c>
      <c r="AP158" t="s">
        <v>779</v>
      </c>
      <c r="AR158">
        <v>1</v>
      </c>
      <c r="AS158">
        <v>1</v>
      </c>
      <c r="AT158">
        <v>1</v>
      </c>
      <c r="AU158">
        <v>0</v>
      </c>
      <c r="AV158">
        <v>0</v>
      </c>
      <c r="AW158">
        <v>1</v>
      </c>
      <c r="AX158">
        <v>1</v>
      </c>
      <c r="AY158">
        <v>1</v>
      </c>
      <c r="AZ158">
        <v>1</v>
      </c>
      <c r="BA158">
        <v>1</v>
      </c>
      <c r="BB158">
        <v>1</v>
      </c>
      <c r="BC158">
        <v>0</v>
      </c>
      <c r="BD158">
        <v>0</v>
      </c>
      <c r="BE158">
        <v>0</v>
      </c>
      <c r="BF158" s="8">
        <v>1</v>
      </c>
      <c r="BG158">
        <v>0</v>
      </c>
      <c r="BI158">
        <f>SUM(AR158:BG158)</f>
        <v>10</v>
      </c>
      <c r="BJ158">
        <v>78</v>
      </c>
      <c r="BK158">
        <v>68</v>
      </c>
      <c r="BL158">
        <f t="shared" ref="BL158" si="27">BK158/BJ158</f>
        <v>0.87179487179487181</v>
      </c>
    </row>
    <row r="159" spans="1:65" hidden="1">
      <c r="A159">
        <v>2931697</v>
      </c>
      <c r="B159" t="str">
        <f t="shared" si="14"/>
        <v>http://www.ncbi.nlm.nih.gov/pmc/articles/PMC2931697</v>
      </c>
      <c r="C159" t="s">
        <v>693</v>
      </c>
      <c r="D159" t="s">
        <v>228</v>
      </c>
      <c r="F159">
        <v>0</v>
      </c>
      <c r="G159">
        <v>0</v>
      </c>
      <c r="H159">
        <v>1</v>
      </c>
      <c r="I159">
        <v>1</v>
      </c>
      <c r="J159">
        <v>0</v>
      </c>
      <c r="K159">
        <v>0</v>
      </c>
      <c r="L159">
        <v>0</v>
      </c>
      <c r="M159">
        <v>0</v>
      </c>
      <c r="N159">
        <v>0</v>
      </c>
      <c r="O159">
        <v>0</v>
      </c>
      <c r="P159">
        <v>0</v>
      </c>
      <c r="Q159">
        <v>0</v>
      </c>
      <c r="R159">
        <v>0</v>
      </c>
      <c r="S159">
        <v>0</v>
      </c>
      <c r="T159">
        <v>0</v>
      </c>
      <c r="U159">
        <v>0</v>
      </c>
      <c r="V159">
        <v>1</v>
      </c>
      <c r="W159">
        <v>0</v>
      </c>
      <c r="X159">
        <v>0</v>
      </c>
      <c r="Y159">
        <v>0</v>
      </c>
      <c r="Z159">
        <v>0</v>
      </c>
      <c r="AA159">
        <v>0</v>
      </c>
      <c r="AB159">
        <v>0</v>
      </c>
      <c r="AC159">
        <v>0</v>
      </c>
      <c r="AD159">
        <v>0</v>
      </c>
      <c r="AE159">
        <v>0</v>
      </c>
      <c r="AF159">
        <v>0</v>
      </c>
      <c r="AG159">
        <v>0</v>
      </c>
      <c r="AI159" t="s">
        <v>240</v>
      </c>
    </row>
    <row r="160" spans="1:65" hidden="1">
      <c r="A160">
        <v>3916420</v>
      </c>
      <c r="B160" t="str">
        <f t="shared" si="14"/>
        <v>http://www.ncbi.nlm.nih.gov/pmc/articles/PMC3916420</v>
      </c>
      <c r="C160" t="s">
        <v>694</v>
      </c>
      <c r="AI160" t="s">
        <v>563</v>
      </c>
    </row>
    <row r="161" spans="1:65" hidden="1">
      <c r="A161">
        <v>3384182</v>
      </c>
      <c r="B161" t="str">
        <f t="shared" si="14"/>
        <v>http://www.ncbi.nlm.nih.gov/pmc/articles/PMC3384182</v>
      </c>
      <c r="C161" t="s">
        <v>606</v>
      </c>
      <c r="AI161" t="s">
        <v>563</v>
      </c>
    </row>
    <row r="162" spans="1:65">
      <c r="A162">
        <v>3878884</v>
      </c>
      <c r="B162" t="str">
        <f t="shared" si="14"/>
        <v>http://www.ncbi.nlm.nih.gov/pmc/articles/PMC3878884</v>
      </c>
      <c r="C162" t="s">
        <v>237</v>
      </c>
      <c r="D162" t="s">
        <v>238</v>
      </c>
      <c r="F162">
        <v>0</v>
      </c>
      <c r="G162">
        <v>0</v>
      </c>
      <c r="H162" t="s">
        <v>765</v>
      </c>
      <c r="I162">
        <v>0</v>
      </c>
      <c r="J162">
        <v>0</v>
      </c>
      <c r="K162">
        <v>0</v>
      </c>
      <c r="L162">
        <v>0</v>
      </c>
      <c r="M162">
        <v>0</v>
      </c>
      <c r="N162">
        <v>0</v>
      </c>
      <c r="O162">
        <v>0</v>
      </c>
      <c r="P162">
        <v>0</v>
      </c>
      <c r="Q162">
        <v>0</v>
      </c>
      <c r="R162">
        <v>0</v>
      </c>
      <c r="S162">
        <v>0</v>
      </c>
      <c r="T162" t="s">
        <v>765</v>
      </c>
      <c r="U162">
        <v>0</v>
      </c>
      <c r="V162">
        <v>0</v>
      </c>
      <c r="W162">
        <v>0</v>
      </c>
      <c r="X162">
        <v>0</v>
      </c>
      <c r="Y162">
        <v>0</v>
      </c>
      <c r="Z162" t="s">
        <v>767</v>
      </c>
      <c r="AA162" t="s">
        <v>767</v>
      </c>
      <c r="AB162">
        <v>0</v>
      </c>
      <c r="AC162">
        <v>0</v>
      </c>
      <c r="AD162">
        <v>0</v>
      </c>
      <c r="AE162">
        <v>0</v>
      </c>
      <c r="AF162">
        <v>0</v>
      </c>
      <c r="AG162">
        <v>0</v>
      </c>
      <c r="AI162" t="s">
        <v>2</v>
      </c>
      <c r="AJ162" t="s">
        <v>695</v>
      </c>
      <c r="AP162" t="s">
        <v>780</v>
      </c>
      <c r="AR162">
        <v>0</v>
      </c>
      <c r="AS162">
        <v>0</v>
      </c>
      <c r="AT162">
        <v>0</v>
      </c>
      <c r="AU162">
        <v>1</v>
      </c>
      <c r="AV162">
        <v>1</v>
      </c>
      <c r="AW162">
        <v>0</v>
      </c>
      <c r="AX162">
        <v>0</v>
      </c>
      <c r="AY162">
        <v>1</v>
      </c>
      <c r="AZ162">
        <v>0</v>
      </c>
      <c r="BA162">
        <v>0</v>
      </c>
      <c r="BB162">
        <v>1</v>
      </c>
      <c r="BC162">
        <v>0</v>
      </c>
      <c r="BD162">
        <v>0</v>
      </c>
      <c r="BE162">
        <v>0</v>
      </c>
      <c r="BF162">
        <v>1</v>
      </c>
      <c r="BG162">
        <v>0</v>
      </c>
      <c r="BI162">
        <f>SUM(AR162:BG162)</f>
        <v>5</v>
      </c>
      <c r="BJ162">
        <v>300</v>
      </c>
      <c r="BK162">
        <v>550</v>
      </c>
      <c r="BL162">
        <f t="shared" ref="BL162" si="28">BK162/BJ162</f>
        <v>1.8333333333333333</v>
      </c>
    </row>
    <row r="163" spans="1:65" hidden="1">
      <c r="A163">
        <v>3556125</v>
      </c>
      <c r="B163" t="str">
        <f t="shared" si="14"/>
        <v>http://www.ncbi.nlm.nih.gov/pmc/articles/PMC3556125</v>
      </c>
      <c r="C163" t="s">
        <v>696</v>
      </c>
      <c r="AI163" t="s">
        <v>563</v>
      </c>
    </row>
    <row r="164" spans="1:65" hidden="1">
      <c r="A164">
        <v>3374071</v>
      </c>
      <c r="B164" t="str">
        <f t="shared" si="14"/>
        <v>http://www.ncbi.nlm.nih.gov/pmc/articles/PMC3374071</v>
      </c>
      <c r="C164" t="s">
        <v>697</v>
      </c>
      <c r="AI164" t="s">
        <v>563</v>
      </c>
    </row>
    <row r="165" spans="1:65">
      <c r="A165">
        <v>4132732</v>
      </c>
      <c r="B165" t="str">
        <f t="shared" si="14"/>
        <v>http://www.ncbi.nlm.nih.gov/pmc/articles/PMC4132732</v>
      </c>
      <c r="C165" t="s">
        <v>698</v>
      </c>
      <c r="D165" t="s">
        <v>273</v>
      </c>
      <c r="E165" t="s">
        <v>114</v>
      </c>
      <c r="F165">
        <v>0</v>
      </c>
      <c r="G165">
        <v>0</v>
      </c>
      <c r="H165" t="s">
        <v>765</v>
      </c>
      <c r="I165" t="s">
        <v>765</v>
      </c>
      <c r="J165">
        <v>0</v>
      </c>
      <c r="K165">
        <v>0</v>
      </c>
      <c r="L165">
        <v>0</v>
      </c>
      <c r="M165">
        <v>0</v>
      </c>
      <c r="N165">
        <v>0</v>
      </c>
      <c r="O165">
        <v>0</v>
      </c>
      <c r="P165">
        <v>0</v>
      </c>
      <c r="Q165">
        <v>0</v>
      </c>
      <c r="R165">
        <v>0</v>
      </c>
      <c r="S165">
        <v>0</v>
      </c>
      <c r="T165">
        <v>0</v>
      </c>
      <c r="U165">
        <v>0</v>
      </c>
      <c r="V165" t="s">
        <v>765</v>
      </c>
      <c r="W165">
        <v>0</v>
      </c>
      <c r="X165">
        <v>0</v>
      </c>
      <c r="Y165">
        <v>0</v>
      </c>
      <c r="Z165">
        <v>0</v>
      </c>
      <c r="AA165">
        <v>0</v>
      </c>
      <c r="AB165">
        <v>0</v>
      </c>
      <c r="AC165" t="s">
        <v>765</v>
      </c>
      <c r="AD165">
        <v>0</v>
      </c>
      <c r="AE165">
        <v>0</v>
      </c>
      <c r="AF165">
        <v>0</v>
      </c>
      <c r="AG165">
        <v>0</v>
      </c>
      <c r="AI165" t="s">
        <v>263</v>
      </c>
      <c r="AL165" t="s">
        <v>699</v>
      </c>
      <c r="AR165">
        <v>1</v>
      </c>
      <c r="AS165">
        <v>1</v>
      </c>
      <c r="AT165">
        <v>1</v>
      </c>
      <c r="AU165">
        <v>0</v>
      </c>
      <c r="AV165">
        <v>0</v>
      </c>
      <c r="AW165">
        <v>1</v>
      </c>
      <c r="AX165">
        <v>1</v>
      </c>
      <c r="AY165">
        <v>1</v>
      </c>
      <c r="AZ165">
        <v>1</v>
      </c>
      <c r="BA165">
        <v>1</v>
      </c>
      <c r="BB165">
        <v>1</v>
      </c>
      <c r="BC165">
        <v>0</v>
      </c>
      <c r="BD165">
        <v>0</v>
      </c>
      <c r="BE165">
        <v>0</v>
      </c>
      <c r="BF165">
        <v>1</v>
      </c>
      <c r="BG165">
        <v>0</v>
      </c>
      <c r="BI165">
        <f t="shared" ref="BI165:BI166" si="29">SUM(AR165:BG165)</f>
        <v>10</v>
      </c>
      <c r="BJ165">
        <v>9</v>
      </c>
      <c r="BK165">
        <v>6</v>
      </c>
      <c r="BL165">
        <f t="shared" ref="BL165:BL166" si="30">BK165/BJ165</f>
        <v>0.66666666666666663</v>
      </c>
    </row>
    <row r="166" spans="1:65">
      <c r="A166">
        <v>4046741</v>
      </c>
      <c r="B166" t="str">
        <f t="shared" si="14"/>
        <v>http://www.ncbi.nlm.nih.gov/pmc/articles/PMC4046741</v>
      </c>
      <c r="C166" t="s">
        <v>261</v>
      </c>
      <c r="D166" t="s">
        <v>218</v>
      </c>
      <c r="F166">
        <v>0</v>
      </c>
      <c r="G166">
        <v>0</v>
      </c>
      <c r="H166" t="s">
        <v>765</v>
      </c>
      <c r="I166" t="s">
        <v>765</v>
      </c>
      <c r="J166">
        <v>1</v>
      </c>
      <c r="K166">
        <v>0</v>
      </c>
      <c r="L166">
        <v>0</v>
      </c>
      <c r="M166">
        <v>0</v>
      </c>
      <c r="N166">
        <v>0</v>
      </c>
      <c r="O166">
        <v>0</v>
      </c>
      <c r="P166">
        <v>0</v>
      </c>
      <c r="Q166">
        <v>0</v>
      </c>
      <c r="R166">
        <v>0</v>
      </c>
      <c r="S166">
        <v>0</v>
      </c>
      <c r="T166">
        <v>0</v>
      </c>
      <c r="U166" t="s">
        <v>765</v>
      </c>
      <c r="V166">
        <v>1</v>
      </c>
      <c r="W166">
        <v>0</v>
      </c>
      <c r="X166">
        <v>0</v>
      </c>
      <c r="Y166">
        <v>0</v>
      </c>
      <c r="Z166">
        <v>0</v>
      </c>
      <c r="AA166">
        <v>0</v>
      </c>
      <c r="AB166">
        <v>0</v>
      </c>
      <c r="AC166">
        <v>0</v>
      </c>
      <c r="AD166">
        <v>0</v>
      </c>
      <c r="AE166">
        <v>0</v>
      </c>
      <c r="AF166">
        <v>0</v>
      </c>
      <c r="AG166">
        <v>0</v>
      </c>
      <c r="AI166" t="s">
        <v>263</v>
      </c>
      <c r="AK166" t="s">
        <v>262</v>
      </c>
      <c r="AL166" t="s">
        <v>700</v>
      </c>
      <c r="AP166" t="s">
        <v>781</v>
      </c>
      <c r="AR166">
        <v>1</v>
      </c>
      <c r="AS166">
        <v>1</v>
      </c>
      <c r="AT166">
        <v>1</v>
      </c>
      <c r="AU166">
        <v>0</v>
      </c>
      <c r="AV166">
        <v>0</v>
      </c>
      <c r="AW166">
        <v>1</v>
      </c>
      <c r="AX166">
        <v>1</v>
      </c>
      <c r="AY166">
        <v>1</v>
      </c>
      <c r="AZ166">
        <v>1</v>
      </c>
      <c r="BA166">
        <v>1</v>
      </c>
      <c r="BB166">
        <v>1</v>
      </c>
      <c r="BC166">
        <v>0</v>
      </c>
      <c r="BD166">
        <v>0</v>
      </c>
      <c r="BE166">
        <v>0</v>
      </c>
      <c r="BF166">
        <v>1</v>
      </c>
      <c r="BG166">
        <v>0</v>
      </c>
      <c r="BI166">
        <f t="shared" si="29"/>
        <v>10</v>
      </c>
      <c r="BJ166">
        <v>8</v>
      </c>
      <c r="BK166">
        <v>8</v>
      </c>
      <c r="BL166">
        <f t="shared" si="30"/>
        <v>1</v>
      </c>
    </row>
    <row r="167" spans="1:65" hidden="1">
      <c r="A167">
        <v>4246315</v>
      </c>
      <c r="B167" t="str">
        <f t="shared" si="14"/>
        <v>http://www.ncbi.nlm.nih.gov/pmc/articles/PMC4246315</v>
      </c>
      <c r="C167" t="s">
        <v>701</v>
      </c>
      <c r="D167" t="s">
        <v>228</v>
      </c>
      <c r="F167">
        <v>1</v>
      </c>
      <c r="G167">
        <v>0</v>
      </c>
      <c r="H167">
        <v>1</v>
      </c>
      <c r="I167">
        <v>1</v>
      </c>
      <c r="J167">
        <v>0</v>
      </c>
      <c r="K167">
        <v>0</v>
      </c>
      <c r="L167">
        <v>0</v>
      </c>
      <c r="M167">
        <v>0</v>
      </c>
      <c r="N167">
        <v>0</v>
      </c>
      <c r="O167">
        <v>0</v>
      </c>
      <c r="P167">
        <v>0</v>
      </c>
      <c r="Q167">
        <v>0</v>
      </c>
      <c r="R167">
        <v>0</v>
      </c>
      <c r="S167">
        <v>0</v>
      </c>
      <c r="T167">
        <v>0</v>
      </c>
      <c r="U167">
        <v>0</v>
      </c>
      <c r="V167">
        <v>1</v>
      </c>
      <c r="W167">
        <v>0</v>
      </c>
      <c r="X167">
        <v>0</v>
      </c>
      <c r="Y167">
        <v>0</v>
      </c>
      <c r="Z167">
        <v>0</v>
      </c>
      <c r="AA167">
        <v>0</v>
      </c>
      <c r="AB167">
        <v>0</v>
      </c>
      <c r="AC167">
        <v>0</v>
      </c>
      <c r="AD167">
        <v>0</v>
      </c>
      <c r="AE167">
        <v>0</v>
      </c>
      <c r="AF167">
        <v>0</v>
      </c>
      <c r="AG167">
        <v>0</v>
      </c>
      <c r="AI167" t="s">
        <v>517</v>
      </c>
    </row>
    <row r="168" spans="1:65" hidden="1">
      <c r="A168">
        <v>3890815</v>
      </c>
      <c r="B168" t="str">
        <f t="shared" si="14"/>
        <v>http://www.ncbi.nlm.nih.gov/pmc/articles/PMC3890815</v>
      </c>
      <c r="C168" t="s">
        <v>312</v>
      </c>
      <c r="AI168" t="s">
        <v>563</v>
      </c>
    </row>
    <row r="169" spans="1:65" hidden="1">
      <c r="A169">
        <v>3266935</v>
      </c>
      <c r="B169" t="str">
        <f t="shared" si="14"/>
        <v>http://www.ncbi.nlm.nih.gov/pmc/articles/PMC3266935</v>
      </c>
      <c r="C169" t="s">
        <v>702</v>
      </c>
      <c r="D169" t="s">
        <v>214</v>
      </c>
      <c r="F169">
        <v>0</v>
      </c>
      <c r="G169">
        <v>0</v>
      </c>
      <c r="H169">
        <v>1</v>
      </c>
      <c r="I169">
        <v>0</v>
      </c>
      <c r="J169">
        <v>0</v>
      </c>
      <c r="K169">
        <v>0</v>
      </c>
      <c r="L169">
        <v>0</v>
      </c>
      <c r="M169">
        <v>0</v>
      </c>
      <c r="N169">
        <v>0</v>
      </c>
      <c r="O169">
        <v>0</v>
      </c>
      <c r="P169">
        <v>0</v>
      </c>
      <c r="Q169">
        <v>0</v>
      </c>
      <c r="R169">
        <v>0</v>
      </c>
      <c r="S169">
        <v>0</v>
      </c>
      <c r="T169">
        <v>1</v>
      </c>
      <c r="U169">
        <v>0</v>
      </c>
      <c r="V169">
        <v>1</v>
      </c>
      <c r="W169">
        <v>0</v>
      </c>
      <c r="X169">
        <v>0</v>
      </c>
      <c r="Y169">
        <v>0</v>
      </c>
      <c r="Z169">
        <v>0</v>
      </c>
      <c r="AA169">
        <v>0</v>
      </c>
      <c r="AB169">
        <v>0</v>
      </c>
      <c r="AC169">
        <v>0</v>
      </c>
      <c r="AD169">
        <v>0</v>
      </c>
      <c r="AE169">
        <v>1</v>
      </c>
      <c r="AF169">
        <v>0</v>
      </c>
      <c r="AG169">
        <v>0</v>
      </c>
      <c r="AI169" t="s">
        <v>395</v>
      </c>
    </row>
    <row r="170" spans="1:65">
      <c r="A170">
        <v>3366996</v>
      </c>
      <c r="B170" t="str">
        <f t="shared" si="14"/>
        <v>http://www.ncbi.nlm.nih.gov/pmc/articles/PMC3366996</v>
      </c>
      <c r="C170" t="s">
        <v>352</v>
      </c>
      <c r="D170" t="s">
        <v>252</v>
      </c>
      <c r="F170">
        <v>0</v>
      </c>
      <c r="G170">
        <v>0</v>
      </c>
      <c r="H170">
        <v>0</v>
      </c>
      <c r="I170" t="s">
        <v>765</v>
      </c>
      <c r="J170" t="s">
        <v>765</v>
      </c>
      <c r="K170">
        <v>0</v>
      </c>
      <c r="L170">
        <v>0</v>
      </c>
      <c r="M170">
        <v>0</v>
      </c>
      <c r="N170">
        <v>0</v>
      </c>
      <c r="O170">
        <v>0</v>
      </c>
      <c r="P170">
        <v>0</v>
      </c>
      <c r="Q170">
        <v>0</v>
      </c>
      <c r="R170">
        <v>0</v>
      </c>
      <c r="S170">
        <v>0</v>
      </c>
      <c r="T170">
        <v>0</v>
      </c>
      <c r="U170" t="s">
        <v>765</v>
      </c>
      <c r="V170" t="s">
        <v>765</v>
      </c>
      <c r="W170">
        <v>0</v>
      </c>
      <c r="X170">
        <v>0</v>
      </c>
      <c r="Y170">
        <v>0</v>
      </c>
      <c r="Z170">
        <v>0</v>
      </c>
      <c r="AA170">
        <v>0</v>
      </c>
      <c r="AB170">
        <v>0</v>
      </c>
      <c r="AC170">
        <v>0</v>
      </c>
      <c r="AD170">
        <v>0</v>
      </c>
      <c r="AE170">
        <v>0</v>
      </c>
      <c r="AF170">
        <v>0</v>
      </c>
      <c r="AG170">
        <v>0</v>
      </c>
      <c r="AI170" t="s">
        <v>263</v>
      </c>
      <c r="AJ170" t="s">
        <v>591</v>
      </c>
      <c r="AK170" t="s">
        <v>258</v>
      </c>
      <c r="AR170">
        <v>0</v>
      </c>
      <c r="AS170">
        <v>0</v>
      </c>
      <c r="AT170">
        <v>0</v>
      </c>
      <c r="AU170">
        <v>0</v>
      </c>
      <c r="AV170">
        <v>0</v>
      </c>
      <c r="AW170">
        <v>0</v>
      </c>
      <c r="AX170">
        <v>0</v>
      </c>
      <c r="AY170">
        <v>0</v>
      </c>
      <c r="AZ170">
        <v>1</v>
      </c>
      <c r="BA170">
        <v>1</v>
      </c>
      <c r="BB170">
        <v>1</v>
      </c>
      <c r="BC170">
        <v>0</v>
      </c>
      <c r="BD170">
        <v>0</v>
      </c>
      <c r="BE170">
        <v>0</v>
      </c>
      <c r="BF170">
        <v>1</v>
      </c>
      <c r="BG170">
        <v>0</v>
      </c>
      <c r="BI170">
        <f t="shared" ref="BI170:BI172" si="31">SUM(AR170:BG170)</f>
        <v>4</v>
      </c>
      <c r="BJ170">
        <v>400</v>
      </c>
      <c r="BK170">
        <v>300</v>
      </c>
      <c r="BL170">
        <f t="shared" ref="BL170:BL172" si="32">BK170/BJ170</f>
        <v>0.75</v>
      </c>
      <c r="BM170" t="s">
        <v>847</v>
      </c>
    </row>
    <row r="171" spans="1:65">
      <c r="A171">
        <v>3446795</v>
      </c>
      <c r="B171" t="str">
        <f t="shared" si="14"/>
        <v>http://www.ncbi.nlm.nih.gov/pmc/articles/PMC3446795</v>
      </c>
      <c r="C171" t="s">
        <v>352</v>
      </c>
      <c r="D171" t="s">
        <v>238</v>
      </c>
      <c r="F171">
        <v>0</v>
      </c>
      <c r="G171">
        <v>0</v>
      </c>
      <c r="H171" t="s">
        <v>765</v>
      </c>
      <c r="I171" t="s">
        <v>765</v>
      </c>
      <c r="J171">
        <v>0</v>
      </c>
      <c r="K171">
        <v>0</v>
      </c>
      <c r="L171">
        <v>0</v>
      </c>
      <c r="M171">
        <v>0</v>
      </c>
      <c r="N171">
        <v>0</v>
      </c>
      <c r="O171">
        <v>0</v>
      </c>
      <c r="P171">
        <v>0</v>
      </c>
      <c r="Q171">
        <v>0</v>
      </c>
      <c r="R171">
        <v>0</v>
      </c>
      <c r="S171">
        <v>0</v>
      </c>
      <c r="T171">
        <v>0</v>
      </c>
      <c r="U171" t="s">
        <v>765</v>
      </c>
      <c r="V171">
        <v>0</v>
      </c>
      <c r="W171">
        <v>0</v>
      </c>
      <c r="X171">
        <v>0</v>
      </c>
      <c r="Y171">
        <v>0</v>
      </c>
      <c r="Z171" t="s">
        <v>765</v>
      </c>
      <c r="AA171" t="s">
        <v>767</v>
      </c>
      <c r="AB171">
        <v>0</v>
      </c>
      <c r="AC171">
        <v>0</v>
      </c>
      <c r="AD171">
        <v>0</v>
      </c>
      <c r="AE171">
        <v>0</v>
      </c>
      <c r="AF171">
        <v>0</v>
      </c>
      <c r="AG171">
        <v>0</v>
      </c>
      <c r="AI171" t="s">
        <v>263</v>
      </c>
      <c r="AN171" t="s">
        <v>703</v>
      </c>
      <c r="AR171">
        <v>1</v>
      </c>
      <c r="AS171">
        <v>1</v>
      </c>
      <c r="AT171">
        <v>1</v>
      </c>
      <c r="AU171">
        <v>0</v>
      </c>
      <c r="AV171">
        <v>0</v>
      </c>
      <c r="AW171">
        <v>1</v>
      </c>
      <c r="AX171">
        <v>1</v>
      </c>
      <c r="AY171">
        <v>1</v>
      </c>
      <c r="AZ171">
        <v>1</v>
      </c>
      <c r="BA171">
        <v>1</v>
      </c>
      <c r="BB171">
        <v>1</v>
      </c>
      <c r="BC171">
        <v>0</v>
      </c>
      <c r="BD171">
        <v>0</v>
      </c>
      <c r="BE171">
        <v>0</v>
      </c>
      <c r="BF171">
        <v>1</v>
      </c>
      <c r="BG171">
        <v>0</v>
      </c>
      <c r="BI171">
        <f t="shared" si="31"/>
        <v>10</v>
      </c>
      <c r="BJ171">
        <v>23</v>
      </c>
      <c r="BK171">
        <v>23</v>
      </c>
      <c r="BL171">
        <f t="shared" si="32"/>
        <v>1</v>
      </c>
    </row>
    <row r="172" spans="1:65">
      <c r="A172">
        <v>4021379</v>
      </c>
      <c r="B172" t="str">
        <f t="shared" si="14"/>
        <v>http://www.ncbi.nlm.nih.gov/pmc/articles/PMC4021379</v>
      </c>
      <c r="C172" t="s">
        <v>704</v>
      </c>
      <c r="D172" t="s">
        <v>228</v>
      </c>
      <c r="F172" t="s">
        <v>766</v>
      </c>
      <c r="G172" t="s">
        <v>766</v>
      </c>
      <c r="H172" t="s">
        <v>765</v>
      </c>
      <c r="I172">
        <v>0</v>
      </c>
      <c r="J172">
        <v>0</v>
      </c>
      <c r="K172">
        <v>0</v>
      </c>
      <c r="L172">
        <v>0</v>
      </c>
      <c r="M172">
        <v>0</v>
      </c>
      <c r="N172">
        <v>0</v>
      </c>
      <c r="O172">
        <v>0</v>
      </c>
      <c r="P172">
        <v>0</v>
      </c>
      <c r="Q172">
        <v>0</v>
      </c>
      <c r="R172">
        <v>0</v>
      </c>
      <c r="S172">
        <v>0</v>
      </c>
      <c r="T172" t="s">
        <v>765</v>
      </c>
      <c r="U172">
        <v>0</v>
      </c>
      <c r="V172" t="s">
        <v>765</v>
      </c>
      <c r="W172">
        <v>0</v>
      </c>
      <c r="X172">
        <v>0</v>
      </c>
      <c r="Y172">
        <v>0</v>
      </c>
      <c r="Z172" t="s">
        <v>767</v>
      </c>
      <c r="AA172" t="s">
        <v>767</v>
      </c>
      <c r="AB172">
        <v>0</v>
      </c>
      <c r="AC172" t="s">
        <v>765</v>
      </c>
      <c r="AD172">
        <v>0</v>
      </c>
      <c r="AE172">
        <v>0</v>
      </c>
      <c r="AF172">
        <v>0</v>
      </c>
      <c r="AG172">
        <v>0</v>
      </c>
      <c r="AI172" t="s">
        <v>263</v>
      </c>
      <c r="AL172" t="s">
        <v>705</v>
      </c>
      <c r="AR172">
        <v>1</v>
      </c>
      <c r="AS172">
        <v>1</v>
      </c>
      <c r="AT172">
        <v>1</v>
      </c>
      <c r="AU172">
        <v>0</v>
      </c>
      <c r="AV172">
        <v>0</v>
      </c>
      <c r="AW172">
        <v>1</v>
      </c>
      <c r="AX172">
        <v>1</v>
      </c>
      <c r="AY172">
        <v>1</v>
      </c>
      <c r="AZ172">
        <v>1</v>
      </c>
      <c r="BA172">
        <v>1</v>
      </c>
      <c r="BB172">
        <v>1</v>
      </c>
      <c r="BC172">
        <v>0</v>
      </c>
      <c r="BD172">
        <v>0</v>
      </c>
      <c r="BE172">
        <v>0</v>
      </c>
      <c r="BF172">
        <v>1</v>
      </c>
      <c r="BG172">
        <v>0</v>
      </c>
      <c r="BI172">
        <f t="shared" si="31"/>
        <v>10</v>
      </c>
      <c r="BJ172">
        <v>44</v>
      </c>
      <c r="BK172">
        <v>72</v>
      </c>
      <c r="BL172">
        <f t="shared" si="32"/>
        <v>1.6363636363636365</v>
      </c>
    </row>
    <row r="173" spans="1:65" hidden="1">
      <c r="A173">
        <v>3469712</v>
      </c>
      <c r="B173" t="str">
        <f t="shared" si="14"/>
        <v>http://www.ncbi.nlm.nih.gov/pmc/articles/PMC3469712</v>
      </c>
      <c r="C173" t="s">
        <v>706</v>
      </c>
      <c r="D173" t="s">
        <v>273</v>
      </c>
      <c r="F173">
        <v>0</v>
      </c>
      <c r="G173">
        <v>0</v>
      </c>
      <c r="H173">
        <v>1</v>
      </c>
      <c r="I173">
        <v>1</v>
      </c>
      <c r="J173">
        <v>0</v>
      </c>
      <c r="K173">
        <v>0</v>
      </c>
      <c r="L173">
        <v>0</v>
      </c>
      <c r="M173">
        <v>0</v>
      </c>
      <c r="N173">
        <v>0</v>
      </c>
      <c r="O173">
        <v>0</v>
      </c>
      <c r="P173">
        <v>0</v>
      </c>
      <c r="Q173">
        <v>0</v>
      </c>
      <c r="R173">
        <v>0</v>
      </c>
      <c r="S173">
        <v>0</v>
      </c>
      <c r="T173">
        <v>0</v>
      </c>
      <c r="U173">
        <v>0</v>
      </c>
      <c r="V173">
        <v>1</v>
      </c>
      <c r="W173">
        <v>0</v>
      </c>
      <c r="X173">
        <v>0</v>
      </c>
      <c r="Y173">
        <v>0</v>
      </c>
      <c r="Z173">
        <v>1</v>
      </c>
      <c r="AA173">
        <v>1</v>
      </c>
      <c r="AB173">
        <v>0</v>
      </c>
      <c r="AC173">
        <v>1</v>
      </c>
      <c r="AD173">
        <v>0</v>
      </c>
      <c r="AE173">
        <v>1</v>
      </c>
      <c r="AF173">
        <v>0</v>
      </c>
      <c r="AG173">
        <v>0</v>
      </c>
      <c r="AI173" t="s">
        <v>395</v>
      </c>
    </row>
    <row r="174" spans="1:65" hidden="1">
      <c r="A174">
        <v>3698143</v>
      </c>
      <c r="B174" t="str">
        <f t="shared" si="14"/>
        <v>http://www.ncbi.nlm.nih.gov/pmc/articles/PMC3698143</v>
      </c>
      <c r="C174" t="s">
        <v>707</v>
      </c>
      <c r="AI174" t="s">
        <v>563</v>
      </c>
    </row>
    <row r="175" spans="1:65" hidden="1">
      <c r="A175">
        <v>3956167</v>
      </c>
      <c r="B175" t="str">
        <f t="shared" si="14"/>
        <v>http://www.ncbi.nlm.nih.gov/pmc/articles/PMC3956167</v>
      </c>
      <c r="C175" t="s">
        <v>708</v>
      </c>
      <c r="AI175" t="s">
        <v>563</v>
      </c>
    </row>
    <row r="176" spans="1:65">
      <c r="A176">
        <v>2896180</v>
      </c>
      <c r="B176" t="str">
        <f t="shared" si="14"/>
        <v>http://www.ncbi.nlm.nih.gov/pmc/articles/PMC2896180</v>
      </c>
      <c r="C176" t="s">
        <v>709</v>
      </c>
      <c r="D176" t="s">
        <v>228</v>
      </c>
      <c r="F176">
        <v>0</v>
      </c>
      <c r="G176">
        <v>0</v>
      </c>
      <c r="H176" t="s">
        <v>765</v>
      </c>
      <c r="I176">
        <v>0</v>
      </c>
      <c r="J176">
        <v>0</v>
      </c>
      <c r="K176">
        <v>0</v>
      </c>
      <c r="L176">
        <v>0</v>
      </c>
      <c r="M176">
        <v>0</v>
      </c>
      <c r="N176">
        <v>0</v>
      </c>
      <c r="O176">
        <v>0</v>
      </c>
      <c r="P176">
        <v>0</v>
      </c>
      <c r="Q176">
        <v>0</v>
      </c>
      <c r="R176">
        <v>0</v>
      </c>
      <c r="S176">
        <v>0</v>
      </c>
      <c r="T176" t="s">
        <v>765</v>
      </c>
      <c r="U176">
        <v>0</v>
      </c>
      <c r="V176" t="s">
        <v>765</v>
      </c>
      <c r="W176">
        <v>0</v>
      </c>
      <c r="X176">
        <v>0</v>
      </c>
      <c r="Y176">
        <v>0</v>
      </c>
      <c r="Z176">
        <v>0</v>
      </c>
      <c r="AA176">
        <v>0</v>
      </c>
      <c r="AB176">
        <v>0</v>
      </c>
      <c r="AC176">
        <v>0</v>
      </c>
      <c r="AD176">
        <v>0</v>
      </c>
      <c r="AE176">
        <v>0</v>
      </c>
      <c r="AF176">
        <v>0</v>
      </c>
      <c r="AG176">
        <v>0</v>
      </c>
      <c r="AI176" t="s">
        <v>2</v>
      </c>
      <c r="AK176" t="s">
        <v>710</v>
      </c>
      <c r="AR176">
        <v>1</v>
      </c>
      <c r="AS176">
        <v>1</v>
      </c>
      <c r="AT176">
        <v>1</v>
      </c>
      <c r="AU176">
        <v>0</v>
      </c>
      <c r="AV176">
        <v>0</v>
      </c>
      <c r="AW176">
        <v>1</v>
      </c>
      <c r="AX176">
        <v>1</v>
      </c>
      <c r="AY176">
        <v>1</v>
      </c>
      <c r="AZ176">
        <v>0</v>
      </c>
      <c r="BA176">
        <v>1</v>
      </c>
      <c r="BB176">
        <v>1</v>
      </c>
      <c r="BC176">
        <v>0</v>
      </c>
      <c r="BD176">
        <v>0</v>
      </c>
      <c r="BE176">
        <v>0</v>
      </c>
      <c r="BF176">
        <v>1</v>
      </c>
      <c r="BG176">
        <v>0</v>
      </c>
      <c r="BI176">
        <f t="shared" ref="BI176:BI177" si="33">SUM(AR176:BG176)</f>
        <v>9</v>
      </c>
      <c r="BJ176">
        <v>120</v>
      </c>
      <c r="BK176">
        <v>140</v>
      </c>
      <c r="BL176">
        <f t="shared" ref="BL176:BL177" si="34">BK176/BJ176</f>
        <v>1.1666666666666667</v>
      </c>
    </row>
    <row r="177" spans="1:64">
      <c r="A177">
        <v>3509937</v>
      </c>
      <c r="B177" t="str">
        <f t="shared" si="14"/>
        <v>http://www.ncbi.nlm.nih.gov/pmc/articles/PMC3509937</v>
      </c>
      <c r="C177" t="s">
        <v>711</v>
      </c>
      <c r="D177" t="s">
        <v>246</v>
      </c>
      <c r="F177">
        <v>0</v>
      </c>
      <c r="G177">
        <v>0</v>
      </c>
      <c r="H177" t="s">
        <v>765</v>
      </c>
      <c r="I177" t="s">
        <v>768</v>
      </c>
      <c r="J177">
        <v>0</v>
      </c>
      <c r="K177">
        <v>0</v>
      </c>
      <c r="L177">
        <v>0</v>
      </c>
      <c r="M177">
        <v>0</v>
      </c>
      <c r="N177">
        <v>0</v>
      </c>
      <c r="O177">
        <v>0</v>
      </c>
      <c r="P177">
        <v>0</v>
      </c>
      <c r="Q177">
        <v>0</v>
      </c>
      <c r="R177" t="s">
        <v>765</v>
      </c>
      <c r="S177" t="s">
        <v>765</v>
      </c>
      <c r="T177">
        <v>0</v>
      </c>
      <c r="U177">
        <v>0</v>
      </c>
      <c r="V177">
        <v>0</v>
      </c>
      <c r="W177">
        <v>0</v>
      </c>
      <c r="X177">
        <v>0</v>
      </c>
      <c r="Y177">
        <v>0</v>
      </c>
      <c r="Z177">
        <v>0</v>
      </c>
      <c r="AA177">
        <v>0</v>
      </c>
      <c r="AB177">
        <v>0</v>
      </c>
      <c r="AC177">
        <v>0</v>
      </c>
      <c r="AD177">
        <v>0</v>
      </c>
      <c r="AE177">
        <v>0</v>
      </c>
      <c r="AF177">
        <v>0</v>
      </c>
      <c r="AG177">
        <v>0</v>
      </c>
      <c r="AI177" t="s">
        <v>263</v>
      </c>
      <c r="AR177">
        <v>1</v>
      </c>
      <c r="AS177">
        <v>1</v>
      </c>
      <c r="AT177">
        <v>1</v>
      </c>
      <c r="AU177">
        <v>0</v>
      </c>
      <c r="AV177">
        <v>0</v>
      </c>
      <c r="AW177">
        <v>1</v>
      </c>
      <c r="AX177">
        <v>1</v>
      </c>
      <c r="AY177">
        <v>1</v>
      </c>
      <c r="AZ177">
        <v>1</v>
      </c>
      <c r="BA177">
        <v>1</v>
      </c>
      <c r="BB177">
        <v>1</v>
      </c>
      <c r="BC177">
        <v>0</v>
      </c>
      <c r="BD177">
        <v>0</v>
      </c>
      <c r="BE177">
        <v>0</v>
      </c>
      <c r="BF177">
        <v>1</v>
      </c>
      <c r="BG177">
        <v>0</v>
      </c>
      <c r="BI177">
        <f t="shared" si="33"/>
        <v>10</v>
      </c>
      <c r="BJ177">
        <v>22</v>
      </c>
      <c r="BK177">
        <v>96</v>
      </c>
      <c r="BL177">
        <f t="shared" si="34"/>
        <v>4.3636363636363633</v>
      </c>
    </row>
    <row r="178" spans="1:64" hidden="1">
      <c r="A178">
        <v>3871197</v>
      </c>
      <c r="B178" t="str">
        <f t="shared" si="14"/>
        <v>http://www.ncbi.nlm.nih.gov/pmc/articles/PMC3871197</v>
      </c>
      <c r="C178" t="s">
        <v>712</v>
      </c>
      <c r="AI178" t="s">
        <v>563</v>
      </c>
    </row>
    <row r="179" spans="1:64" hidden="1">
      <c r="A179">
        <v>3961664</v>
      </c>
      <c r="B179" t="str">
        <f t="shared" si="14"/>
        <v>http://www.ncbi.nlm.nih.gov/pmc/articles/PMC3961664</v>
      </c>
      <c r="C179" t="s">
        <v>713</v>
      </c>
      <c r="AI179" t="s">
        <v>563</v>
      </c>
    </row>
    <row r="180" spans="1:64">
      <c r="A180">
        <v>3680968</v>
      </c>
      <c r="B180" t="str">
        <f t="shared" si="14"/>
        <v>http://www.ncbi.nlm.nih.gov/pmc/articles/PMC3680968</v>
      </c>
      <c r="C180" t="s">
        <v>714</v>
      </c>
      <c r="D180" t="s">
        <v>252</v>
      </c>
      <c r="F180">
        <v>0</v>
      </c>
      <c r="G180">
        <v>0</v>
      </c>
      <c r="H180" t="s">
        <v>765</v>
      </c>
      <c r="I180">
        <v>0</v>
      </c>
      <c r="J180">
        <v>0</v>
      </c>
      <c r="K180">
        <v>0</v>
      </c>
      <c r="L180">
        <v>0</v>
      </c>
      <c r="M180">
        <v>0</v>
      </c>
      <c r="N180">
        <v>0</v>
      </c>
      <c r="O180">
        <v>0</v>
      </c>
      <c r="P180">
        <v>0</v>
      </c>
      <c r="Q180">
        <v>0</v>
      </c>
      <c r="R180">
        <v>0</v>
      </c>
      <c r="S180">
        <v>0</v>
      </c>
      <c r="T180">
        <v>1</v>
      </c>
      <c r="U180">
        <v>0</v>
      </c>
      <c r="V180" t="s">
        <v>765</v>
      </c>
      <c r="W180">
        <v>0</v>
      </c>
      <c r="X180">
        <v>0</v>
      </c>
      <c r="Y180">
        <v>0</v>
      </c>
      <c r="Z180" t="s">
        <v>765</v>
      </c>
      <c r="AA180" t="s">
        <v>767</v>
      </c>
      <c r="AB180">
        <v>0</v>
      </c>
      <c r="AC180">
        <v>0</v>
      </c>
      <c r="AD180">
        <v>0</v>
      </c>
      <c r="AE180">
        <v>0</v>
      </c>
      <c r="AF180">
        <v>0</v>
      </c>
      <c r="AG180">
        <v>0</v>
      </c>
      <c r="AI180" t="s">
        <v>263</v>
      </c>
      <c r="AL180" t="s">
        <v>715</v>
      </c>
      <c r="AR180">
        <v>1</v>
      </c>
      <c r="AS180">
        <v>1</v>
      </c>
      <c r="AT180">
        <v>1</v>
      </c>
      <c r="AU180">
        <v>0</v>
      </c>
      <c r="AV180">
        <v>1</v>
      </c>
      <c r="AW180">
        <v>1</v>
      </c>
      <c r="AX180">
        <v>1</v>
      </c>
      <c r="AY180">
        <v>1</v>
      </c>
      <c r="AZ180">
        <v>0</v>
      </c>
      <c r="BA180">
        <v>1</v>
      </c>
      <c r="BB180">
        <v>1</v>
      </c>
      <c r="BC180">
        <v>0</v>
      </c>
      <c r="BD180">
        <v>0</v>
      </c>
      <c r="BE180">
        <v>0</v>
      </c>
      <c r="BF180">
        <v>1</v>
      </c>
      <c r="BG180">
        <v>0</v>
      </c>
      <c r="BI180">
        <f>SUM(AR180:BG180)</f>
        <v>10</v>
      </c>
      <c r="BJ180">
        <v>38</v>
      </c>
      <c r="BK180">
        <v>54</v>
      </c>
      <c r="BL180">
        <f t="shared" ref="BL180" si="35">BK180/BJ180</f>
        <v>1.4210526315789473</v>
      </c>
    </row>
    <row r="181" spans="1:64" hidden="1">
      <c r="A181">
        <v>3038849</v>
      </c>
      <c r="B181" t="str">
        <f t="shared" si="14"/>
        <v>http://www.ncbi.nlm.nih.gov/pmc/articles/PMC3038849</v>
      </c>
      <c r="C181" t="s">
        <v>716</v>
      </c>
      <c r="AI181" t="s">
        <v>563</v>
      </c>
    </row>
    <row r="182" spans="1:64" hidden="1">
      <c r="A182">
        <v>3220473</v>
      </c>
      <c r="B182" t="str">
        <f t="shared" ref="B182:B245" si="36">"http://www.ncbi.nlm.nih.gov/pmc/articles/PMC" &amp; A182</f>
        <v>http://www.ncbi.nlm.nih.gov/pmc/articles/PMC3220473</v>
      </c>
      <c r="C182" t="s">
        <v>433</v>
      </c>
      <c r="D182" t="s">
        <v>273</v>
      </c>
      <c r="E182" t="s">
        <v>133</v>
      </c>
      <c r="F182">
        <v>0</v>
      </c>
      <c r="G182">
        <v>1</v>
      </c>
      <c r="H182">
        <v>1</v>
      </c>
      <c r="I182">
        <v>0</v>
      </c>
      <c r="J182">
        <v>0</v>
      </c>
      <c r="K182">
        <v>0</v>
      </c>
      <c r="L182">
        <v>0</v>
      </c>
      <c r="M182">
        <v>0</v>
      </c>
      <c r="N182">
        <v>0</v>
      </c>
      <c r="O182">
        <v>0</v>
      </c>
      <c r="P182">
        <v>0</v>
      </c>
      <c r="Q182">
        <v>0</v>
      </c>
      <c r="R182">
        <v>0</v>
      </c>
      <c r="S182">
        <v>0</v>
      </c>
      <c r="T182">
        <v>1</v>
      </c>
      <c r="U182">
        <v>0</v>
      </c>
      <c r="V182">
        <v>1</v>
      </c>
      <c r="W182">
        <v>0</v>
      </c>
      <c r="X182">
        <v>0</v>
      </c>
      <c r="Y182">
        <v>0</v>
      </c>
      <c r="Z182">
        <v>1</v>
      </c>
      <c r="AA182">
        <v>1</v>
      </c>
      <c r="AB182">
        <v>0</v>
      </c>
      <c r="AC182">
        <v>0</v>
      </c>
      <c r="AD182">
        <v>0</v>
      </c>
      <c r="AE182">
        <v>0</v>
      </c>
      <c r="AF182">
        <v>0</v>
      </c>
      <c r="AG182">
        <v>0</v>
      </c>
      <c r="AI182" t="s">
        <v>395</v>
      </c>
    </row>
    <row r="183" spans="1:64" hidden="1">
      <c r="A183">
        <v>3406007</v>
      </c>
      <c r="B183" t="str">
        <f t="shared" si="36"/>
        <v>http://www.ncbi.nlm.nih.gov/pmc/articles/PMC3406007</v>
      </c>
      <c r="C183" t="s">
        <v>717</v>
      </c>
      <c r="AI183" t="s">
        <v>563</v>
      </c>
    </row>
    <row r="184" spans="1:64" hidden="1">
      <c r="A184">
        <v>3603293</v>
      </c>
      <c r="B184" t="str">
        <f t="shared" si="36"/>
        <v>http://www.ncbi.nlm.nih.gov/pmc/articles/PMC3603293</v>
      </c>
      <c r="C184" t="s">
        <v>718</v>
      </c>
      <c r="AI184" t="s">
        <v>563</v>
      </c>
    </row>
    <row r="185" spans="1:64" hidden="1">
      <c r="A185">
        <v>4076832</v>
      </c>
      <c r="B185" t="str">
        <f t="shared" si="36"/>
        <v>http://www.ncbi.nlm.nih.gov/pmc/articles/PMC4076832</v>
      </c>
      <c r="C185" t="s">
        <v>719</v>
      </c>
      <c r="D185" t="s">
        <v>228</v>
      </c>
      <c r="F185">
        <v>1</v>
      </c>
      <c r="G185">
        <v>1</v>
      </c>
      <c r="H185">
        <v>1</v>
      </c>
      <c r="I185">
        <v>1</v>
      </c>
      <c r="J185">
        <v>0</v>
      </c>
      <c r="K185">
        <v>0</v>
      </c>
      <c r="L185">
        <v>0</v>
      </c>
      <c r="M185">
        <v>0</v>
      </c>
      <c r="N185">
        <v>0</v>
      </c>
      <c r="O185">
        <v>0</v>
      </c>
      <c r="P185">
        <v>0</v>
      </c>
      <c r="Q185">
        <v>0</v>
      </c>
      <c r="R185">
        <v>0</v>
      </c>
      <c r="S185">
        <v>0</v>
      </c>
      <c r="T185">
        <v>1</v>
      </c>
      <c r="U185">
        <v>0</v>
      </c>
      <c r="V185">
        <v>1</v>
      </c>
      <c r="W185">
        <v>1</v>
      </c>
      <c r="X185">
        <v>0</v>
      </c>
      <c r="Y185">
        <v>0</v>
      </c>
      <c r="Z185">
        <v>0</v>
      </c>
      <c r="AA185">
        <v>0</v>
      </c>
      <c r="AB185">
        <v>0</v>
      </c>
      <c r="AC185">
        <v>0</v>
      </c>
      <c r="AD185">
        <v>0</v>
      </c>
      <c r="AE185">
        <v>0</v>
      </c>
      <c r="AF185">
        <v>0</v>
      </c>
      <c r="AG185">
        <v>1</v>
      </c>
      <c r="AI185" t="s">
        <v>517</v>
      </c>
    </row>
    <row r="186" spans="1:64" hidden="1">
      <c r="A186">
        <v>3440219</v>
      </c>
      <c r="B186" t="str">
        <f t="shared" si="36"/>
        <v>http://www.ncbi.nlm.nih.gov/pmc/articles/PMC3440219</v>
      </c>
      <c r="C186" t="s">
        <v>527</v>
      </c>
      <c r="AI186" t="s">
        <v>563</v>
      </c>
    </row>
    <row r="187" spans="1:64">
      <c r="A187">
        <v>3771521</v>
      </c>
      <c r="B187" t="str">
        <f t="shared" si="36"/>
        <v>http://www.ncbi.nlm.nih.gov/pmc/articles/PMC3771521</v>
      </c>
      <c r="C187" t="s">
        <v>720</v>
      </c>
      <c r="D187" t="s">
        <v>218</v>
      </c>
      <c r="E187" t="s">
        <v>114</v>
      </c>
      <c r="F187">
        <v>0</v>
      </c>
      <c r="G187">
        <v>0</v>
      </c>
      <c r="H187" t="s">
        <v>765</v>
      </c>
      <c r="I187">
        <v>0</v>
      </c>
      <c r="J187" t="s">
        <v>765</v>
      </c>
      <c r="K187">
        <v>0</v>
      </c>
      <c r="L187">
        <v>0</v>
      </c>
      <c r="M187">
        <v>0</v>
      </c>
      <c r="N187">
        <v>0</v>
      </c>
      <c r="O187">
        <v>0</v>
      </c>
      <c r="P187">
        <v>0</v>
      </c>
      <c r="Q187">
        <v>0</v>
      </c>
      <c r="R187">
        <v>0</v>
      </c>
      <c r="S187">
        <v>0</v>
      </c>
      <c r="T187" t="s">
        <v>765</v>
      </c>
      <c r="U187" t="s">
        <v>765</v>
      </c>
      <c r="V187" t="s">
        <v>765</v>
      </c>
      <c r="W187">
        <v>0</v>
      </c>
      <c r="X187">
        <v>0</v>
      </c>
      <c r="Y187">
        <v>0</v>
      </c>
      <c r="Z187">
        <v>0</v>
      </c>
      <c r="AA187">
        <v>0</v>
      </c>
      <c r="AB187">
        <v>0</v>
      </c>
      <c r="AC187">
        <v>0</v>
      </c>
      <c r="AD187">
        <v>0</v>
      </c>
      <c r="AE187">
        <v>0</v>
      </c>
      <c r="AF187">
        <v>0</v>
      </c>
      <c r="AG187" t="s">
        <v>766</v>
      </c>
      <c r="AI187" t="s">
        <v>2</v>
      </c>
      <c r="AJ187" t="s">
        <v>721</v>
      </c>
      <c r="AR187">
        <v>0</v>
      </c>
      <c r="AS187">
        <v>0</v>
      </c>
      <c r="AT187">
        <v>0</v>
      </c>
      <c r="AU187">
        <v>0</v>
      </c>
      <c r="AV187">
        <v>0</v>
      </c>
      <c r="AW187">
        <v>0</v>
      </c>
      <c r="AX187">
        <v>0</v>
      </c>
      <c r="AY187">
        <v>1</v>
      </c>
      <c r="AZ187">
        <v>1</v>
      </c>
      <c r="BA187">
        <v>0</v>
      </c>
      <c r="BB187">
        <v>1</v>
      </c>
      <c r="BC187">
        <v>0</v>
      </c>
      <c r="BD187">
        <v>0</v>
      </c>
      <c r="BE187">
        <v>0</v>
      </c>
      <c r="BF187">
        <v>1</v>
      </c>
      <c r="BG187">
        <v>0</v>
      </c>
      <c r="BI187">
        <f>SUM(AR187:BG187)</f>
        <v>4</v>
      </c>
      <c r="BJ187">
        <v>33</v>
      </c>
      <c r="BK187">
        <v>180</v>
      </c>
      <c r="BL187">
        <f t="shared" ref="BL187" si="37">BK187/BJ187</f>
        <v>5.4545454545454541</v>
      </c>
    </row>
    <row r="188" spans="1:64">
      <c r="A188">
        <v>3013707</v>
      </c>
      <c r="B188" t="str">
        <f t="shared" si="36"/>
        <v>http://www.ncbi.nlm.nih.gov/pmc/articles/PMC3013707</v>
      </c>
    </row>
    <row r="189" spans="1:64">
      <c r="A189">
        <v>3070977</v>
      </c>
      <c r="B189" t="str">
        <f t="shared" si="36"/>
        <v>http://www.ncbi.nlm.nih.gov/pmc/articles/PMC3070977</v>
      </c>
    </row>
    <row r="190" spans="1:64">
      <c r="A190">
        <v>3751827</v>
      </c>
      <c r="B190" t="str">
        <f t="shared" si="36"/>
        <v>http://www.ncbi.nlm.nih.gov/pmc/articles/PMC3751827</v>
      </c>
    </row>
    <row r="191" spans="1:64">
      <c r="A191">
        <v>3059058</v>
      </c>
      <c r="B191" t="str">
        <f t="shared" si="36"/>
        <v>http://www.ncbi.nlm.nih.gov/pmc/articles/PMC3059058</v>
      </c>
    </row>
    <row r="192" spans="1:64">
      <c r="A192">
        <v>3230370</v>
      </c>
      <c r="B192" t="str">
        <f t="shared" si="36"/>
        <v>http://www.ncbi.nlm.nih.gov/pmc/articles/PMC3230370</v>
      </c>
    </row>
    <row r="193" spans="1:2">
      <c r="A193">
        <v>3644277</v>
      </c>
      <c r="B193" t="str">
        <f t="shared" si="36"/>
        <v>http://www.ncbi.nlm.nih.gov/pmc/articles/PMC3644277</v>
      </c>
    </row>
    <row r="194" spans="1:2">
      <c r="A194">
        <v>2855316</v>
      </c>
      <c r="B194" t="str">
        <f t="shared" si="36"/>
        <v>http://www.ncbi.nlm.nih.gov/pmc/articles/PMC2855316</v>
      </c>
    </row>
    <row r="195" spans="1:2">
      <c r="A195">
        <v>3276260</v>
      </c>
      <c r="B195" t="str">
        <f t="shared" si="36"/>
        <v>http://www.ncbi.nlm.nih.gov/pmc/articles/PMC3276260</v>
      </c>
    </row>
    <row r="196" spans="1:2">
      <c r="A196">
        <v>2871473</v>
      </c>
      <c r="B196" t="str">
        <f t="shared" si="36"/>
        <v>http://www.ncbi.nlm.nih.gov/pmc/articles/PMC2871473</v>
      </c>
    </row>
    <row r="197" spans="1:2">
      <c r="A197">
        <v>3572043</v>
      </c>
      <c r="B197" t="str">
        <f t="shared" si="36"/>
        <v>http://www.ncbi.nlm.nih.gov/pmc/articles/PMC3572043</v>
      </c>
    </row>
    <row r="198" spans="1:2">
      <c r="A198">
        <v>2972224</v>
      </c>
      <c r="B198" t="str">
        <f t="shared" si="36"/>
        <v>http://www.ncbi.nlm.nih.gov/pmc/articles/PMC2972224</v>
      </c>
    </row>
    <row r="199" spans="1:2">
      <c r="A199">
        <v>4003196</v>
      </c>
      <c r="B199" t="str">
        <f t="shared" si="36"/>
        <v>http://www.ncbi.nlm.nih.gov/pmc/articles/PMC4003196</v>
      </c>
    </row>
    <row r="200" spans="1:2">
      <c r="A200">
        <v>4299500</v>
      </c>
      <c r="B200" t="str">
        <f t="shared" si="36"/>
        <v>http://www.ncbi.nlm.nih.gov/pmc/articles/PMC4299500</v>
      </c>
    </row>
    <row r="201" spans="1:2">
      <c r="A201">
        <v>3420166</v>
      </c>
      <c r="B201" t="str">
        <f t="shared" si="36"/>
        <v>http://www.ncbi.nlm.nih.gov/pmc/articles/PMC3420166</v>
      </c>
    </row>
    <row r="202" spans="1:2">
      <c r="A202">
        <v>2955603</v>
      </c>
      <c r="B202" t="str">
        <f t="shared" si="36"/>
        <v>http://www.ncbi.nlm.nih.gov/pmc/articles/PMC2955603</v>
      </c>
    </row>
    <row r="203" spans="1:2">
      <c r="A203">
        <v>3325335</v>
      </c>
      <c r="B203" t="str">
        <f t="shared" si="36"/>
        <v>http://www.ncbi.nlm.nih.gov/pmc/articles/PMC3325335</v>
      </c>
    </row>
    <row r="204" spans="1:2">
      <c r="A204">
        <v>3047437</v>
      </c>
      <c r="B204" t="str">
        <f t="shared" si="36"/>
        <v>http://www.ncbi.nlm.nih.gov/pmc/articles/PMC3047437</v>
      </c>
    </row>
    <row r="205" spans="1:2">
      <c r="A205">
        <v>3548679</v>
      </c>
      <c r="B205" t="str">
        <f t="shared" si="36"/>
        <v>http://www.ncbi.nlm.nih.gov/pmc/articles/PMC3548679</v>
      </c>
    </row>
    <row r="206" spans="1:2">
      <c r="A206">
        <v>3675891</v>
      </c>
      <c r="B206" t="str">
        <f t="shared" si="36"/>
        <v>http://www.ncbi.nlm.nih.gov/pmc/articles/PMC3675891</v>
      </c>
    </row>
    <row r="207" spans="1:2">
      <c r="A207">
        <v>3818860</v>
      </c>
      <c r="B207" t="str">
        <f t="shared" si="36"/>
        <v>http://www.ncbi.nlm.nih.gov/pmc/articles/PMC3818860</v>
      </c>
    </row>
    <row r="208" spans="1:2">
      <c r="A208">
        <v>3546541</v>
      </c>
      <c r="B208" t="str">
        <f t="shared" si="36"/>
        <v>http://www.ncbi.nlm.nih.gov/pmc/articles/PMC3546541</v>
      </c>
    </row>
    <row r="209" spans="1:2">
      <c r="A209">
        <v>3371844</v>
      </c>
      <c r="B209" t="str">
        <f t="shared" si="36"/>
        <v>http://www.ncbi.nlm.nih.gov/pmc/articles/PMC3371844</v>
      </c>
    </row>
    <row r="210" spans="1:2">
      <c r="A210">
        <v>4236735</v>
      </c>
      <c r="B210" t="str">
        <f t="shared" si="36"/>
        <v>http://www.ncbi.nlm.nih.gov/pmc/articles/PMC4236735</v>
      </c>
    </row>
    <row r="211" spans="1:2">
      <c r="A211">
        <v>3548675</v>
      </c>
      <c r="B211" t="str">
        <f t="shared" si="36"/>
        <v>http://www.ncbi.nlm.nih.gov/pmc/articles/PMC3548675</v>
      </c>
    </row>
    <row r="212" spans="1:2">
      <c r="A212">
        <v>3114702</v>
      </c>
      <c r="B212" t="str">
        <f t="shared" si="36"/>
        <v>http://www.ncbi.nlm.nih.gov/pmc/articles/PMC3114702</v>
      </c>
    </row>
    <row r="213" spans="1:2">
      <c r="A213">
        <v>3783194</v>
      </c>
      <c r="B213" t="str">
        <f t="shared" si="36"/>
        <v>http://www.ncbi.nlm.nih.gov/pmc/articles/PMC3783194</v>
      </c>
    </row>
    <row r="214" spans="1:2">
      <c r="A214">
        <v>2896158</v>
      </c>
      <c r="B214" t="str">
        <f t="shared" si="36"/>
        <v>http://www.ncbi.nlm.nih.gov/pmc/articles/PMC2896158</v>
      </c>
    </row>
    <row r="215" spans="1:2">
      <c r="A215">
        <v>3092918</v>
      </c>
      <c r="B215" t="str">
        <f t="shared" si="36"/>
        <v>http://www.ncbi.nlm.nih.gov/pmc/articles/PMC3092918</v>
      </c>
    </row>
    <row r="216" spans="1:2">
      <c r="A216">
        <v>3079833</v>
      </c>
      <c r="B216" t="str">
        <f t="shared" si="36"/>
        <v>http://www.ncbi.nlm.nih.gov/pmc/articles/PMC3079833</v>
      </c>
    </row>
    <row r="217" spans="1:2">
      <c r="A217">
        <v>3870476</v>
      </c>
      <c r="B217" t="str">
        <f t="shared" si="36"/>
        <v>http://www.ncbi.nlm.nih.gov/pmc/articles/PMC3870476</v>
      </c>
    </row>
    <row r="218" spans="1:2">
      <c r="A218">
        <v>4117435</v>
      </c>
      <c r="B218" t="str">
        <f t="shared" si="36"/>
        <v>http://www.ncbi.nlm.nih.gov/pmc/articles/PMC4117435</v>
      </c>
    </row>
    <row r="219" spans="1:2">
      <c r="A219">
        <v>3775801</v>
      </c>
      <c r="B219" t="str">
        <f t="shared" si="36"/>
        <v>http://www.ncbi.nlm.nih.gov/pmc/articles/PMC3775801</v>
      </c>
    </row>
    <row r="220" spans="1:2">
      <c r="A220">
        <v>2851793</v>
      </c>
      <c r="B220" t="str">
        <f t="shared" si="36"/>
        <v>http://www.ncbi.nlm.nih.gov/pmc/articles/PMC2851793</v>
      </c>
    </row>
    <row r="221" spans="1:2">
      <c r="A221">
        <v>4347237</v>
      </c>
      <c r="B221" t="str">
        <f t="shared" si="36"/>
        <v>http://www.ncbi.nlm.nih.gov/pmc/articles/PMC4347237</v>
      </c>
    </row>
    <row r="222" spans="1:2">
      <c r="A222">
        <v>3830484</v>
      </c>
      <c r="B222" t="str">
        <f t="shared" si="36"/>
        <v>http://www.ncbi.nlm.nih.gov/pmc/articles/PMC3830484</v>
      </c>
    </row>
    <row r="223" spans="1:2">
      <c r="A223">
        <v>2881026</v>
      </c>
      <c r="B223" t="str">
        <f t="shared" si="36"/>
        <v>http://www.ncbi.nlm.nih.gov/pmc/articles/PMC2881026</v>
      </c>
    </row>
    <row r="224" spans="1:2">
      <c r="A224">
        <v>3582271</v>
      </c>
      <c r="B224" t="str">
        <f t="shared" si="36"/>
        <v>http://www.ncbi.nlm.nih.gov/pmc/articles/PMC3582271</v>
      </c>
    </row>
    <row r="225" spans="1:2">
      <c r="A225">
        <v>3104673</v>
      </c>
      <c r="B225" t="str">
        <f t="shared" si="36"/>
        <v>http://www.ncbi.nlm.nih.gov/pmc/articles/PMC3104673</v>
      </c>
    </row>
    <row r="226" spans="1:2">
      <c r="A226">
        <v>3994448</v>
      </c>
      <c r="B226" t="str">
        <f t="shared" si="36"/>
        <v>http://www.ncbi.nlm.nih.gov/pmc/articles/PMC3994448</v>
      </c>
    </row>
    <row r="227" spans="1:2">
      <c r="A227">
        <v>3895014</v>
      </c>
      <c r="B227" t="str">
        <f t="shared" si="36"/>
        <v>http://www.ncbi.nlm.nih.gov/pmc/articles/PMC3895014</v>
      </c>
    </row>
    <row r="228" spans="1:2">
      <c r="A228">
        <v>2916446</v>
      </c>
      <c r="B228" t="str">
        <f t="shared" si="36"/>
        <v>http://www.ncbi.nlm.nih.gov/pmc/articles/PMC2916446</v>
      </c>
    </row>
    <row r="229" spans="1:2">
      <c r="A229">
        <v>3143646</v>
      </c>
      <c r="B229" t="str">
        <f t="shared" si="36"/>
        <v>http://www.ncbi.nlm.nih.gov/pmc/articles/PMC3143646</v>
      </c>
    </row>
    <row r="230" spans="1:2">
      <c r="A230">
        <v>3253544</v>
      </c>
      <c r="B230" t="str">
        <f t="shared" si="36"/>
        <v>http://www.ncbi.nlm.nih.gov/pmc/articles/PMC3253544</v>
      </c>
    </row>
    <row r="231" spans="1:2">
      <c r="A231">
        <v>4086077</v>
      </c>
      <c r="B231" t="str">
        <f t="shared" si="36"/>
        <v>http://www.ncbi.nlm.nih.gov/pmc/articles/PMC4086077</v>
      </c>
    </row>
    <row r="232" spans="1:2">
      <c r="A232">
        <v>3156866</v>
      </c>
      <c r="B232" t="str">
        <f t="shared" si="36"/>
        <v>http://www.ncbi.nlm.nih.gov/pmc/articles/PMC3156866</v>
      </c>
    </row>
    <row r="233" spans="1:2">
      <c r="A233">
        <v>3518092</v>
      </c>
      <c r="B233" t="str">
        <f t="shared" si="36"/>
        <v>http://www.ncbi.nlm.nih.gov/pmc/articles/PMC3518092</v>
      </c>
    </row>
    <row r="234" spans="1:2">
      <c r="A234">
        <v>3672145</v>
      </c>
      <c r="B234" t="str">
        <f t="shared" si="36"/>
        <v>http://www.ncbi.nlm.nih.gov/pmc/articles/PMC3672145</v>
      </c>
    </row>
    <row r="235" spans="1:2">
      <c r="A235">
        <v>3137780</v>
      </c>
      <c r="B235" t="str">
        <f t="shared" si="36"/>
        <v>http://www.ncbi.nlm.nih.gov/pmc/articles/PMC3137780</v>
      </c>
    </row>
    <row r="236" spans="1:2">
      <c r="A236">
        <v>3069396</v>
      </c>
      <c r="B236" t="str">
        <f t="shared" si="36"/>
        <v>http://www.ncbi.nlm.nih.gov/pmc/articles/PMC3069396</v>
      </c>
    </row>
    <row r="237" spans="1:2">
      <c r="A237">
        <v>4105537</v>
      </c>
      <c r="B237" t="str">
        <f t="shared" si="36"/>
        <v>http://www.ncbi.nlm.nih.gov/pmc/articles/PMC4105537</v>
      </c>
    </row>
    <row r="238" spans="1:2">
      <c r="A238">
        <v>3186372</v>
      </c>
      <c r="B238" t="str">
        <f t="shared" si="36"/>
        <v>http://www.ncbi.nlm.nih.gov/pmc/articles/PMC3186372</v>
      </c>
    </row>
    <row r="239" spans="1:2">
      <c r="A239">
        <v>4102657</v>
      </c>
      <c r="B239" t="str">
        <f t="shared" si="36"/>
        <v>http://www.ncbi.nlm.nih.gov/pmc/articles/PMC4102657</v>
      </c>
    </row>
    <row r="240" spans="1:2">
      <c r="A240">
        <v>4196159</v>
      </c>
      <c r="B240" t="str">
        <f t="shared" si="36"/>
        <v>http://www.ncbi.nlm.nih.gov/pmc/articles/PMC4196159</v>
      </c>
    </row>
    <row r="241" spans="1:2">
      <c r="A241">
        <v>3841324</v>
      </c>
      <c r="B241" t="str">
        <f t="shared" si="36"/>
        <v>http://www.ncbi.nlm.nih.gov/pmc/articles/PMC3841324</v>
      </c>
    </row>
    <row r="242" spans="1:2">
      <c r="A242">
        <v>3398562</v>
      </c>
      <c r="B242" t="str">
        <f t="shared" si="36"/>
        <v>http://www.ncbi.nlm.nih.gov/pmc/articles/PMC3398562</v>
      </c>
    </row>
    <row r="243" spans="1:2">
      <c r="A243">
        <v>3708933</v>
      </c>
      <c r="B243" t="str">
        <f t="shared" si="36"/>
        <v>http://www.ncbi.nlm.nih.gov/pmc/articles/PMC3708933</v>
      </c>
    </row>
    <row r="244" spans="1:2">
      <c r="A244">
        <v>2941458</v>
      </c>
      <c r="B244" t="str">
        <f t="shared" si="36"/>
        <v>http://www.ncbi.nlm.nih.gov/pmc/articles/PMC2941458</v>
      </c>
    </row>
    <row r="245" spans="1:2">
      <c r="A245">
        <v>3438082</v>
      </c>
      <c r="B245" t="str">
        <f t="shared" si="36"/>
        <v>http://www.ncbi.nlm.nih.gov/pmc/articles/PMC3438082</v>
      </c>
    </row>
  </sheetData>
  <autoFilter ref="AI3:AL187">
    <filterColumn colId="0">
      <filters>
        <filter val="Network"/>
        <filter val="Pathway"/>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9"/>
  <sheetViews>
    <sheetView workbookViewId="0">
      <selection activeCell="P16" sqref="P16"/>
    </sheetView>
  </sheetViews>
  <sheetFormatPr baseColWidth="10" defaultRowHeight="15" x14ac:dyDescent="0"/>
  <sheetData>
    <row r="2" spans="2:18">
      <c r="B2" t="s">
        <v>11</v>
      </c>
      <c r="C2" t="s">
        <v>12</v>
      </c>
      <c r="D2" t="s">
        <v>14</v>
      </c>
      <c r="E2" t="s">
        <v>16</v>
      </c>
      <c r="F2" t="s">
        <v>6</v>
      </c>
      <c r="G2" t="s">
        <v>23</v>
      </c>
      <c r="H2" t="s">
        <v>24</v>
      </c>
      <c r="I2" t="s">
        <v>26</v>
      </c>
      <c r="J2" t="s">
        <v>31</v>
      </c>
      <c r="K2" t="s">
        <v>33</v>
      </c>
      <c r="L2" t="s">
        <v>35</v>
      </c>
      <c r="M2" t="s">
        <v>47</v>
      </c>
      <c r="N2" t="s">
        <v>43</v>
      </c>
      <c r="O2" t="s">
        <v>50</v>
      </c>
      <c r="P2" t="s">
        <v>52</v>
      </c>
      <c r="Q2" t="s">
        <v>55</v>
      </c>
      <c r="R2" t="s">
        <v>62</v>
      </c>
    </row>
    <row r="3" spans="2:18">
      <c r="B3" t="s">
        <v>10</v>
      </c>
      <c r="C3" t="s">
        <v>13</v>
      </c>
      <c r="D3" t="s">
        <v>15</v>
      </c>
      <c r="E3" t="s">
        <v>17</v>
      </c>
      <c r="F3" t="s">
        <v>21</v>
      </c>
    </row>
    <row r="4" spans="2:18">
      <c r="B4" t="s">
        <v>10</v>
      </c>
      <c r="C4" t="s">
        <v>13</v>
      </c>
      <c r="D4" t="s">
        <v>18</v>
      </c>
      <c r="E4" t="s">
        <v>17</v>
      </c>
      <c r="F4" t="s">
        <v>21</v>
      </c>
    </row>
    <row r="5" spans="2:18">
      <c r="B5" t="s">
        <v>10</v>
      </c>
      <c r="C5" t="s">
        <v>19</v>
      </c>
      <c r="D5" t="s">
        <v>15</v>
      </c>
      <c r="E5" t="s">
        <v>17</v>
      </c>
      <c r="F5" t="s">
        <v>21</v>
      </c>
    </row>
    <row r="6" spans="2:18">
      <c r="B6" t="s">
        <v>20</v>
      </c>
      <c r="C6" t="s">
        <v>6</v>
      </c>
      <c r="E6" t="s">
        <v>17</v>
      </c>
      <c r="F6" t="s">
        <v>22</v>
      </c>
      <c r="G6" t="s">
        <v>25</v>
      </c>
      <c r="H6" t="s">
        <v>15</v>
      </c>
      <c r="I6" t="s">
        <v>27</v>
      </c>
      <c r="N6" t="s">
        <v>44</v>
      </c>
    </row>
    <row r="7" spans="2:18">
      <c r="B7" t="s">
        <v>20</v>
      </c>
      <c r="C7" t="s">
        <v>6</v>
      </c>
      <c r="E7" t="s">
        <v>17</v>
      </c>
      <c r="F7" t="s">
        <v>22</v>
      </c>
      <c r="G7" t="s">
        <v>29</v>
      </c>
      <c r="H7" t="s">
        <v>28</v>
      </c>
      <c r="L7" t="s">
        <v>36</v>
      </c>
      <c r="N7" t="s">
        <v>44</v>
      </c>
    </row>
    <row r="8" spans="2:18">
      <c r="B8" t="s">
        <v>20</v>
      </c>
      <c r="C8" t="s">
        <v>6</v>
      </c>
      <c r="E8" t="s">
        <v>17</v>
      </c>
      <c r="F8" t="s">
        <v>22</v>
      </c>
      <c r="G8" t="s">
        <v>29</v>
      </c>
      <c r="H8" t="s">
        <v>30</v>
      </c>
      <c r="J8" t="s">
        <v>32</v>
      </c>
      <c r="K8" t="s">
        <v>34</v>
      </c>
      <c r="N8" t="s">
        <v>44</v>
      </c>
    </row>
    <row r="9" spans="2:18">
      <c r="B9" t="s">
        <v>37</v>
      </c>
      <c r="C9" t="s">
        <v>6</v>
      </c>
      <c r="E9" t="s">
        <v>17</v>
      </c>
      <c r="F9" t="s">
        <v>22</v>
      </c>
      <c r="G9" t="s">
        <v>25</v>
      </c>
      <c r="H9" t="s">
        <v>15</v>
      </c>
      <c r="I9" t="s">
        <v>27</v>
      </c>
      <c r="N9" t="s">
        <v>44</v>
      </c>
    </row>
    <row r="10" spans="2:18">
      <c r="B10" t="s">
        <v>37</v>
      </c>
      <c r="C10" t="s">
        <v>6</v>
      </c>
      <c r="E10" t="s">
        <v>17</v>
      </c>
      <c r="F10" t="s">
        <v>22</v>
      </c>
      <c r="G10" t="s">
        <v>29</v>
      </c>
      <c r="H10" t="s">
        <v>28</v>
      </c>
      <c r="L10" t="s">
        <v>36</v>
      </c>
      <c r="N10" t="s">
        <v>44</v>
      </c>
    </row>
    <row r="11" spans="2:18">
      <c r="B11" t="s">
        <v>37</v>
      </c>
      <c r="C11" t="s">
        <v>6</v>
      </c>
      <c r="E11" t="s">
        <v>17</v>
      </c>
      <c r="F11" t="s">
        <v>22</v>
      </c>
      <c r="G11" t="s">
        <v>29</v>
      </c>
      <c r="H11" t="s">
        <v>30</v>
      </c>
      <c r="J11" t="s">
        <v>32</v>
      </c>
      <c r="K11" t="s">
        <v>34</v>
      </c>
      <c r="N11" t="s">
        <v>44</v>
      </c>
    </row>
    <row r="12" spans="2:18">
      <c r="B12" t="s">
        <v>38</v>
      </c>
      <c r="C12" t="s">
        <v>39</v>
      </c>
      <c r="E12" t="s">
        <v>40</v>
      </c>
      <c r="F12" t="s">
        <v>21</v>
      </c>
    </row>
    <row r="13" spans="2:18">
      <c r="B13" t="s">
        <v>38</v>
      </c>
      <c r="C13" t="s">
        <v>39</v>
      </c>
      <c r="E13" t="s">
        <v>40</v>
      </c>
      <c r="F13" t="s">
        <v>21</v>
      </c>
    </row>
    <row r="14" spans="2:18">
      <c r="B14" t="s">
        <v>38</v>
      </c>
      <c r="C14" t="s">
        <v>41</v>
      </c>
      <c r="E14" t="s">
        <v>40</v>
      </c>
      <c r="F14" t="s">
        <v>21</v>
      </c>
    </row>
    <row r="15" spans="2:18">
      <c r="B15" t="s">
        <v>38</v>
      </c>
      <c r="C15" t="s">
        <v>6</v>
      </c>
      <c r="E15" t="s">
        <v>40</v>
      </c>
      <c r="F15" t="s">
        <v>22</v>
      </c>
      <c r="G15" t="s">
        <v>29</v>
      </c>
      <c r="H15" t="s">
        <v>42</v>
      </c>
      <c r="N15" t="s">
        <v>45</v>
      </c>
    </row>
    <row r="16" spans="2:18">
      <c r="B16" t="s">
        <v>46</v>
      </c>
      <c r="C16" t="s">
        <v>6</v>
      </c>
      <c r="E16" t="s">
        <v>40</v>
      </c>
      <c r="F16" t="s">
        <v>22</v>
      </c>
      <c r="G16" t="s">
        <v>44</v>
      </c>
      <c r="H16" t="s">
        <v>49</v>
      </c>
      <c r="M16" t="s">
        <v>48</v>
      </c>
      <c r="O16" t="s">
        <v>51</v>
      </c>
      <c r="P16" t="s">
        <v>53</v>
      </c>
    </row>
    <row r="17" spans="1:18">
      <c r="B17" t="s">
        <v>54</v>
      </c>
      <c r="C17" t="s">
        <v>6</v>
      </c>
      <c r="E17" t="s">
        <v>40</v>
      </c>
      <c r="F17" t="s">
        <v>22</v>
      </c>
      <c r="G17" t="s">
        <v>29</v>
      </c>
      <c r="H17" t="s">
        <v>42</v>
      </c>
      <c r="L17" t="s">
        <v>56</v>
      </c>
      <c r="M17" t="s">
        <v>57</v>
      </c>
      <c r="O17" t="s">
        <v>58</v>
      </c>
      <c r="Q17" t="s">
        <v>44</v>
      </c>
    </row>
    <row r="18" spans="1:18">
      <c r="B18" t="s">
        <v>54</v>
      </c>
      <c r="C18" t="s">
        <v>6</v>
      </c>
      <c r="E18" t="s">
        <v>40</v>
      </c>
      <c r="F18" t="s">
        <v>22</v>
      </c>
      <c r="G18" t="s">
        <v>29</v>
      </c>
      <c r="H18" t="s">
        <v>42</v>
      </c>
      <c r="L18" t="s">
        <v>56</v>
      </c>
      <c r="M18" t="s">
        <v>57</v>
      </c>
      <c r="O18" t="s">
        <v>58</v>
      </c>
      <c r="Q18" t="s">
        <v>44</v>
      </c>
    </row>
    <row r="19" spans="1:18">
      <c r="B19" t="s">
        <v>59</v>
      </c>
      <c r="C19" t="s">
        <v>6</v>
      </c>
      <c r="E19" t="s">
        <v>40</v>
      </c>
      <c r="F19" t="s">
        <v>22</v>
      </c>
      <c r="G19" t="s">
        <v>60</v>
      </c>
      <c r="H19" t="s">
        <v>49</v>
      </c>
      <c r="M19" t="s">
        <v>48</v>
      </c>
      <c r="O19" t="s">
        <v>58</v>
      </c>
    </row>
    <row r="20" spans="1:18">
      <c r="B20" t="s">
        <v>59</v>
      </c>
      <c r="C20" t="s">
        <v>6</v>
      </c>
      <c r="E20" t="s">
        <v>40</v>
      </c>
      <c r="F20" t="s">
        <v>22</v>
      </c>
      <c r="G20" t="s">
        <v>29</v>
      </c>
      <c r="H20" t="s">
        <v>28</v>
      </c>
      <c r="L20" t="s">
        <v>56</v>
      </c>
      <c r="M20" t="s">
        <v>48</v>
      </c>
      <c r="O20" t="s">
        <v>58</v>
      </c>
      <c r="Q20" t="s">
        <v>44</v>
      </c>
    </row>
    <row r="21" spans="1:18">
      <c r="B21" t="s">
        <v>61</v>
      </c>
      <c r="C21" t="s">
        <v>6</v>
      </c>
      <c r="E21" t="s">
        <v>40</v>
      </c>
      <c r="F21" t="s">
        <v>22</v>
      </c>
      <c r="G21" t="s">
        <v>29</v>
      </c>
      <c r="H21" t="s">
        <v>15</v>
      </c>
      <c r="Q21" t="s">
        <v>44</v>
      </c>
    </row>
    <row r="22" spans="1:18">
      <c r="B22" t="s">
        <v>61</v>
      </c>
      <c r="C22" t="s">
        <v>6</v>
      </c>
      <c r="E22" t="s">
        <v>40</v>
      </c>
      <c r="F22" t="s">
        <v>22</v>
      </c>
      <c r="G22" t="s">
        <v>29</v>
      </c>
      <c r="H22" t="s">
        <v>28</v>
      </c>
    </row>
    <row r="23" spans="1:18">
      <c r="B23" t="s">
        <v>61</v>
      </c>
      <c r="C23" t="s">
        <v>6</v>
      </c>
      <c r="E23" t="s">
        <v>40</v>
      </c>
      <c r="F23" t="s">
        <v>22</v>
      </c>
      <c r="G23" t="s">
        <v>29</v>
      </c>
      <c r="H23" t="s">
        <v>15</v>
      </c>
      <c r="Q23" t="s">
        <v>44</v>
      </c>
      <c r="R23" t="s">
        <v>63</v>
      </c>
    </row>
    <row r="28" spans="1:18">
      <c r="A28" s="1" t="s">
        <v>64</v>
      </c>
      <c r="B28" t="s">
        <v>67</v>
      </c>
      <c r="H28" t="s">
        <v>65</v>
      </c>
    </row>
    <row r="29" spans="1:18">
      <c r="H29"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Z410"/>
  <sheetViews>
    <sheetView topLeftCell="A252" workbookViewId="0">
      <selection activeCell="B399" sqref="B399"/>
    </sheetView>
  </sheetViews>
  <sheetFormatPr baseColWidth="10" defaultRowHeight="15" x14ac:dyDescent="0"/>
  <sheetData>
    <row r="2" spans="2:18">
      <c r="B2" s="1" t="s">
        <v>822</v>
      </c>
      <c r="C2" s="1" t="s">
        <v>823</v>
      </c>
      <c r="D2" s="1" t="s">
        <v>824</v>
      </c>
      <c r="E2" s="1" t="s">
        <v>825</v>
      </c>
      <c r="F2" s="1" t="s">
        <v>826</v>
      </c>
      <c r="G2" s="1" t="s">
        <v>827</v>
      </c>
      <c r="H2" s="1" t="s">
        <v>828</v>
      </c>
      <c r="I2" s="1" t="s">
        <v>829</v>
      </c>
      <c r="J2" s="1" t="s">
        <v>830</v>
      </c>
      <c r="K2" s="1" t="s">
        <v>831</v>
      </c>
      <c r="L2" s="1" t="s">
        <v>832</v>
      </c>
      <c r="M2" s="1" t="s">
        <v>833</v>
      </c>
      <c r="N2" s="1" t="s">
        <v>834</v>
      </c>
      <c r="O2" s="1" t="s">
        <v>835</v>
      </c>
      <c r="P2" s="1" t="s">
        <v>836</v>
      </c>
      <c r="Q2" s="1" t="s">
        <v>837</v>
      </c>
      <c r="R2" s="1"/>
    </row>
    <row r="3" spans="2:18">
      <c r="B3">
        <f>SUM('Four Groups With Tasks'!AR3:AR187)</f>
        <v>49</v>
      </c>
      <c r="C3">
        <f>SUM('Four Groups With Tasks'!AS3:AS187)</f>
        <v>45</v>
      </c>
      <c r="D3">
        <f>SUM('Four Groups With Tasks'!AT3:AT187)</f>
        <v>48</v>
      </c>
      <c r="E3">
        <f>SUM('Four Groups With Tasks'!AU3:AU187)</f>
        <v>12</v>
      </c>
      <c r="F3">
        <f>SUM('Four Groups With Tasks'!AV3:AV187)</f>
        <v>13</v>
      </c>
      <c r="G3">
        <f>SUM('Four Groups With Tasks'!AW3:AW187)</f>
        <v>48</v>
      </c>
      <c r="H3">
        <f>SUM('Four Groups With Tasks'!AX3:AX187)</f>
        <v>53</v>
      </c>
      <c r="I3">
        <f>SUM('Four Groups With Tasks'!AY3:AY187)</f>
        <v>59</v>
      </c>
      <c r="J3">
        <f>SUM('Four Groups With Tasks'!AZ3:AZ187)</f>
        <v>39</v>
      </c>
      <c r="K3">
        <f>SUM('Four Groups With Tasks'!BA3:BA187)</f>
        <v>50</v>
      </c>
      <c r="L3">
        <f>SUM('Four Groups With Tasks'!BB3:BB187)</f>
        <v>62</v>
      </c>
      <c r="M3">
        <f>SUM('Four Groups With Tasks'!BC3:BC187)</f>
        <v>0</v>
      </c>
      <c r="N3">
        <f>SUM('Four Groups With Tasks'!BD3:BD187)</f>
        <v>2</v>
      </c>
      <c r="O3">
        <f>SUM('Four Groups With Tasks'!BE3:BE187)</f>
        <v>4</v>
      </c>
      <c r="P3">
        <f>SUM('Four Groups With Tasks'!BF3:BF187)</f>
        <v>62</v>
      </c>
      <c r="Q3">
        <f>SUM('Four Groups With Tasks'!BG3:BG187)</f>
        <v>0</v>
      </c>
    </row>
    <row r="31" spans="1:21">
      <c r="A31" t="s">
        <v>12</v>
      </c>
      <c r="B31" t="s">
        <v>850</v>
      </c>
      <c r="C31" t="s">
        <v>849</v>
      </c>
      <c r="D31" t="s">
        <v>848</v>
      </c>
      <c r="E31" t="s">
        <v>851</v>
      </c>
      <c r="F31" t="s">
        <v>822</v>
      </c>
      <c r="G31" t="s">
        <v>823</v>
      </c>
      <c r="H31" t="s">
        <v>824</v>
      </c>
      <c r="I31" t="s">
        <v>825</v>
      </c>
      <c r="J31" t="s">
        <v>826</v>
      </c>
      <c r="K31" t="s">
        <v>827</v>
      </c>
      <c r="L31" t="s">
        <v>828</v>
      </c>
      <c r="M31" t="s">
        <v>829</v>
      </c>
      <c r="N31" t="s">
        <v>830</v>
      </c>
      <c r="O31" t="s">
        <v>831</v>
      </c>
      <c r="P31" t="s">
        <v>832</v>
      </c>
      <c r="Q31" t="s">
        <v>833</v>
      </c>
      <c r="R31" t="s">
        <v>834</v>
      </c>
      <c r="S31" t="s">
        <v>835</v>
      </c>
      <c r="T31" t="s">
        <v>836</v>
      </c>
      <c r="U31" t="s">
        <v>837</v>
      </c>
    </row>
    <row r="32" spans="1:21">
      <c r="A32" t="s">
        <v>2</v>
      </c>
      <c r="B32">
        <v>3</v>
      </c>
      <c r="C32">
        <v>6000</v>
      </c>
      <c r="D32">
        <v>4000</v>
      </c>
      <c r="E32">
        <v>0.66666666666666663</v>
      </c>
      <c r="F32">
        <v>0</v>
      </c>
      <c r="G32">
        <v>0</v>
      </c>
      <c r="H32">
        <v>0</v>
      </c>
      <c r="I32">
        <v>1</v>
      </c>
      <c r="J32">
        <v>0</v>
      </c>
      <c r="K32">
        <v>0</v>
      </c>
      <c r="L32">
        <v>0</v>
      </c>
      <c r="M32">
        <v>0</v>
      </c>
      <c r="N32">
        <v>0</v>
      </c>
      <c r="O32">
        <v>0</v>
      </c>
      <c r="P32">
        <v>1</v>
      </c>
      <c r="Q32">
        <v>0</v>
      </c>
      <c r="R32">
        <v>0</v>
      </c>
      <c r="S32">
        <v>0</v>
      </c>
      <c r="T32">
        <v>1</v>
      </c>
      <c r="U32">
        <v>0</v>
      </c>
    </row>
    <row r="33" spans="1:21">
      <c r="A33" t="s">
        <v>263</v>
      </c>
      <c r="B33">
        <v>10</v>
      </c>
      <c r="C33">
        <v>7</v>
      </c>
      <c r="D33">
        <v>6</v>
      </c>
      <c r="E33">
        <v>0.8571428571428571</v>
      </c>
      <c r="F33">
        <v>1</v>
      </c>
      <c r="G33">
        <v>1</v>
      </c>
      <c r="H33">
        <v>1</v>
      </c>
      <c r="I33">
        <v>0</v>
      </c>
      <c r="J33">
        <v>0</v>
      </c>
      <c r="K33">
        <v>1</v>
      </c>
      <c r="L33">
        <v>1</v>
      </c>
      <c r="M33">
        <v>1</v>
      </c>
      <c r="N33">
        <v>1</v>
      </c>
      <c r="O33">
        <v>1</v>
      </c>
      <c r="P33">
        <v>1</v>
      </c>
      <c r="Q33">
        <v>0</v>
      </c>
      <c r="R33">
        <v>0</v>
      </c>
      <c r="S33">
        <v>0</v>
      </c>
      <c r="T33">
        <v>1</v>
      </c>
      <c r="U33">
        <v>0</v>
      </c>
    </row>
    <row r="34" spans="1:21">
      <c r="A34" t="s">
        <v>2</v>
      </c>
      <c r="B34">
        <v>5</v>
      </c>
      <c r="C34">
        <v>1200</v>
      </c>
      <c r="D34">
        <v>2500</v>
      </c>
      <c r="E34">
        <v>2.0833333333333335</v>
      </c>
      <c r="F34">
        <v>0</v>
      </c>
      <c r="G34">
        <v>0</v>
      </c>
      <c r="H34">
        <v>0</v>
      </c>
      <c r="I34">
        <v>1</v>
      </c>
      <c r="J34">
        <v>0</v>
      </c>
      <c r="K34">
        <v>0</v>
      </c>
      <c r="L34">
        <v>1</v>
      </c>
      <c r="M34">
        <v>1</v>
      </c>
      <c r="N34">
        <v>0</v>
      </c>
      <c r="O34">
        <v>0</v>
      </c>
      <c r="P34">
        <v>1</v>
      </c>
      <c r="Q34">
        <v>0</v>
      </c>
      <c r="R34">
        <v>0</v>
      </c>
      <c r="S34">
        <v>0</v>
      </c>
      <c r="T34">
        <v>1</v>
      </c>
      <c r="U34">
        <v>0</v>
      </c>
    </row>
    <row r="35" spans="1:21">
      <c r="A35" t="s">
        <v>263</v>
      </c>
      <c r="B35">
        <v>11</v>
      </c>
      <c r="C35">
        <v>51</v>
      </c>
      <c r="D35">
        <v>31</v>
      </c>
      <c r="E35">
        <v>0.60784313725490191</v>
      </c>
      <c r="F35">
        <v>1</v>
      </c>
      <c r="G35">
        <v>1</v>
      </c>
      <c r="H35">
        <v>1</v>
      </c>
      <c r="I35">
        <v>0</v>
      </c>
      <c r="J35">
        <v>0</v>
      </c>
      <c r="K35">
        <v>1</v>
      </c>
      <c r="L35">
        <v>1</v>
      </c>
      <c r="M35">
        <v>1</v>
      </c>
      <c r="N35">
        <v>1</v>
      </c>
      <c r="O35">
        <v>1</v>
      </c>
      <c r="P35">
        <v>1</v>
      </c>
      <c r="Q35">
        <v>0</v>
      </c>
      <c r="R35">
        <v>1</v>
      </c>
      <c r="S35">
        <v>0</v>
      </c>
      <c r="T35">
        <v>1</v>
      </c>
      <c r="U35">
        <v>0</v>
      </c>
    </row>
    <row r="36" spans="1:21">
      <c r="A36" t="s">
        <v>263</v>
      </c>
      <c r="B36">
        <v>10</v>
      </c>
      <c r="C36">
        <v>9</v>
      </c>
      <c r="D36">
        <v>7</v>
      </c>
      <c r="E36">
        <v>0.77777777777777779</v>
      </c>
      <c r="F36">
        <v>1</v>
      </c>
      <c r="G36">
        <v>1</v>
      </c>
      <c r="H36">
        <v>1</v>
      </c>
      <c r="I36">
        <v>0</v>
      </c>
      <c r="J36">
        <v>0</v>
      </c>
      <c r="K36">
        <v>1</v>
      </c>
      <c r="L36">
        <v>1</v>
      </c>
      <c r="M36">
        <v>1</v>
      </c>
      <c r="N36">
        <v>1</v>
      </c>
      <c r="O36">
        <v>1</v>
      </c>
      <c r="P36">
        <v>1</v>
      </c>
      <c r="Q36">
        <v>0</v>
      </c>
      <c r="R36">
        <v>0</v>
      </c>
      <c r="S36">
        <v>0</v>
      </c>
      <c r="T36">
        <v>1</v>
      </c>
      <c r="U36">
        <v>0</v>
      </c>
    </row>
    <row r="37" spans="1:21">
      <c r="A37" t="s">
        <v>263</v>
      </c>
      <c r="B37">
        <v>10</v>
      </c>
      <c r="C37">
        <v>25</v>
      </c>
      <c r="D37">
        <v>18</v>
      </c>
      <c r="E37">
        <v>0.72</v>
      </c>
      <c r="F37">
        <v>1</v>
      </c>
      <c r="G37">
        <v>1</v>
      </c>
      <c r="H37">
        <v>1</v>
      </c>
      <c r="I37">
        <v>0</v>
      </c>
      <c r="J37">
        <v>0</v>
      </c>
      <c r="K37">
        <v>1</v>
      </c>
      <c r="L37">
        <v>1</v>
      </c>
      <c r="M37">
        <v>1</v>
      </c>
      <c r="N37">
        <v>1</v>
      </c>
      <c r="O37">
        <v>1</v>
      </c>
      <c r="P37">
        <v>1</v>
      </c>
      <c r="Q37">
        <v>0</v>
      </c>
      <c r="R37">
        <v>0</v>
      </c>
      <c r="S37">
        <v>0</v>
      </c>
      <c r="T37">
        <v>1</v>
      </c>
      <c r="U37">
        <v>0</v>
      </c>
    </row>
    <row r="38" spans="1:21">
      <c r="A38" t="s">
        <v>263</v>
      </c>
      <c r="B38">
        <v>10</v>
      </c>
      <c r="C38">
        <v>5</v>
      </c>
      <c r="D38">
        <v>6</v>
      </c>
      <c r="E38">
        <v>1.2</v>
      </c>
      <c r="F38">
        <v>1</v>
      </c>
      <c r="G38">
        <v>1</v>
      </c>
      <c r="H38">
        <v>1</v>
      </c>
      <c r="I38">
        <v>0</v>
      </c>
      <c r="J38">
        <v>0</v>
      </c>
      <c r="K38">
        <v>1</v>
      </c>
      <c r="L38">
        <v>1</v>
      </c>
      <c r="M38">
        <v>1</v>
      </c>
      <c r="N38">
        <v>1</v>
      </c>
      <c r="O38">
        <v>1</v>
      </c>
      <c r="P38">
        <v>1</v>
      </c>
      <c r="Q38">
        <v>0</v>
      </c>
      <c r="R38">
        <v>0</v>
      </c>
      <c r="S38">
        <v>0</v>
      </c>
      <c r="T38">
        <v>1</v>
      </c>
      <c r="U38">
        <v>0</v>
      </c>
    </row>
    <row r="39" spans="1:21">
      <c r="A39" t="s">
        <v>263</v>
      </c>
      <c r="B39">
        <v>10</v>
      </c>
      <c r="C39">
        <v>10</v>
      </c>
      <c r="D39">
        <v>11</v>
      </c>
      <c r="E39">
        <v>1.1000000000000001</v>
      </c>
      <c r="F39">
        <v>1</v>
      </c>
      <c r="G39">
        <v>1</v>
      </c>
      <c r="H39">
        <v>1</v>
      </c>
      <c r="I39">
        <v>0</v>
      </c>
      <c r="J39">
        <v>0</v>
      </c>
      <c r="K39">
        <v>1</v>
      </c>
      <c r="L39">
        <v>1</v>
      </c>
      <c r="M39">
        <v>1</v>
      </c>
      <c r="N39">
        <v>1</v>
      </c>
      <c r="O39">
        <v>1</v>
      </c>
      <c r="P39">
        <v>1</v>
      </c>
      <c r="Q39">
        <v>0</v>
      </c>
      <c r="R39">
        <v>0</v>
      </c>
      <c r="S39">
        <v>0</v>
      </c>
      <c r="T39">
        <v>1</v>
      </c>
      <c r="U39">
        <v>0</v>
      </c>
    </row>
    <row r="40" spans="1:21">
      <c r="A40" t="s">
        <v>2</v>
      </c>
      <c r="B40">
        <v>5</v>
      </c>
      <c r="C40">
        <v>300</v>
      </c>
      <c r="D40">
        <v>550</v>
      </c>
      <c r="E40">
        <v>1.8333333333333333</v>
      </c>
      <c r="F40">
        <v>0</v>
      </c>
      <c r="G40">
        <v>0</v>
      </c>
      <c r="H40">
        <v>0</v>
      </c>
      <c r="I40">
        <v>1</v>
      </c>
      <c r="J40">
        <v>1</v>
      </c>
      <c r="K40">
        <v>0</v>
      </c>
      <c r="L40">
        <v>0</v>
      </c>
      <c r="M40">
        <v>1</v>
      </c>
      <c r="N40">
        <v>0</v>
      </c>
      <c r="O40">
        <v>0</v>
      </c>
      <c r="P40">
        <v>1</v>
      </c>
      <c r="Q40">
        <v>0</v>
      </c>
      <c r="R40">
        <v>0</v>
      </c>
      <c r="S40">
        <v>0</v>
      </c>
      <c r="T40">
        <v>1</v>
      </c>
      <c r="U40">
        <v>0</v>
      </c>
    </row>
    <row r="41" spans="1:21">
      <c r="A41" t="s">
        <v>2</v>
      </c>
      <c r="B41">
        <v>5</v>
      </c>
      <c r="C41">
        <v>182</v>
      </c>
      <c r="D41">
        <v>100</v>
      </c>
      <c r="E41">
        <v>0.5494505494505495</v>
      </c>
      <c r="F41">
        <v>0</v>
      </c>
      <c r="G41">
        <v>0</v>
      </c>
      <c r="H41">
        <v>0</v>
      </c>
      <c r="I41">
        <v>0</v>
      </c>
      <c r="J41">
        <v>1</v>
      </c>
      <c r="K41">
        <v>0</v>
      </c>
      <c r="L41">
        <v>0</v>
      </c>
      <c r="M41">
        <v>1</v>
      </c>
      <c r="N41">
        <v>1</v>
      </c>
      <c r="O41">
        <v>0</v>
      </c>
      <c r="P41">
        <v>1</v>
      </c>
      <c r="Q41">
        <v>0</v>
      </c>
      <c r="R41">
        <v>0</v>
      </c>
      <c r="S41">
        <v>0</v>
      </c>
      <c r="T41">
        <v>1</v>
      </c>
      <c r="U41">
        <v>0</v>
      </c>
    </row>
    <row r="42" spans="1:21">
      <c r="A42" t="s">
        <v>263</v>
      </c>
      <c r="B42">
        <v>10</v>
      </c>
      <c r="C42">
        <v>15</v>
      </c>
      <c r="D42">
        <v>17</v>
      </c>
      <c r="E42">
        <v>1.1333333333333333</v>
      </c>
      <c r="F42">
        <v>1</v>
      </c>
      <c r="G42">
        <v>1</v>
      </c>
      <c r="H42">
        <v>1</v>
      </c>
      <c r="I42">
        <v>0</v>
      </c>
      <c r="J42">
        <v>0</v>
      </c>
      <c r="K42">
        <v>1</v>
      </c>
      <c r="L42">
        <v>1</v>
      </c>
      <c r="M42">
        <v>1</v>
      </c>
      <c r="N42">
        <v>1</v>
      </c>
      <c r="O42">
        <v>1</v>
      </c>
      <c r="P42">
        <v>1</v>
      </c>
      <c r="Q42">
        <v>0</v>
      </c>
      <c r="R42">
        <v>0</v>
      </c>
      <c r="S42">
        <v>0</v>
      </c>
      <c r="T42">
        <v>1</v>
      </c>
      <c r="U42">
        <v>0</v>
      </c>
    </row>
    <row r="43" spans="1:21">
      <c r="A43" t="s">
        <v>2</v>
      </c>
      <c r="B43">
        <v>3</v>
      </c>
      <c r="C43">
        <v>145</v>
      </c>
      <c r="D43">
        <v>250</v>
      </c>
      <c r="E43">
        <v>1.7241379310344827</v>
      </c>
      <c r="F43">
        <v>0</v>
      </c>
      <c r="G43">
        <v>0</v>
      </c>
      <c r="H43">
        <v>0</v>
      </c>
      <c r="I43">
        <v>0</v>
      </c>
      <c r="J43">
        <v>0</v>
      </c>
      <c r="K43">
        <v>0</v>
      </c>
      <c r="L43">
        <v>0</v>
      </c>
      <c r="M43">
        <v>1</v>
      </c>
      <c r="N43">
        <v>0</v>
      </c>
      <c r="O43">
        <v>0</v>
      </c>
      <c r="P43">
        <v>1</v>
      </c>
      <c r="Q43">
        <v>0</v>
      </c>
      <c r="R43">
        <v>0</v>
      </c>
      <c r="S43">
        <v>0</v>
      </c>
      <c r="T43">
        <v>1</v>
      </c>
      <c r="U43">
        <v>0</v>
      </c>
    </row>
    <row r="44" spans="1:21">
      <c r="A44" t="s">
        <v>263</v>
      </c>
      <c r="B44">
        <v>10</v>
      </c>
      <c r="C44">
        <v>17</v>
      </c>
      <c r="D44">
        <v>14</v>
      </c>
      <c r="E44">
        <v>0.82352941176470584</v>
      </c>
      <c r="F44">
        <v>1</v>
      </c>
      <c r="G44">
        <v>1</v>
      </c>
      <c r="H44">
        <v>1</v>
      </c>
      <c r="I44">
        <v>0</v>
      </c>
      <c r="J44">
        <v>0</v>
      </c>
      <c r="K44">
        <v>1</v>
      </c>
      <c r="L44">
        <v>1</v>
      </c>
      <c r="M44">
        <v>1</v>
      </c>
      <c r="N44">
        <v>1</v>
      </c>
      <c r="O44">
        <v>1</v>
      </c>
      <c r="P44">
        <v>1</v>
      </c>
      <c r="Q44">
        <v>0</v>
      </c>
      <c r="R44">
        <v>0</v>
      </c>
      <c r="S44">
        <v>0</v>
      </c>
      <c r="T44">
        <v>1</v>
      </c>
      <c r="U44">
        <v>0</v>
      </c>
    </row>
    <row r="45" spans="1:21">
      <c r="A45" t="s">
        <v>263</v>
      </c>
      <c r="B45">
        <v>9</v>
      </c>
      <c r="C45">
        <v>127</v>
      </c>
      <c r="D45">
        <v>107</v>
      </c>
      <c r="E45">
        <v>0.84251968503937003</v>
      </c>
      <c r="F45">
        <v>1</v>
      </c>
      <c r="G45">
        <v>1</v>
      </c>
      <c r="H45">
        <v>1</v>
      </c>
      <c r="I45">
        <v>0</v>
      </c>
      <c r="J45">
        <v>0</v>
      </c>
      <c r="K45">
        <v>1</v>
      </c>
      <c r="L45">
        <v>1</v>
      </c>
      <c r="M45">
        <v>1</v>
      </c>
      <c r="N45">
        <v>0</v>
      </c>
      <c r="O45">
        <v>1</v>
      </c>
      <c r="P45">
        <v>1</v>
      </c>
      <c r="Q45">
        <v>0</v>
      </c>
      <c r="R45">
        <v>0</v>
      </c>
      <c r="S45">
        <v>0</v>
      </c>
      <c r="T45">
        <v>1</v>
      </c>
      <c r="U45">
        <v>0</v>
      </c>
    </row>
    <row r="46" spans="1:21">
      <c r="A46" t="s">
        <v>2</v>
      </c>
      <c r="B46">
        <v>11</v>
      </c>
      <c r="C46">
        <v>136</v>
      </c>
      <c r="D46">
        <v>94</v>
      </c>
      <c r="E46">
        <v>0.69117647058823528</v>
      </c>
      <c r="F46">
        <v>1</v>
      </c>
      <c r="G46">
        <v>1</v>
      </c>
      <c r="H46">
        <v>1</v>
      </c>
      <c r="I46">
        <v>0</v>
      </c>
      <c r="J46">
        <v>1</v>
      </c>
      <c r="K46">
        <v>1</v>
      </c>
      <c r="L46">
        <v>1</v>
      </c>
      <c r="M46">
        <v>1</v>
      </c>
      <c r="N46">
        <v>1</v>
      </c>
      <c r="O46">
        <v>1</v>
      </c>
      <c r="P46">
        <v>1</v>
      </c>
      <c r="Q46">
        <v>0</v>
      </c>
      <c r="R46">
        <v>0</v>
      </c>
      <c r="S46">
        <v>0</v>
      </c>
      <c r="T46">
        <v>1</v>
      </c>
      <c r="U46">
        <v>0</v>
      </c>
    </row>
    <row r="47" spans="1:21">
      <c r="A47" t="s">
        <v>2</v>
      </c>
      <c r="B47">
        <v>7</v>
      </c>
      <c r="C47">
        <v>135</v>
      </c>
      <c r="D47">
        <v>200</v>
      </c>
      <c r="E47">
        <v>1.4814814814814814</v>
      </c>
      <c r="F47">
        <v>0</v>
      </c>
      <c r="G47">
        <v>0</v>
      </c>
      <c r="H47">
        <v>0</v>
      </c>
      <c r="I47">
        <v>1</v>
      </c>
      <c r="J47">
        <v>1</v>
      </c>
      <c r="K47">
        <v>1</v>
      </c>
      <c r="L47">
        <v>1</v>
      </c>
      <c r="M47">
        <v>1</v>
      </c>
      <c r="N47">
        <v>0</v>
      </c>
      <c r="O47">
        <v>0</v>
      </c>
      <c r="P47">
        <v>1</v>
      </c>
      <c r="Q47">
        <v>0</v>
      </c>
      <c r="R47">
        <v>0</v>
      </c>
      <c r="S47">
        <v>0</v>
      </c>
      <c r="T47">
        <v>1</v>
      </c>
      <c r="U47">
        <v>0</v>
      </c>
    </row>
    <row r="48" spans="1:21">
      <c r="A48" t="s">
        <v>2</v>
      </c>
      <c r="B48">
        <v>6</v>
      </c>
      <c r="C48">
        <v>130</v>
      </c>
      <c r="D48">
        <v>242</v>
      </c>
      <c r="E48">
        <v>1.8615384615384616</v>
      </c>
      <c r="F48">
        <v>0</v>
      </c>
      <c r="G48">
        <v>0</v>
      </c>
      <c r="H48">
        <v>0</v>
      </c>
      <c r="I48">
        <v>1</v>
      </c>
      <c r="J48">
        <v>1</v>
      </c>
      <c r="K48">
        <v>0</v>
      </c>
      <c r="L48">
        <v>1</v>
      </c>
      <c r="M48">
        <v>1</v>
      </c>
      <c r="N48">
        <v>0</v>
      </c>
      <c r="O48">
        <v>0</v>
      </c>
      <c r="P48">
        <v>1</v>
      </c>
      <c r="Q48">
        <v>0</v>
      </c>
      <c r="R48">
        <v>0</v>
      </c>
      <c r="S48">
        <v>0</v>
      </c>
      <c r="T48">
        <v>1</v>
      </c>
      <c r="U48">
        <v>0</v>
      </c>
    </row>
    <row r="49" spans="1:21">
      <c r="A49" t="s">
        <v>263</v>
      </c>
      <c r="B49">
        <v>10</v>
      </c>
      <c r="C49">
        <v>16</v>
      </c>
      <c r="D49">
        <v>15</v>
      </c>
      <c r="E49">
        <v>0.9375</v>
      </c>
      <c r="F49">
        <v>1</v>
      </c>
      <c r="G49">
        <v>1</v>
      </c>
      <c r="H49">
        <v>1</v>
      </c>
      <c r="I49">
        <v>0</v>
      </c>
      <c r="J49">
        <v>0</v>
      </c>
      <c r="K49">
        <v>1</v>
      </c>
      <c r="L49">
        <v>1</v>
      </c>
      <c r="M49">
        <v>1</v>
      </c>
      <c r="N49">
        <v>1</v>
      </c>
      <c r="O49">
        <v>1</v>
      </c>
      <c r="P49">
        <v>1</v>
      </c>
      <c r="Q49">
        <v>0</v>
      </c>
      <c r="R49">
        <v>0</v>
      </c>
      <c r="S49">
        <v>0</v>
      </c>
      <c r="T49">
        <v>1</v>
      </c>
      <c r="U49">
        <v>0</v>
      </c>
    </row>
    <row r="50" spans="1:21">
      <c r="A50" t="s">
        <v>2</v>
      </c>
      <c r="B50">
        <v>9</v>
      </c>
      <c r="C50">
        <v>120</v>
      </c>
      <c r="D50">
        <v>140</v>
      </c>
      <c r="E50">
        <v>1.1666666666666667</v>
      </c>
      <c r="F50">
        <v>1</v>
      </c>
      <c r="G50">
        <v>1</v>
      </c>
      <c r="H50">
        <v>1</v>
      </c>
      <c r="I50">
        <v>0</v>
      </c>
      <c r="J50">
        <v>0</v>
      </c>
      <c r="K50">
        <v>1</v>
      </c>
      <c r="L50">
        <v>1</v>
      </c>
      <c r="M50">
        <v>1</v>
      </c>
      <c r="N50">
        <v>0</v>
      </c>
      <c r="O50">
        <v>1</v>
      </c>
      <c r="P50">
        <v>1</v>
      </c>
      <c r="Q50">
        <v>0</v>
      </c>
      <c r="R50">
        <v>0</v>
      </c>
      <c r="S50">
        <v>0</v>
      </c>
      <c r="T50">
        <v>1</v>
      </c>
      <c r="U50">
        <v>0</v>
      </c>
    </row>
    <row r="51" spans="1:21">
      <c r="A51" t="s">
        <v>263</v>
      </c>
      <c r="B51">
        <v>10</v>
      </c>
      <c r="C51">
        <v>21</v>
      </c>
      <c r="D51">
        <v>19</v>
      </c>
      <c r="E51">
        <v>0.90476190476190477</v>
      </c>
      <c r="F51">
        <v>1</v>
      </c>
      <c r="G51">
        <v>1</v>
      </c>
      <c r="H51">
        <v>1</v>
      </c>
      <c r="I51">
        <v>0</v>
      </c>
      <c r="J51">
        <v>0</v>
      </c>
      <c r="K51">
        <v>1</v>
      </c>
      <c r="L51">
        <v>1</v>
      </c>
      <c r="M51">
        <v>1</v>
      </c>
      <c r="N51">
        <v>1</v>
      </c>
      <c r="O51">
        <v>1</v>
      </c>
      <c r="P51">
        <v>1</v>
      </c>
      <c r="Q51">
        <v>0</v>
      </c>
      <c r="R51">
        <v>0</v>
      </c>
      <c r="S51">
        <v>0</v>
      </c>
      <c r="T51">
        <v>1</v>
      </c>
      <c r="U51">
        <v>0</v>
      </c>
    </row>
    <row r="52" spans="1:21">
      <c r="A52" t="s">
        <v>2</v>
      </c>
      <c r="B52">
        <v>10</v>
      </c>
      <c r="C52">
        <v>117</v>
      </c>
      <c r="D52">
        <v>112</v>
      </c>
      <c r="E52">
        <v>0.95726495726495731</v>
      </c>
      <c r="F52">
        <v>1</v>
      </c>
      <c r="G52">
        <v>1</v>
      </c>
      <c r="H52">
        <v>1</v>
      </c>
      <c r="I52">
        <v>0</v>
      </c>
      <c r="J52">
        <v>0</v>
      </c>
      <c r="K52">
        <v>1</v>
      </c>
      <c r="L52">
        <v>1</v>
      </c>
      <c r="M52">
        <v>1</v>
      </c>
      <c r="N52">
        <v>1</v>
      </c>
      <c r="O52">
        <v>1</v>
      </c>
      <c r="P52">
        <v>1</v>
      </c>
      <c r="Q52">
        <v>0</v>
      </c>
      <c r="R52">
        <v>0</v>
      </c>
      <c r="S52">
        <v>0</v>
      </c>
      <c r="T52">
        <v>1</v>
      </c>
      <c r="U52">
        <v>0</v>
      </c>
    </row>
    <row r="53" spans="1:21">
      <c r="A53" t="s">
        <v>263</v>
      </c>
      <c r="B53">
        <v>10</v>
      </c>
      <c r="C53">
        <v>22</v>
      </c>
      <c r="D53">
        <v>15</v>
      </c>
      <c r="E53">
        <v>0.68181818181818177</v>
      </c>
      <c r="F53">
        <v>1</v>
      </c>
      <c r="G53">
        <v>1</v>
      </c>
      <c r="H53">
        <v>1</v>
      </c>
      <c r="I53">
        <v>0</v>
      </c>
      <c r="J53">
        <v>0</v>
      </c>
      <c r="K53">
        <v>1</v>
      </c>
      <c r="L53">
        <v>1</v>
      </c>
      <c r="M53">
        <v>1</v>
      </c>
      <c r="N53">
        <v>1</v>
      </c>
      <c r="O53">
        <v>1</v>
      </c>
      <c r="P53">
        <v>1</v>
      </c>
      <c r="Q53">
        <v>0</v>
      </c>
      <c r="R53">
        <v>0</v>
      </c>
      <c r="S53">
        <v>0</v>
      </c>
      <c r="T53">
        <v>1</v>
      </c>
      <c r="U53">
        <v>0</v>
      </c>
    </row>
    <row r="54" spans="1:21">
      <c r="A54" t="s">
        <v>2</v>
      </c>
      <c r="B54">
        <v>11</v>
      </c>
      <c r="C54">
        <v>103</v>
      </c>
      <c r="D54">
        <v>144</v>
      </c>
      <c r="E54">
        <v>1.3980582524271845</v>
      </c>
      <c r="F54">
        <v>1</v>
      </c>
      <c r="G54">
        <v>1</v>
      </c>
      <c r="H54">
        <v>1</v>
      </c>
      <c r="I54">
        <v>1</v>
      </c>
      <c r="J54">
        <v>0</v>
      </c>
      <c r="K54">
        <v>1</v>
      </c>
      <c r="L54">
        <v>1</v>
      </c>
      <c r="M54">
        <v>1</v>
      </c>
      <c r="N54">
        <v>1</v>
      </c>
      <c r="O54">
        <v>1</v>
      </c>
      <c r="P54">
        <v>1</v>
      </c>
      <c r="Q54">
        <v>0</v>
      </c>
      <c r="R54">
        <v>0</v>
      </c>
      <c r="S54">
        <v>0</v>
      </c>
      <c r="T54">
        <v>1</v>
      </c>
      <c r="U54">
        <v>0</v>
      </c>
    </row>
    <row r="55" spans="1:21">
      <c r="A55" t="s">
        <v>2</v>
      </c>
      <c r="B55">
        <v>13</v>
      </c>
      <c r="C55">
        <v>72</v>
      </c>
      <c r="D55">
        <v>62</v>
      </c>
      <c r="E55">
        <v>0.86111111111111116</v>
      </c>
      <c r="F55">
        <v>1</v>
      </c>
      <c r="G55">
        <v>1</v>
      </c>
      <c r="H55">
        <v>1</v>
      </c>
      <c r="I55">
        <v>1</v>
      </c>
      <c r="J55">
        <v>1</v>
      </c>
      <c r="K55">
        <v>1</v>
      </c>
      <c r="L55">
        <v>1</v>
      </c>
      <c r="M55">
        <v>1</v>
      </c>
      <c r="N55">
        <v>1</v>
      </c>
      <c r="O55">
        <v>1</v>
      </c>
      <c r="P55">
        <v>1</v>
      </c>
      <c r="Q55">
        <v>0</v>
      </c>
      <c r="R55">
        <v>0</v>
      </c>
      <c r="S55">
        <v>1</v>
      </c>
      <c r="T55">
        <v>1</v>
      </c>
      <c r="U55">
        <v>0</v>
      </c>
    </row>
    <row r="56" spans="1:21">
      <c r="A56" t="s">
        <v>2</v>
      </c>
      <c r="B56">
        <v>9</v>
      </c>
      <c r="C56">
        <v>70</v>
      </c>
      <c r="D56">
        <v>105</v>
      </c>
      <c r="E56">
        <v>1.5</v>
      </c>
      <c r="F56">
        <v>1</v>
      </c>
      <c r="G56">
        <v>1</v>
      </c>
      <c r="H56">
        <v>1</v>
      </c>
      <c r="I56">
        <v>0</v>
      </c>
      <c r="J56">
        <v>0</v>
      </c>
      <c r="K56">
        <v>0</v>
      </c>
      <c r="L56">
        <v>1</v>
      </c>
      <c r="M56">
        <v>1</v>
      </c>
      <c r="N56">
        <v>1</v>
      </c>
      <c r="O56">
        <v>1</v>
      </c>
      <c r="P56">
        <v>1</v>
      </c>
      <c r="Q56">
        <v>0</v>
      </c>
      <c r="R56">
        <v>0</v>
      </c>
      <c r="S56">
        <v>0</v>
      </c>
      <c r="T56">
        <v>1</v>
      </c>
      <c r="U56">
        <v>0</v>
      </c>
    </row>
    <row r="57" spans="1:21">
      <c r="A57" t="s">
        <v>263</v>
      </c>
      <c r="B57">
        <v>10</v>
      </c>
      <c r="C57">
        <v>10</v>
      </c>
      <c r="D57">
        <v>10</v>
      </c>
      <c r="E57">
        <v>1</v>
      </c>
      <c r="F57">
        <v>1</v>
      </c>
      <c r="G57">
        <v>1</v>
      </c>
      <c r="H57">
        <v>1</v>
      </c>
      <c r="I57">
        <v>0</v>
      </c>
      <c r="J57">
        <v>0</v>
      </c>
      <c r="K57">
        <v>1</v>
      </c>
      <c r="L57">
        <v>1</v>
      </c>
      <c r="M57">
        <v>1</v>
      </c>
      <c r="N57">
        <v>1</v>
      </c>
      <c r="O57">
        <v>1</v>
      </c>
      <c r="P57">
        <v>1</v>
      </c>
      <c r="Q57">
        <v>0</v>
      </c>
      <c r="R57">
        <v>0</v>
      </c>
      <c r="S57">
        <v>0</v>
      </c>
      <c r="T57">
        <v>1</v>
      </c>
      <c r="U57">
        <v>0</v>
      </c>
    </row>
    <row r="58" spans="1:21">
      <c r="A58" t="s">
        <v>2</v>
      </c>
      <c r="B58">
        <v>10</v>
      </c>
      <c r="C58">
        <v>61</v>
      </c>
      <c r="D58">
        <v>70</v>
      </c>
      <c r="E58">
        <v>1.1475409836065573</v>
      </c>
      <c r="F58">
        <v>1</v>
      </c>
      <c r="G58">
        <v>0</v>
      </c>
      <c r="H58">
        <v>1</v>
      </c>
      <c r="I58">
        <v>1</v>
      </c>
      <c r="J58">
        <v>1</v>
      </c>
      <c r="K58">
        <v>1</v>
      </c>
      <c r="L58">
        <v>1</v>
      </c>
      <c r="M58">
        <v>1</v>
      </c>
      <c r="N58">
        <v>0</v>
      </c>
      <c r="O58">
        <v>1</v>
      </c>
      <c r="P58">
        <v>1</v>
      </c>
      <c r="Q58">
        <v>0</v>
      </c>
      <c r="R58">
        <v>0</v>
      </c>
      <c r="S58">
        <v>0</v>
      </c>
      <c r="T58">
        <v>1</v>
      </c>
      <c r="U58">
        <v>0</v>
      </c>
    </row>
    <row r="59" spans="1:21">
      <c r="A59" t="s">
        <v>2</v>
      </c>
      <c r="B59">
        <v>9</v>
      </c>
      <c r="C59">
        <v>60</v>
      </c>
      <c r="D59">
        <v>82</v>
      </c>
      <c r="E59">
        <v>1.3666666666666667</v>
      </c>
      <c r="F59">
        <v>1</v>
      </c>
      <c r="G59">
        <v>0</v>
      </c>
      <c r="H59">
        <v>1</v>
      </c>
      <c r="I59">
        <v>1</v>
      </c>
      <c r="J59">
        <v>0</v>
      </c>
      <c r="K59">
        <v>1</v>
      </c>
      <c r="L59">
        <v>1</v>
      </c>
      <c r="M59">
        <v>1</v>
      </c>
      <c r="N59">
        <v>0</v>
      </c>
      <c r="O59">
        <v>1</v>
      </c>
      <c r="P59">
        <v>1</v>
      </c>
      <c r="Q59">
        <v>0</v>
      </c>
      <c r="R59">
        <v>0</v>
      </c>
      <c r="S59">
        <v>0</v>
      </c>
      <c r="T59">
        <v>1</v>
      </c>
      <c r="U59">
        <v>0</v>
      </c>
    </row>
    <row r="60" spans="1:21">
      <c r="A60" t="s">
        <v>2</v>
      </c>
      <c r="B60">
        <v>10</v>
      </c>
      <c r="C60">
        <v>46</v>
      </c>
      <c r="D60">
        <v>44</v>
      </c>
      <c r="E60">
        <v>0.95652173913043481</v>
      </c>
      <c r="F60">
        <v>1</v>
      </c>
      <c r="G60">
        <v>1</v>
      </c>
      <c r="H60">
        <v>1</v>
      </c>
      <c r="I60">
        <v>0</v>
      </c>
      <c r="J60">
        <v>1</v>
      </c>
      <c r="K60">
        <v>1</v>
      </c>
      <c r="L60">
        <v>1</v>
      </c>
      <c r="M60">
        <v>1</v>
      </c>
      <c r="N60">
        <v>0</v>
      </c>
      <c r="O60">
        <v>1</v>
      </c>
      <c r="P60">
        <v>1</v>
      </c>
      <c r="Q60">
        <v>0</v>
      </c>
      <c r="R60">
        <v>0</v>
      </c>
      <c r="S60">
        <v>0</v>
      </c>
      <c r="T60">
        <v>1</v>
      </c>
      <c r="U60">
        <v>0</v>
      </c>
    </row>
    <row r="61" spans="1:21">
      <c r="A61" t="s">
        <v>2</v>
      </c>
      <c r="B61">
        <v>4</v>
      </c>
      <c r="C61">
        <v>46</v>
      </c>
      <c r="D61">
        <v>180</v>
      </c>
      <c r="E61">
        <v>3.9130434782608696</v>
      </c>
      <c r="F61">
        <v>0</v>
      </c>
      <c r="G61">
        <v>0</v>
      </c>
      <c r="H61">
        <v>0</v>
      </c>
      <c r="I61">
        <v>1</v>
      </c>
      <c r="J61">
        <v>0</v>
      </c>
      <c r="K61">
        <v>0</v>
      </c>
      <c r="L61">
        <v>0</v>
      </c>
      <c r="M61">
        <v>1</v>
      </c>
      <c r="N61">
        <v>0</v>
      </c>
      <c r="O61">
        <v>0</v>
      </c>
      <c r="P61">
        <v>1</v>
      </c>
      <c r="Q61">
        <v>0</v>
      </c>
      <c r="R61">
        <v>0</v>
      </c>
      <c r="S61">
        <v>0</v>
      </c>
      <c r="T61">
        <v>1</v>
      </c>
      <c r="U61">
        <v>0</v>
      </c>
    </row>
    <row r="62" spans="1:21">
      <c r="A62" t="s">
        <v>2</v>
      </c>
      <c r="B62">
        <v>9</v>
      </c>
      <c r="C62">
        <v>42</v>
      </c>
      <c r="D62">
        <v>88</v>
      </c>
      <c r="E62">
        <v>2.0952380952380953</v>
      </c>
      <c r="F62">
        <v>1</v>
      </c>
      <c r="G62">
        <v>0</v>
      </c>
      <c r="H62">
        <v>1</v>
      </c>
      <c r="I62">
        <v>1</v>
      </c>
      <c r="J62">
        <v>0</v>
      </c>
      <c r="K62">
        <v>1</v>
      </c>
      <c r="L62">
        <v>1</v>
      </c>
      <c r="M62">
        <v>1</v>
      </c>
      <c r="N62">
        <v>0</v>
      </c>
      <c r="O62">
        <v>1</v>
      </c>
      <c r="P62">
        <v>1</v>
      </c>
      <c r="Q62">
        <v>0</v>
      </c>
      <c r="R62">
        <v>0</v>
      </c>
      <c r="S62">
        <v>0</v>
      </c>
      <c r="T62">
        <v>1</v>
      </c>
      <c r="U62">
        <v>0</v>
      </c>
    </row>
    <row r="63" spans="1:21">
      <c r="A63" t="s">
        <v>263</v>
      </c>
      <c r="B63">
        <v>9</v>
      </c>
      <c r="C63">
        <v>11</v>
      </c>
      <c r="D63">
        <v>10</v>
      </c>
      <c r="E63">
        <v>0.90909090909090906</v>
      </c>
      <c r="F63">
        <v>1</v>
      </c>
      <c r="G63">
        <v>1</v>
      </c>
      <c r="H63">
        <v>1</v>
      </c>
      <c r="I63">
        <v>0</v>
      </c>
      <c r="J63">
        <v>0</v>
      </c>
      <c r="K63">
        <v>1</v>
      </c>
      <c r="L63">
        <v>1</v>
      </c>
      <c r="M63">
        <v>1</v>
      </c>
      <c r="N63">
        <v>0</v>
      </c>
      <c r="O63">
        <v>1</v>
      </c>
      <c r="P63">
        <v>1</v>
      </c>
      <c r="Q63">
        <v>0</v>
      </c>
      <c r="R63">
        <v>0</v>
      </c>
      <c r="S63">
        <v>0</v>
      </c>
      <c r="T63">
        <v>1</v>
      </c>
      <c r="U63">
        <v>0</v>
      </c>
    </row>
    <row r="64" spans="1:21">
      <c r="A64" t="s">
        <v>2</v>
      </c>
      <c r="B64">
        <v>11</v>
      </c>
      <c r="C64">
        <v>42</v>
      </c>
      <c r="D64">
        <v>40</v>
      </c>
      <c r="E64">
        <v>0.95238095238095233</v>
      </c>
      <c r="F64">
        <v>1</v>
      </c>
      <c r="G64">
        <v>1</v>
      </c>
      <c r="H64">
        <v>1</v>
      </c>
      <c r="I64">
        <v>0</v>
      </c>
      <c r="J64">
        <v>1</v>
      </c>
      <c r="K64">
        <v>1</v>
      </c>
      <c r="L64">
        <v>1</v>
      </c>
      <c r="M64">
        <v>1</v>
      </c>
      <c r="N64">
        <v>1</v>
      </c>
      <c r="O64">
        <v>1</v>
      </c>
      <c r="P64">
        <v>1</v>
      </c>
      <c r="Q64">
        <v>0</v>
      </c>
      <c r="R64">
        <v>0</v>
      </c>
      <c r="S64">
        <v>0</v>
      </c>
      <c r="T64">
        <v>1</v>
      </c>
      <c r="U64">
        <v>0</v>
      </c>
    </row>
    <row r="65" spans="1:21">
      <c r="A65" t="s">
        <v>787</v>
      </c>
      <c r="B65">
        <v>9</v>
      </c>
      <c r="C65">
        <v>5</v>
      </c>
      <c r="D65">
        <v>3</v>
      </c>
      <c r="E65">
        <v>0.6</v>
      </c>
      <c r="F65">
        <v>1</v>
      </c>
      <c r="G65">
        <v>1</v>
      </c>
      <c r="H65">
        <v>1</v>
      </c>
      <c r="I65">
        <v>0</v>
      </c>
      <c r="J65">
        <v>0</v>
      </c>
      <c r="K65">
        <v>1</v>
      </c>
      <c r="L65">
        <v>1</v>
      </c>
      <c r="M65">
        <v>1</v>
      </c>
      <c r="N65">
        <v>0</v>
      </c>
      <c r="O65">
        <v>1</v>
      </c>
      <c r="P65">
        <v>1</v>
      </c>
      <c r="Q65">
        <v>0</v>
      </c>
      <c r="R65">
        <v>0</v>
      </c>
      <c r="S65">
        <v>0</v>
      </c>
      <c r="T65">
        <v>1</v>
      </c>
      <c r="U65">
        <v>0</v>
      </c>
    </row>
    <row r="66" spans="1:21">
      <c r="A66" t="s">
        <v>2</v>
      </c>
      <c r="B66">
        <v>9</v>
      </c>
      <c r="C66">
        <v>38</v>
      </c>
      <c r="D66">
        <v>74</v>
      </c>
      <c r="E66">
        <v>1.9473684210526316</v>
      </c>
      <c r="F66">
        <v>1</v>
      </c>
      <c r="G66">
        <v>1</v>
      </c>
      <c r="H66">
        <v>0</v>
      </c>
      <c r="I66">
        <v>0</v>
      </c>
      <c r="J66">
        <v>1</v>
      </c>
      <c r="K66">
        <v>1</v>
      </c>
      <c r="L66">
        <v>1</v>
      </c>
      <c r="M66">
        <v>1</v>
      </c>
      <c r="N66">
        <v>1</v>
      </c>
      <c r="O66">
        <v>0</v>
      </c>
      <c r="P66">
        <v>1</v>
      </c>
      <c r="Q66">
        <v>0</v>
      </c>
      <c r="R66">
        <v>0</v>
      </c>
      <c r="S66">
        <v>0</v>
      </c>
      <c r="T66">
        <v>1</v>
      </c>
      <c r="U66">
        <v>0</v>
      </c>
    </row>
    <row r="67" spans="1:21">
      <c r="A67" t="s">
        <v>263</v>
      </c>
      <c r="B67">
        <v>10</v>
      </c>
      <c r="C67">
        <v>11</v>
      </c>
      <c r="D67">
        <v>16</v>
      </c>
      <c r="E67">
        <v>1.4545454545454546</v>
      </c>
      <c r="F67">
        <v>1</v>
      </c>
      <c r="G67">
        <v>1</v>
      </c>
      <c r="H67">
        <v>1</v>
      </c>
      <c r="I67">
        <v>0</v>
      </c>
      <c r="J67">
        <v>0</v>
      </c>
      <c r="K67">
        <v>1</v>
      </c>
      <c r="L67">
        <v>1</v>
      </c>
      <c r="M67">
        <v>1</v>
      </c>
      <c r="N67">
        <v>1</v>
      </c>
      <c r="O67">
        <v>1</v>
      </c>
      <c r="P67">
        <v>1</v>
      </c>
      <c r="Q67">
        <v>0</v>
      </c>
      <c r="R67">
        <v>0</v>
      </c>
      <c r="S67">
        <v>0</v>
      </c>
      <c r="T67">
        <v>1</v>
      </c>
      <c r="U67">
        <v>0</v>
      </c>
    </row>
    <row r="68" spans="1:21">
      <c r="A68" t="s">
        <v>263</v>
      </c>
      <c r="B68">
        <v>5</v>
      </c>
      <c r="C68">
        <v>300</v>
      </c>
      <c r="D68">
        <v>656</v>
      </c>
      <c r="E68">
        <v>2.1866666666666665</v>
      </c>
      <c r="F68">
        <v>0</v>
      </c>
      <c r="G68">
        <v>0</v>
      </c>
      <c r="H68">
        <v>1</v>
      </c>
      <c r="I68">
        <v>0</v>
      </c>
      <c r="J68">
        <v>0</v>
      </c>
      <c r="K68">
        <v>0</v>
      </c>
      <c r="L68">
        <v>0</v>
      </c>
      <c r="M68">
        <v>0</v>
      </c>
      <c r="N68">
        <v>1</v>
      </c>
      <c r="O68">
        <v>1</v>
      </c>
      <c r="P68">
        <v>1</v>
      </c>
      <c r="Q68">
        <v>0</v>
      </c>
      <c r="R68">
        <v>0</v>
      </c>
      <c r="S68">
        <v>0</v>
      </c>
      <c r="T68">
        <v>1</v>
      </c>
      <c r="U68">
        <v>0</v>
      </c>
    </row>
    <row r="69" spans="1:21">
      <c r="A69" t="s">
        <v>263</v>
      </c>
      <c r="B69">
        <v>10</v>
      </c>
      <c r="C69">
        <v>17</v>
      </c>
      <c r="D69">
        <v>17</v>
      </c>
      <c r="E69">
        <v>1</v>
      </c>
      <c r="F69">
        <v>1</v>
      </c>
      <c r="G69">
        <v>1</v>
      </c>
      <c r="H69">
        <v>1</v>
      </c>
      <c r="I69">
        <v>0</v>
      </c>
      <c r="J69">
        <v>0</v>
      </c>
      <c r="K69">
        <v>1</v>
      </c>
      <c r="L69">
        <v>1</v>
      </c>
      <c r="M69">
        <v>1</v>
      </c>
      <c r="N69">
        <v>1</v>
      </c>
      <c r="O69">
        <v>1</v>
      </c>
      <c r="P69">
        <v>1</v>
      </c>
      <c r="Q69">
        <v>0</v>
      </c>
      <c r="R69">
        <v>0</v>
      </c>
      <c r="S69">
        <v>0</v>
      </c>
      <c r="T69">
        <v>1</v>
      </c>
      <c r="U69">
        <v>0</v>
      </c>
    </row>
    <row r="70" spans="1:21">
      <c r="A70" t="s">
        <v>2</v>
      </c>
      <c r="B70">
        <v>5</v>
      </c>
      <c r="C70">
        <v>36</v>
      </c>
      <c r="D70">
        <v>120</v>
      </c>
      <c r="E70">
        <v>3.3333333333333335</v>
      </c>
      <c r="F70">
        <v>0</v>
      </c>
      <c r="G70">
        <v>0</v>
      </c>
      <c r="H70">
        <v>0</v>
      </c>
      <c r="I70">
        <v>0</v>
      </c>
      <c r="J70">
        <v>0</v>
      </c>
      <c r="K70">
        <v>0</v>
      </c>
      <c r="L70">
        <v>1</v>
      </c>
      <c r="M70">
        <v>1</v>
      </c>
      <c r="N70">
        <v>0</v>
      </c>
      <c r="O70">
        <v>0</v>
      </c>
      <c r="P70">
        <v>1</v>
      </c>
      <c r="Q70">
        <v>0</v>
      </c>
      <c r="R70">
        <v>0</v>
      </c>
      <c r="S70">
        <v>1</v>
      </c>
      <c r="T70">
        <v>1</v>
      </c>
      <c r="U70">
        <v>0</v>
      </c>
    </row>
    <row r="71" spans="1:21">
      <c r="A71" t="s">
        <v>2</v>
      </c>
      <c r="B71">
        <v>11</v>
      </c>
      <c r="C71">
        <v>36</v>
      </c>
      <c r="D71">
        <v>50</v>
      </c>
      <c r="E71">
        <v>1.3888888888888888</v>
      </c>
      <c r="F71">
        <v>1</v>
      </c>
      <c r="G71">
        <v>1</v>
      </c>
      <c r="H71">
        <v>1</v>
      </c>
      <c r="I71">
        <v>0</v>
      </c>
      <c r="J71">
        <v>1</v>
      </c>
      <c r="K71">
        <v>1</v>
      </c>
      <c r="L71">
        <v>1</v>
      </c>
      <c r="M71">
        <v>1</v>
      </c>
      <c r="N71">
        <v>0</v>
      </c>
      <c r="O71">
        <v>1</v>
      </c>
      <c r="P71">
        <v>1</v>
      </c>
      <c r="Q71">
        <v>0</v>
      </c>
      <c r="R71">
        <v>0</v>
      </c>
      <c r="S71">
        <v>1</v>
      </c>
      <c r="T71">
        <v>1</v>
      </c>
      <c r="U71">
        <v>0</v>
      </c>
    </row>
    <row r="72" spans="1:21">
      <c r="A72" t="s">
        <v>2</v>
      </c>
      <c r="B72">
        <v>4</v>
      </c>
      <c r="C72">
        <v>33</v>
      </c>
      <c r="D72">
        <v>180</v>
      </c>
      <c r="E72">
        <v>5.4545454545454541</v>
      </c>
      <c r="F72">
        <v>0</v>
      </c>
      <c r="G72">
        <v>0</v>
      </c>
      <c r="H72">
        <v>0</v>
      </c>
      <c r="I72">
        <v>0</v>
      </c>
      <c r="J72">
        <v>0</v>
      </c>
      <c r="K72">
        <v>0</v>
      </c>
      <c r="L72">
        <v>0</v>
      </c>
      <c r="M72">
        <v>1</v>
      </c>
      <c r="N72">
        <v>1</v>
      </c>
      <c r="O72">
        <v>0</v>
      </c>
      <c r="P72">
        <v>1</v>
      </c>
      <c r="Q72">
        <v>0</v>
      </c>
      <c r="R72">
        <v>0</v>
      </c>
      <c r="S72">
        <v>0</v>
      </c>
      <c r="T72">
        <v>1</v>
      </c>
      <c r="U72">
        <v>0</v>
      </c>
    </row>
    <row r="73" spans="1:21">
      <c r="A73" t="s">
        <v>2</v>
      </c>
      <c r="B73">
        <v>5</v>
      </c>
      <c r="C73">
        <v>25</v>
      </c>
      <c r="D73">
        <v>150</v>
      </c>
      <c r="E73">
        <v>6</v>
      </c>
      <c r="F73">
        <v>0</v>
      </c>
      <c r="G73">
        <v>0</v>
      </c>
      <c r="H73">
        <v>0</v>
      </c>
      <c r="I73">
        <v>1</v>
      </c>
      <c r="J73">
        <v>0</v>
      </c>
      <c r="K73">
        <v>0</v>
      </c>
      <c r="L73">
        <v>0</v>
      </c>
      <c r="M73">
        <v>1</v>
      </c>
      <c r="N73">
        <v>0</v>
      </c>
      <c r="O73">
        <v>0</v>
      </c>
      <c r="P73">
        <v>1</v>
      </c>
      <c r="Q73">
        <v>0</v>
      </c>
      <c r="R73">
        <v>0</v>
      </c>
      <c r="S73">
        <v>1</v>
      </c>
      <c r="T73">
        <v>1</v>
      </c>
      <c r="U73">
        <v>0</v>
      </c>
    </row>
    <row r="74" spans="1:21">
      <c r="A74" t="s">
        <v>2</v>
      </c>
      <c r="B74">
        <v>10</v>
      </c>
      <c r="C74">
        <v>18</v>
      </c>
      <c r="D74">
        <v>30</v>
      </c>
      <c r="E74">
        <v>1.6666666666666667</v>
      </c>
      <c r="F74">
        <v>1</v>
      </c>
      <c r="G74">
        <v>1</v>
      </c>
      <c r="H74">
        <v>1</v>
      </c>
      <c r="I74">
        <v>0</v>
      </c>
      <c r="J74">
        <v>0</v>
      </c>
      <c r="K74">
        <v>1</v>
      </c>
      <c r="L74">
        <v>1</v>
      </c>
      <c r="M74">
        <v>1</v>
      </c>
      <c r="N74">
        <v>1</v>
      </c>
      <c r="O74">
        <v>1</v>
      </c>
      <c r="P74">
        <v>1</v>
      </c>
      <c r="Q74">
        <v>0</v>
      </c>
      <c r="R74">
        <v>0</v>
      </c>
      <c r="S74">
        <v>0</v>
      </c>
      <c r="T74">
        <v>1</v>
      </c>
      <c r="U74">
        <v>0</v>
      </c>
    </row>
    <row r="75" spans="1:21">
      <c r="A75" t="s">
        <v>2</v>
      </c>
      <c r="B75">
        <v>11</v>
      </c>
      <c r="C75">
        <v>17</v>
      </c>
      <c r="D75">
        <v>17</v>
      </c>
      <c r="E75">
        <v>1</v>
      </c>
      <c r="F75">
        <v>1</v>
      </c>
      <c r="G75">
        <v>1</v>
      </c>
      <c r="H75">
        <v>1</v>
      </c>
      <c r="I75">
        <v>0</v>
      </c>
      <c r="J75">
        <v>0</v>
      </c>
      <c r="K75">
        <v>1</v>
      </c>
      <c r="L75">
        <v>1</v>
      </c>
      <c r="M75">
        <v>1</v>
      </c>
      <c r="N75">
        <v>1</v>
      </c>
      <c r="O75">
        <v>1</v>
      </c>
      <c r="P75">
        <v>1</v>
      </c>
      <c r="Q75">
        <v>0</v>
      </c>
      <c r="R75">
        <v>1</v>
      </c>
      <c r="S75">
        <v>0</v>
      </c>
      <c r="T75">
        <v>1</v>
      </c>
      <c r="U75">
        <v>0</v>
      </c>
    </row>
    <row r="76" spans="1:21">
      <c r="A76" t="s">
        <v>263</v>
      </c>
      <c r="B76">
        <v>10</v>
      </c>
      <c r="C76">
        <v>17</v>
      </c>
      <c r="D76">
        <v>20</v>
      </c>
      <c r="E76">
        <v>1.1764705882352942</v>
      </c>
      <c r="F76">
        <v>1</v>
      </c>
      <c r="G76">
        <v>1</v>
      </c>
      <c r="H76">
        <v>1</v>
      </c>
      <c r="I76">
        <v>0</v>
      </c>
      <c r="J76">
        <v>0</v>
      </c>
      <c r="K76">
        <v>1</v>
      </c>
      <c r="L76">
        <v>1</v>
      </c>
      <c r="M76">
        <v>1</v>
      </c>
      <c r="N76">
        <v>1</v>
      </c>
      <c r="O76">
        <v>1</v>
      </c>
      <c r="P76">
        <v>1</v>
      </c>
      <c r="Q76">
        <v>0</v>
      </c>
      <c r="R76">
        <v>0</v>
      </c>
      <c r="S76">
        <v>0</v>
      </c>
      <c r="T76">
        <v>1</v>
      </c>
      <c r="U76">
        <v>0</v>
      </c>
    </row>
    <row r="77" spans="1:21">
      <c r="A77" t="s">
        <v>2</v>
      </c>
      <c r="B77">
        <v>8</v>
      </c>
      <c r="C77">
        <v>17</v>
      </c>
      <c r="D77">
        <v>14</v>
      </c>
      <c r="E77">
        <v>0.82352941176470584</v>
      </c>
      <c r="F77">
        <v>1</v>
      </c>
      <c r="G77">
        <v>0</v>
      </c>
      <c r="H77">
        <v>0</v>
      </c>
      <c r="I77">
        <v>0</v>
      </c>
      <c r="J77">
        <v>1</v>
      </c>
      <c r="K77">
        <v>1</v>
      </c>
      <c r="L77">
        <v>1</v>
      </c>
      <c r="M77">
        <v>1</v>
      </c>
      <c r="N77">
        <v>0</v>
      </c>
      <c r="O77">
        <v>1</v>
      </c>
      <c r="P77">
        <v>1</v>
      </c>
      <c r="Q77">
        <v>0</v>
      </c>
      <c r="R77">
        <v>0</v>
      </c>
      <c r="S77">
        <v>0</v>
      </c>
      <c r="T77">
        <v>1</v>
      </c>
      <c r="U77">
        <v>0</v>
      </c>
    </row>
    <row r="78" spans="1:21">
      <c r="A78" t="s">
        <v>2</v>
      </c>
      <c r="B78">
        <v>10</v>
      </c>
      <c r="C78">
        <v>15</v>
      </c>
      <c r="D78">
        <v>16</v>
      </c>
      <c r="E78">
        <v>1.0666666666666667</v>
      </c>
      <c r="F78">
        <v>1</v>
      </c>
      <c r="G78">
        <v>1</v>
      </c>
      <c r="H78">
        <v>1</v>
      </c>
      <c r="I78">
        <v>0</v>
      </c>
      <c r="J78">
        <v>0</v>
      </c>
      <c r="K78">
        <v>1</v>
      </c>
      <c r="L78">
        <v>1</v>
      </c>
      <c r="M78">
        <v>1</v>
      </c>
      <c r="N78">
        <v>1</v>
      </c>
      <c r="O78">
        <v>1</v>
      </c>
      <c r="P78">
        <v>1</v>
      </c>
      <c r="Q78">
        <v>0</v>
      </c>
      <c r="R78">
        <v>0</v>
      </c>
      <c r="S78">
        <v>0</v>
      </c>
      <c r="T78">
        <v>1</v>
      </c>
      <c r="U78">
        <v>0</v>
      </c>
    </row>
    <row r="79" spans="1:21">
      <c r="A79" t="s">
        <v>2</v>
      </c>
      <c r="B79">
        <v>10</v>
      </c>
      <c r="C79">
        <v>11</v>
      </c>
      <c r="D79">
        <v>12</v>
      </c>
      <c r="E79">
        <v>1.0909090909090908</v>
      </c>
      <c r="F79">
        <v>1</v>
      </c>
      <c r="G79">
        <v>1</v>
      </c>
      <c r="H79">
        <v>1</v>
      </c>
      <c r="I79">
        <v>0</v>
      </c>
      <c r="J79">
        <v>0</v>
      </c>
      <c r="K79">
        <v>1</v>
      </c>
      <c r="L79">
        <v>1</v>
      </c>
      <c r="M79">
        <v>1</v>
      </c>
      <c r="N79">
        <v>1</v>
      </c>
      <c r="O79">
        <v>1</v>
      </c>
      <c r="P79">
        <v>1</v>
      </c>
      <c r="Q79">
        <v>0</v>
      </c>
      <c r="R79">
        <v>0</v>
      </c>
      <c r="S79">
        <v>0</v>
      </c>
      <c r="T79">
        <v>1</v>
      </c>
      <c r="U79">
        <v>0</v>
      </c>
    </row>
    <row r="80" spans="1:21">
      <c r="A80" t="s">
        <v>2</v>
      </c>
      <c r="B80">
        <v>9</v>
      </c>
      <c r="C80">
        <v>11</v>
      </c>
      <c r="D80">
        <v>20</v>
      </c>
      <c r="E80">
        <v>1.8181818181818181</v>
      </c>
      <c r="F80">
        <v>1</v>
      </c>
      <c r="G80">
        <v>1</v>
      </c>
      <c r="H80">
        <v>1</v>
      </c>
      <c r="I80">
        <v>0</v>
      </c>
      <c r="J80">
        <v>0</v>
      </c>
      <c r="K80">
        <v>0</v>
      </c>
      <c r="L80">
        <v>1</v>
      </c>
      <c r="M80">
        <v>1</v>
      </c>
      <c r="N80">
        <v>1</v>
      </c>
      <c r="O80">
        <v>1</v>
      </c>
      <c r="P80">
        <v>1</v>
      </c>
      <c r="Q80">
        <v>0</v>
      </c>
      <c r="R80">
        <v>0</v>
      </c>
      <c r="S80">
        <v>0</v>
      </c>
      <c r="T80">
        <v>1</v>
      </c>
      <c r="U80">
        <v>0</v>
      </c>
    </row>
    <row r="81" spans="1:21">
      <c r="A81" t="s">
        <v>263</v>
      </c>
      <c r="B81">
        <v>10</v>
      </c>
      <c r="C81">
        <v>15</v>
      </c>
      <c r="D81">
        <v>32</v>
      </c>
      <c r="E81">
        <v>2.1333333333333333</v>
      </c>
      <c r="F81">
        <v>1</v>
      </c>
      <c r="G81">
        <v>1</v>
      </c>
      <c r="H81">
        <v>1</v>
      </c>
      <c r="I81">
        <v>0</v>
      </c>
      <c r="J81">
        <v>0</v>
      </c>
      <c r="K81">
        <v>1</v>
      </c>
      <c r="L81">
        <v>1</v>
      </c>
      <c r="M81">
        <v>1</v>
      </c>
      <c r="N81">
        <v>1</v>
      </c>
      <c r="O81">
        <v>1</v>
      </c>
      <c r="P81">
        <v>1</v>
      </c>
      <c r="Q81">
        <v>0</v>
      </c>
      <c r="R81">
        <v>0</v>
      </c>
      <c r="S81">
        <v>0</v>
      </c>
      <c r="T81">
        <v>1</v>
      </c>
      <c r="U81">
        <v>0</v>
      </c>
    </row>
    <row r="82" spans="1:21">
      <c r="A82" t="s">
        <v>2</v>
      </c>
      <c r="B82">
        <v>9</v>
      </c>
      <c r="C82">
        <v>8</v>
      </c>
      <c r="D82">
        <v>7</v>
      </c>
      <c r="E82">
        <v>0.875</v>
      </c>
      <c r="F82">
        <v>1</v>
      </c>
      <c r="G82">
        <v>1</v>
      </c>
      <c r="H82">
        <v>1</v>
      </c>
      <c r="I82">
        <v>0</v>
      </c>
      <c r="J82">
        <v>0</v>
      </c>
      <c r="K82">
        <v>1</v>
      </c>
      <c r="L82">
        <v>1</v>
      </c>
      <c r="M82">
        <v>1</v>
      </c>
      <c r="N82">
        <v>0</v>
      </c>
      <c r="O82">
        <v>1</v>
      </c>
      <c r="P82">
        <v>1</v>
      </c>
      <c r="Q82">
        <v>0</v>
      </c>
      <c r="R82">
        <v>0</v>
      </c>
      <c r="S82">
        <v>0</v>
      </c>
      <c r="T82">
        <v>1</v>
      </c>
      <c r="U82">
        <v>0</v>
      </c>
    </row>
    <row r="83" spans="1:21">
      <c r="A83" t="s">
        <v>263</v>
      </c>
      <c r="B83">
        <v>10</v>
      </c>
      <c r="C83">
        <v>78</v>
      </c>
      <c r="D83">
        <v>68</v>
      </c>
      <c r="E83">
        <v>0.87179487179487181</v>
      </c>
      <c r="F83">
        <v>1</v>
      </c>
      <c r="G83">
        <v>1</v>
      </c>
      <c r="H83">
        <v>1</v>
      </c>
      <c r="I83">
        <v>0</v>
      </c>
      <c r="J83">
        <v>0</v>
      </c>
      <c r="K83">
        <v>1</v>
      </c>
      <c r="L83">
        <v>1</v>
      </c>
      <c r="M83">
        <v>1</v>
      </c>
      <c r="N83">
        <v>1</v>
      </c>
      <c r="O83">
        <v>1</v>
      </c>
      <c r="P83">
        <v>1</v>
      </c>
      <c r="Q83">
        <v>0</v>
      </c>
      <c r="R83">
        <v>0</v>
      </c>
      <c r="S83">
        <v>0</v>
      </c>
      <c r="T83">
        <v>1</v>
      </c>
      <c r="U83">
        <v>0</v>
      </c>
    </row>
    <row r="84" spans="1:21">
      <c r="A84" t="s">
        <v>2</v>
      </c>
      <c r="B84">
        <v>10</v>
      </c>
      <c r="C84">
        <v>6</v>
      </c>
      <c r="D84">
        <v>10</v>
      </c>
      <c r="E84">
        <v>1.6666666666666667</v>
      </c>
      <c r="F84">
        <v>1</v>
      </c>
      <c r="G84">
        <v>1</v>
      </c>
      <c r="H84">
        <v>1</v>
      </c>
      <c r="I84">
        <v>0</v>
      </c>
      <c r="J84">
        <v>0</v>
      </c>
      <c r="K84">
        <v>1</v>
      </c>
      <c r="L84">
        <v>1</v>
      </c>
      <c r="M84">
        <v>1</v>
      </c>
      <c r="N84">
        <v>1</v>
      </c>
      <c r="O84">
        <v>1</v>
      </c>
      <c r="P84">
        <v>1</v>
      </c>
      <c r="Q84">
        <v>0</v>
      </c>
      <c r="R84">
        <v>0</v>
      </c>
      <c r="S84">
        <v>0</v>
      </c>
      <c r="T84">
        <v>1</v>
      </c>
      <c r="U84">
        <v>0</v>
      </c>
    </row>
    <row r="85" spans="1:21">
      <c r="A85" t="s">
        <v>263</v>
      </c>
      <c r="B85">
        <v>10</v>
      </c>
      <c r="C85">
        <v>9</v>
      </c>
      <c r="D85">
        <v>6</v>
      </c>
      <c r="E85">
        <v>0.66666666666666663</v>
      </c>
      <c r="F85">
        <v>1</v>
      </c>
      <c r="G85">
        <v>1</v>
      </c>
      <c r="H85">
        <v>1</v>
      </c>
      <c r="I85">
        <v>0</v>
      </c>
      <c r="J85">
        <v>0</v>
      </c>
      <c r="K85">
        <v>1</v>
      </c>
      <c r="L85">
        <v>1</v>
      </c>
      <c r="M85">
        <v>1</v>
      </c>
      <c r="N85">
        <v>1</v>
      </c>
      <c r="O85">
        <v>1</v>
      </c>
      <c r="P85">
        <v>1</v>
      </c>
      <c r="Q85">
        <v>0</v>
      </c>
      <c r="R85">
        <v>0</v>
      </c>
      <c r="S85">
        <v>0</v>
      </c>
      <c r="T85">
        <v>1</v>
      </c>
      <c r="U85">
        <v>0</v>
      </c>
    </row>
    <row r="86" spans="1:21">
      <c r="A86" t="s">
        <v>263</v>
      </c>
      <c r="B86">
        <v>10</v>
      </c>
      <c r="C86">
        <v>8</v>
      </c>
      <c r="D86">
        <v>8</v>
      </c>
      <c r="E86">
        <v>1</v>
      </c>
      <c r="F86">
        <v>1</v>
      </c>
      <c r="G86">
        <v>1</v>
      </c>
      <c r="H86">
        <v>1</v>
      </c>
      <c r="I86">
        <v>0</v>
      </c>
      <c r="J86">
        <v>0</v>
      </c>
      <c r="K86">
        <v>1</v>
      </c>
      <c r="L86">
        <v>1</v>
      </c>
      <c r="M86">
        <v>1</v>
      </c>
      <c r="N86">
        <v>1</v>
      </c>
      <c r="O86">
        <v>1</v>
      </c>
      <c r="P86">
        <v>1</v>
      </c>
      <c r="Q86">
        <v>0</v>
      </c>
      <c r="R86">
        <v>0</v>
      </c>
      <c r="S86">
        <v>0</v>
      </c>
      <c r="T86">
        <v>1</v>
      </c>
      <c r="U86">
        <v>0</v>
      </c>
    </row>
    <row r="87" spans="1:21">
      <c r="A87" t="s">
        <v>263</v>
      </c>
      <c r="B87">
        <v>4</v>
      </c>
      <c r="C87">
        <v>400</v>
      </c>
      <c r="D87">
        <v>300</v>
      </c>
      <c r="E87">
        <v>0.75</v>
      </c>
      <c r="F87">
        <v>0</v>
      </c>
      <c r="G87">
        <v>0</v>
      </c>
      <c r="H87">
        <v>0</v>
      </c>
      <c r="I87">
        <v>0</v>
      </c>
      <c r="J87">
        <v>0</v>
      </c>
      <c r="K87">
        <v>0</v>
      </c>
      <c r="L87">
        <v>0</v>
      </c>
      <c r="M87">
        <v>0</v>
      </c>
      <c r="N87">
        <v>1</v>
      </c>
      <c r="O87">
        <v>1</v>
      </c>
      <c r="P87">
        <v>1</v>
      </c>
      <c r="Q87">
        <v>0</v>
      </c>
      <c r="R87">
        <v>0</v>
      </c>
      <c r="S87">
        <v>0</v>
      </c>
      <c r="T87">
        <v>1</v>
      </c>
      <c r="U87">
        <v>0</v>
      </c>
    </row>
    <row r="88" spans="1:21">
      <c r="A88" t="s">
        <v>263</v>
      </c>
      <c r="B88">
        <v>10</v>
      </c>
      <c r="C88">
        <v>23</v>
      </c>
      <c r="D88">
        <v>23</v>
      </c>
      <c r="E88">
        <v>1</v>
      </c>
      <c r="F88">
        <v>1</v>
      </c>
      <c r="G88">
        <v>1</v>
      </c>
      <c r="H88">
        <v>1</v>
      </c>
      <c r="I88">
        <v>0</v>
      </c>
      <c r="J88">
        <v>0</v>
      </c>
      <c r="K88">
        <v>1</v>
      </c>
      <c r="L88">
        <v>1</v>
      </c>
      <c r="M88">
        <v>1</v>
      </c>
      <c r="N88">
        <v>1</v>
      </c>
      <c r="O88">
        <v>1</v>
      </c>
      <c r="P88">
        <v>1</v>
      </c>
      <c r="Q88">
        <v>0</v>
      </c>
      <c r="R88">
        <v>0</v>
      </c>
      <c r="S88">
        <v>0</v>
      </c>
      <c r="T88">
        <v>1</v>
      </c>
      <c r="U88">
        <v>0</v>
      </c>
    </row>
    <row r="89" spans="1:21">
      <c r="A89" t="s">
        <v>263</v>
      </c>
      <c r="B89">
        <v>10</v>
      </c>
      <c r="C89">
        <v>44</v>
      </c>
      <c r="D89">
        <v>72</v>
      </c>
      <c r="E89">
        <v>1.6363636363636365</v>
      </c>
      <c r="F89">
        <v>1</v>
      </c>
      <c r="G89">
        <v>1</v>
      </c>
      <c r="H89">
        <v>1</v>
      </c>
      <c r="I89">
        <v>0</v>
      </c>
      <c r="J89">
        <v>0</v>
      </c>
      <c r="K89">
        <v>1</v>
      </c>
      <c r="L89">
        <v>1</v>
      </c>
      <c r="M89">
        <v>1</v>
      </c>
      <c r="N89">
        <v>1</v>
      </c>
      <c r="O89">
        <v>1</v>
      </c>
      <c r="P89">
        <v>1</v>
      </c>
      <c r="Q89">
        <v>0</v>
      </c>
      <c r="R89">
        <v>0</v>
      </c>
      <c r="S89">
        <v>0</v>
      </c>
      <c r="T89">
        <v>1</v>
      </c>
      <c r="U89">
        <v>0</v>
      </c>
    </row>
    <row r="90" spans="1:21">
      <c r="A90" t="s">
        <v>2</v>
      </c>
      <c r="B90">
        <v>9</v>
      </c>
      <c r="C90">
        <v>5</v>
      </c>
      <c r="D90">
        <v>6</v>
      </c>
      <c r="E90">
        <v>1.2</v>
      </c>
      <c r="F90">
        <v>1</v>
      </c>
      <c r="G90">
        <v>1</v>
      </c>
      <c r="H90">
        <v>1</v>
      </c>
      <c r="I90">
        <v>0</v>
      </c>
      <c r="J90">
        <v>0</v>
      </c>
      <c r="K90">
        <v>1</v>
      </c>
      <c r="L90">
        <v>1</v>
      </c>
      <c r="M90">
        <v>1</v>
      </c>
      <c r="N90">
        <v>0</v>
      </c>
      <c r="O90">
        <v>1</v>
      </c>
      <c r="P90">
        <v>1</v>
      </c>
      <c r="Q90">
        <v>0</v>
      </c>
      <c r="R90">
        <v>0</v>
      </c>
      <c r="S90">
        <v>0</v>
      </c>
      <c r="T90">
        <v>1</v>
      </c>
      <c r="U90">
        <v>0</v>
      </c>
    </row>
    <row r="91" spans="1:21">
      <c r="A91" t="s">
        <v>263</v>
      </c>
      <c r="B91">
        <v>10</v>
      </c>
      <c r="C91">
        <v>22</v>
      </c>
      <c r="D91">
        <v>96</v>
      </c>
      <c r="E91">
        <v>4.3636363636363633</v>
      </c>
      <c r="F91">
        <v>1</v>
      </c>
      <c r="G91">
        <v>1</v>
      </c>
      <c r="H91">
        <v>1</v>
      </c>
      <c r="I91">
        <v>0</v>
      </c>
      <c r="J91">
        <v>0</v>
      </c>
      <c r="K91">
        <v>1</v>
      </c>
      <c r="L91">
        <v>1</v>
      </c>
      <c r="M91">
        <v>1</v>
      </c>
      <c r="N91">
        <v>1</v>
      </c>
      <c r="O91">
        <v>1</v>
      </c>
      <c r="P91">
        <v>1</v>
      </c>
      <c r="Q91">
        <v>0</v>
      </c>
      <c r="R91">
        <v>0</v>
      </c>
      <c r="S91">
        <v>0</v>
      </c>
      <c r="T91">
        <v>1</v>
      </c>
      <c r="U91">
        <v>0</v>
      </c>
    </row>
    <row r="92" spans="1:21">
      <c r="A92" t="s">
        <v>263</v>
      </c>
      <c r="B92">
        <v>10</v>
      </c>
      <c r="C92">
        <v>38</v>
      </c>
      <c r="D92">
        <v>54</v>
      </c>
      <c r="E92">
        <v>1.4210526315789473</v>
      </c>
      <c r="F92">
        <v>1</v>
      </c>
      <c r="G92">
        <v>1</v>
      </c>
      <c r="H92">
        <v>1</v>
      </c>
      <c r="I92">
        <v>0</v>
      </c>
      <c r="J92">
        <v>1</v>
      </c>
      <c r="K92">
        <v>1</v>
      </c>
      <c r="L92">
        <v>1</v>
      </c>
      <c r="M92">
        <v>1</v>
      </c>
      <c r="N92">
        <v>0</v>
      </c>
      <c r="O92">
        <v>1</v>
      </c>
      <c r="P92">
        <v>1</v>
      </c>
      <c r="Q92">
        <v>0</v>
      </c>
      <c r="R92">
        <v>0</v>
      </c>
      <c r="S92">
        <v>0</v>
      </c>
      <c r="T92">
        <v>1</v>
      </c>
      <c r="U92">
        <v>0</v>
      </c>
    </row>
    <row r="93" spans="1:21">
      <c r="A93" t="s">
        <v>2</v>
      </c>
      <c r="B93">
        <v>9</v>
      </c>
      <c r="C93">
        <v>2</v>
      </c>
      <c r="D93">
        <v>1</v>
      </c>
      <c r="E93">
        <v>0.5</v>
      </c>
      <c r="F93">
        <v>1</v>
      </c>
      <c r="G93">
        <v>1</v>
      </c>
      <c r="H93">
        <v>1</v>
      </c>
      <c r="I93">
        <v>0</v>
      </c>
      <c r="J93">
        <v>0</v>
      </c>
      <c r="K93">
        <v>1</v>
      </c>
      <c r="L93">
        <v>1</v>
      </c>
      <c r="M93">
        <v>1</v>
      </c>
      <c r="N93">
        <v>0</v>
      </c>
      <c r="O93">
        <v>1</v>
      </c>
      <c r="P93">
        <v>1</v>
      </c>
      <c r="Q93">
        <v>0</v>
      </c>
      <c r="R93">
        <v>0</v>
      </c>
      <c r="S93">
        <v>0</v>
      </c>
      <c r="T93">
        <v>1</v>
      </c>
      <c r="U93">
        <v>0</v>
      </c>
    </row>
    <row r="99" spans="1:24">
      <c r="A99" t="s">
        <v>12</v>
      </c>
      <c r="B99" t="s">
        <v>850</v>
      </c>
      <c r="C99" t="s">
        <v>849</v>
      </c>
      <c r="D99" t="s">
        <v>848</v>
      </c>
      <c r="E99" t="s">
        <v>851</v>
      </c>
      <c r="F99" t="s">
        <v>822</v>
      </c>
      <c r="G99" t="s">
        <v>823</v>
      </c>
      <c r="H99" t="s">
        <v>824</v>
      </c>
      <c r="I99" t="s">
        <v>825</v>
      </c>
      <c r="J99" t="s">
        <v>826</v>
      </c>
      <c r="K99" t="s">
        <v>827</v>
      </c>
      <c r="L99" t="s">
        <v>828</v>
      </c>
      <c r="M99" t="s">
        <v>829</v>
      </c>
      <c r="N99" t="s">
        <v>830</v>
      </c>
      <c r="O99" t="s">
        <v>831</v>
      </c>
      <c r="P99" t="s">
        <v>832</v>
      </c>
      <c r="Q99" t="s">
        <v>833</v>
      </c>
      <c r="R99" t="s">
        <v>834</v>
      </c>
      <c r="S99" t="s">
        <v>835</v>
      </c>
      <c r="T99" t="s">
        <v>836</v>
      </c>
      <c r="U99" t="s">
        <v>837</v>
      </c>
      <c r="W99" t="s">
        <v>898</v>
      </c>
      <c r="X99" t="s">
        <v>899</v>
      </c>
    </row>
    <row r="100" spans="1:24">
      <c r="A100" t="s">
        <v>263</v>
      </c>
      <c r="B100">
        <v>10</v>
      </c>
      <c r="C100">
        <v>7</v>
      </c>
      <c r="D100">
        <v>6</v>
      </c>
      <c r="E100">
        <v>0.8571428571428571</v>
      </c>
      <c r="F100">
        <v>1</v>
      </c>
      <c r="G100">
        <v>1</v>
      </c>
      <c r="H100">
        <v>1</v>
      </c>
      <c r="I100">
        <v>0</v>
      </c>
      <c r="J100">
        <v>0</v>
      </c>
      <c r="K100">
        <v>1</v>
      </c>
      <c r="L100">
        <v>1</v>
      </c>
      <c r="M100">
        <v>1</v>
      </c>
      <c r="N100">
        <v>1</v>
      </c>
      <c r="O100">
        <v>1</v>
      </c>
      <c r="P100">
        <v>1</v>
      </c>
      <c r="Q100">
        <v>0</v>
      </c>
      <c r="R100">
        <v>0</v>
      </c>
      <c r="S100">
        <v>0</v>
      </c>
      <c r="T100">
        <v>1</v>
      </c>
      <c r="U100">
        <v>0</v>
      </c>
      <c r="W100">
        <f>LOG10(C100)</f>
        <v>0.84509804001425681</v>
      </c>
      <c r="X100">
        <f>LOG10(D100)</f>
        <v>0.77815125038364363</v>
      </c>
    </row>
    <row r="101" spans="1:24">
      <c r="A101" t="s">
        <v>263</v>
      </c>
      <c r="B101">
        <v>11</v>
      </c>
      <c r="C101">
        <v>51</v>
      </c>
      <c r="D101">
        <v>31</v>
      </c>
      <c r="E101">
        <v>0.60784313725490191</v>
      </c>
      <c r="F101">
        <v>1</v>
      </c>
      <c r="G101">
        <v>1</v>
      </c>
      <c r="H101">
        <v>1</v>
      </c>
      <c r="I101">
        <v>0</v>
      </c>
      <c r="J101">
        <v>0</v>
      </c>
      <c r="K101">
        <v>1</v>
      </c>
      <c r="L101">
        <v>1</v>
      </c>
      <c r="M101">
        <v>1</v>
      </c>
      <c r="N101">
        <v>1</v>
      </c>
      <c r="O101">
        <v>1</v>
      </c>
      <c r="P101">
        <v>1</v>
      </c>
      <c r="Q101">
        <v>0</v>
      </c>
      <c r="R101">
        <v>1</v>
      </c>
      <c r="S101">
        <v>0</v>
      </c>
      <c r="T101">
        <v>1</v>
      </c>
      <c r="U101">
        <v>0</v>
      </c>
      <c r="W101">
        <f t="shared" ref="W101:W126" si="0">LOG10(C101)</f>
        <v>1.7075701760979363</v>
      </c>
      <c r="X101">
        <f t="shared" ref="X101:X126" si="1">LOG10(D101)</f>
        <v>1.4913616938342726</v>
      </c>
    </row>
    <row r="102" spans="1:24">
      <c r="A102" t="s">
        <v>263</v>
      </c>
      <c r="B102">
        <v>10</v>
      </c>
      <c r="C102">
        <v>9</v>
      </c>
      <c r="D102">
        <v>7</v>
      </c>
      <c r="E102">
        <v>0.77777777777777779</v>
      </c>
      <c r="F102">
        <v>1</v>
      </c>
      <c r="G102">
        <v>1</v>
      </c>
      <c r="H102">
        <v>1</v>
      </c>
      <c r="I102">
        <v>0</v>
      </c>
      <c r="J102">
        <v>0</v>
      </c>
      <c r="K102">
        <v>1</v>
      </c>
      <c r="L102">
        <v>1</v>
      </c>
      <c r="M102">
        <v>1</v>
      </c>
      <c r="N102">
        <v>1</v>
      </c>
      <c r="O102">
        <v>1</v>
      </c>
      <c r="P102">
        <v>1</v>
      </c>
      <c r="Q102">
        <v>0</v>
      </c>
      <c r="R102">
        <v>0</v>
      </c>
      <c r="S102">
        <v>0</v>
      </c>
      <c r="T102">
        <v>1</v>
      </c>
      <c r="U102">
        <v>0</v>
      </c>
      <c r="W102">
        <f t="shared" si="0"/>
        <v>0.95424250943932487</v>
      </c>
      <c r="X102">
        <f t="shared" si="1"/>
        <v>0.84509804001425681</v>
      </c>
    </row>
    <row r="103" spans="1:24">
      <c r="A103" t="s">
        <v>263</v>
      </c>
      <c r="B103">
        <v>10</v>
      </c>
      <c r="C103">
        <v>25</v>
      </c>
      <c r="D103">
        <v>18</v>
      </c>
      <c r="E103">
        <v>0.72</v>
      </c>
      <c r="F103">
        <v>1</v>
      </c>
      <c r="G103">
        <v>1</v>
      </c>
      <c r="H103">
        <v>1</v>
      </c>
      <c r="I103">
        <v>0</v>
      </c>
      <c r="J103">
        <v>0</v>
      </c>
      <c r="K103">
        <v>1</v>
      </c>
      <c r="L103">
        <v>1</v>
      </c>
      <c r="M103">
        <v>1</v>
      </c>
      <c r="N103">
        <v>1</v>
      </c>
      <c r="O103">
        <v>1</v>
      </c>
      <c r="P103">
        <v>1</v>
      </c>
      <c r="Q103">
        <v>0</v>
      </c>
      <c r="R103">
        <v>0</v>
      </c>
      <c r="S103">
        <v>0</v>
      </c>
      <c r="T103">
        <v>1</v>
      </c>
      <c r="U103">
        <v>0</v>
      </c>
      <c r="W103">
        <f t="shared" si="0"/>
        <v>1.3979400086720377</v>
      </c>
      <c r="X103">
        <f t="shared" si="1"/>
        <v>1.255272505103306</v>
      </c>
    </row>
    <row r="104" spans="1:24">
      <c r="A104" t="s">
        <v>263</v>
      </c>
      <c r="B104">
        <v>10</v>
      </c>
      <c r="C104">
        <v>5</v>
      </c>
      <c r="D104">
        <v>6</v>
      </c>
      <c r="E104">
        <v>1.2</v>
      </c>
      <c r="F104">
        <v>1</v>
      </c>
      <c r="G104">
        <v>1</v>
      </c>
      <c r="H104">
        <v>1</v>
      </c>
      <c r="I104">
        <v>0</v>
      </c>
      <c r="J104">
        <v>0</v>
      </c>
      <c r="K104">
        <v>1</v>
      </c>
      <c r="L104">
        <v>1</v>
      </c>
      <c r="M104">
        <v>1</v>
      </c>
      <c r="N104">
        <v>1</v>
      </c>
      <c r="O104">
        <v>1</v>
      </c>
      <c r="P104">
        <v>1</v>
      </c>
      <c r="Q104">
        <v>0</v>
      </c>
      <c r="R104">
        <v>0</v>
      </c>
      <c r="S104">
        <v>0</v>
      </c>
      <c r="T104">
        <v>1</v>
      </c>
      <c r="U104">
        <v>0</v>
      </c>
      <c r="W104">
        <f t="shared" si="0"/>
        <v>0.69897000433601886</v>
      </c>
      <c r="X104">
        <f t="shared" si="1"/>
        <v>0.77815125038364363</v>
      </c>
    </row>
    <row r="105" spans="1:24">
      <c r="A105" t="s">
        <v>263</v>
      </c>
      <c r="B105">
        <v>10</v>
      </c>
      <c r="C105">
        <v>10</v>
      </c>
      <c r="D105">
        <v>11</v>
      </c>
      <c r="E105">
        <v>1.1000000000000001</v>
      </c>
      <c r="F105">
        <v>1</v>
      </c>
      <c r="G105">
        <v>1</v>
      </c>
      <c r="H105">
        <v>1</v>
      </c>
      <c r="I105">
        <v>0</v>
      </c>
      <c r="J105">
        <v>0</v>
      </c>
      <c r="K105">
        <v>1</v>
      </c>
      <c r="L105">
        <v>1</v>
      </c>
      <c r="M105">
        <v>1</v>
      </c>
      <c r="N105">
        <v>1</v>
      </c>
      <c r="O105">
        <v>1</v>
      </c>
      <c r="P105">
        <v>1</v>
      </c>
      <c r="Q105">
        <v>0</v>
      </c>
      <c r="R105">
        <v>0</v>
      </c>
      <c r="S105">
        <v>0</v>
      </c>
      <c r="T105">
        <v>1</v>
      </c>
      <c r="U105">
        <v>0</v>
      </c>
      <c r="W105">
        <f t="shared" si="0"/>
        <v>1</v>
      </c>
      <c r="X105">
        <f t="shared" si="1"/>
        <v>1.0413926851582251</v>
      </c>
    </row>
    <row r="106" spans="1:24">
      <c r="A106" t="s">
        <v>263</v>
      </c>
      <c r="B106">
        <v>10</v>
      </c>
      <c r="C106">
        <v>15</v>
      </c>
      <c r="D106">
        <v>17</v>
      </c>
      <c r="E106">
        <v>1.1333333333333333</v>
      </c>
      <c r="F106">
        <v>1</v>
      </c>
      <c r="G106">
        <v>1</v>
      </c>
      <c r="H106">
        <v>1</v>
      </c>
      <c r="I106">
        <v>0</v>
      </c>
      <c r="J106">
        <v>0</v>
      </c>
      <c r="K106">
        <v>1</v>
      </c>
      <c r="L106">
        <v>1</v>
      </c>
      <c r="M106">
        <v>1</v>
      </c>
      <c r="N106">
        <v>1</v>
      </c>
      <c r="O106">
        <v>1</v>
      </c>
      <c r="P106">
        <v>1</v>
      </c>
      <c r="Q106">
        <v>0</v>
      </c>
      <c r="R106">
        <v>0</v>
      </c>
      <c r="S106">
        <v>0</v>
      </c>
      <c r="T106">
        <v>1</v>
      </c>
      <c r="U106">
        <v>0</v>
      </c>
      <c r="W106">
        <f t="shared" si="0"/>
        <v>1.1760912590556813</v>
      </c>
      <c r="X106">
        <f t="shared" si="1"/>
        <v>1.2304489213782739</v>
      </c>
    </row>
    <row r="107" spans="1:24">
      <c r="A107" t="s">
        <v>263</v>
      </c>
      <c r="B107">
        <v>10</v>
      </c>
      <c r="C107">
        <v>17</v>
      </c>
      <c r="D107">
        <v>14</v>
      </c>
      <c r="E107">
        <v>0.82352941176470584</v>
      </c>
      <c r="F107">
        <v>1</v>
      </c>
      <c r="G107">
        <v>1</v>
      </c>
      <c r="H107">
        <v>1</v>
      </c>
      <c r="I107">
        <v>0</v>
      </c>
      <c r="J107">
        <v>0</v>
      </c>
      <c r="K107">
        <v>1</v>
      </c>
      <c r="L107">
        <v>1</v>
      </c>
      <c r="M107">
        <v>1</v>
      </c>
      <c r="N107">
        <v>1</v>
      </c>
      <c r="O107">
        <v>1</v>
      </c>
      <c r="P107">
        <v>1</v>
      </c>
      <c r="Q107">
        <v>0</v>
      </c>
      <c r="R107">
        <v>0</v>
      </c>
      <c r="S107">
        <v>0</v>
      </c>
      <c r="T107">
        <v>1</v>
      </c>
      <c r="U107">
        <v>0</v>
      </c>
      <c r="W107">
        <f t="shared" si="0"/>
        <v>1.2304489213782739</v>
      </c>
      <c r="X107">
        <f t="shared" si="1"/>
        <v>1.146128035678238</v>
      </c>
    </row>
    <row r="108" spans="1:24">
      <c r="A108" t="s">
        <v>263</v>
      </c>
      <c r="B108">
        <v>9</v>
      </c>
      <c r="C108">
        <v>127</v>
      </c>
      <c r="D108">
        <v>107</v>
      </c>
      <c r="E108">
        <v>0.84251968503937003</v>
      </c>
      <c r="F108">
        <v>1</v>
      </c>
      <c r="G108">
        <v>1</v>
      </c>
      <c r="H108">
        <v>1</v>
      </c>
      <c r="I108">
        <v>0</v>
      </c>
      <c r="J108">
        <v>0</v>
      </c>
      <c r="K108">
        <v>1</v>
      </c>
      <c r="L108">
        <v>1</v>
      </c>
      <c r="M108">
        <v>1</v>
      </c>
      <c r="N108">
        <v>0</v>
      </c>
      <c r="O108">
        <v>1</v>
      </c>
      <c r="P108">
        <v>1</v>
      </c>
      <c r="Q108">
        <v>0</v>
      </c>
      <c r="R108">
        <v>0</v>
      </c>
      <c r="S108">
        <v>0</v>
      </c>
      <c r="T108">
        <v>1</v>
      </c>
      <c r="U108">
        <v>0</v>
      </c>
      <c r="W108">
        <f t="shared" si="0"/>
        <v>2.1038037209559568</v>
      </c>
      <c r="X108">
        <f t="shared" si="1"/>
        <v>2.0293837776852097</v>
      </c>
    </row>
    <row r="109" spans="1:24">
      <c r="A109" t="s">
        <v>263</v>
      </c>
      <c r="B109">
        <v>10</v>
      </c>
      <c r="C109">
        <v>16</v>
      </c>
      <c r="D109">
        <v>15</v>
      </c>
      <c r="E109">
        <v>0.9375</v>
      </c>
      <c r="F109">
        <v>1</v>
      </c>
      <c r="G109">
        <v>1</v>
      </c>
      <c r="H109">
        <v>1</v>
      </c>
      <c r="I109">
        <v>0</v>
      </c>
      <c r="J109">
        <v>0</v>
      </c>
      <c r="K109">
        <v>1</v>
      </c>
      <c r="L109">
        <v>1</v>
      </c>
      <c r="M109">
        <v>1</v>
      </c>
      <c r="N109">
        <v>1</v>
      </c>
      <c r="O109">
        <v>1</v>
      </c>
      <c r="P109">
        <v>1</v>
      </c>
      <c r="Q109">
        <v>0</v>
      </c>
      <c r="R109">
        <v>0</v>
      </c>
      <c r="S109">
        <v>0</v>
      </c>
      <c r="T109">
        <v>1</v>
      </c>
      <c r="U109">
        <v>0</v>
      </c>
      <c r="W109">
        <f t="shared" si="0"/>
        <v>1.2041199826559248</v>
      </c>
      <c r="X109">
        <f t="shared" si="1"/>
        <v>1.1760912590556813</v>
      </c>
    </row>
    <row r="110" spans="1:24">
      <c r="A110" t="s">
        <v>263</v>
      </c>
      <c r="B110">
        <v>10</v>
      </c>
      <c r="C110">
        <v>21</v>
      </c>
      <c r="D110">
        <v>19</v>
      </c>
      <c r="E110">
        <v>0.90476190476190477</v>
      </c>
      <c r="F110">
        <v>1</v>
      </c>
      <c r="G110">
        <v>1</v>
      </c>
      <c r="H110">
        <v>1</v>
      </c>
      <c r="I110">
        <v>0</v>
      </c>
      <c r="J110">
        <v>0</v>
      </c>
      <c r="K110">
        <v>1</v>
      </c>
      <c r="L110">
        <v>1</v>
      </c>
      <c r="M110">
        <v>1</v>
      </c>
      <c r="N110">
        <v>1</v>
      </c>
      <c r="O110">
        <v>1</v>
      </c>
      <c r="P110">
        <v>1</v>
      </c>
      <c r="Q110">
        <v>0</v>
      </c>
      <c r="R110">
        <v>0</v>
      </c>
      <c r="S110">
        <v>0</v>
      </c>
      <c r="T110">
        <v>1</v>
      </c>
      <c r="U110">
        <v>0</v>
      </c>
      <c r="W110">
        <f t="shared" si="0"/>
        <v>1.3222192947339193</v>
      </c>
      <c r="X110">
        <f t="shared" si="1"/>
        <v>1.2787536009528289</v>
      </c>
    </row>
    <row r="111" spans="1:24">
      <c r="A111" t="s">
        <v>263</v>
      </c>
      <c r="B111">
        <v>10</v>
      </c>
      <c r="C111">
        <v>22</v>
      </c>
      <c r="D111">
        <v>15</v>
      </c>
      <c r="E111">
        <v>0.68181818181818177</v>
      </c>
      <c r="F111">
        <v>1</v>
      </c>
      <c r="G111">
        <v>1</v>
      </c>
      <c r="H111">
        <v>1</v>
      </c>
      <c r="I111">
        <v>0</v>
      </c>
      <c r="J111">
        <v>0</v>
      </c>
      <c r="K111">
        <v>1</v>
      </c>
      <c r="L111">
        <v>1</v>
      </c>
      <c r="M111">
        <v>1</v>
      </c>
      <c r="N111">
        <v>1</v>
      </c>
      <c r="O111">
        <v>1</v>
      </c>
      <c r="P111">
        <v>1</v>
      </c>
      <c r="Q111">
        <v>0</v>
      </c>
      <c r="R111">
        <v>0</v>
      </c>
      <c r="S111">
        <v>0</v>
      </c>
      <c r="T111">
        <v>1</v>
      </c>
      <c r="U111">
        <v>0</v>
      </c>
      <c r="W111">
        <f t="shared" si="0"/>
        <v>1.3424226808222062</v>
      </c>
      <c r="X111">
        <f t="shared" si="1"/>
        <v>1.1760912590556813</v>
      </c>
    </row>
    <row r="112" spans="1:24">
      <c r="A112" t="s">
        <v>263</v>
      </c>
      <c r="B112">
        <v>10</v>
      </c>
      <c r="C112">
        <v>10</v>
      </c>
      <c r="D112">
        <v>10</v>
      </c>
      <c r="E112">
        <v>1</v>
      </c>
      <c r="F112">
        <v>1</v>
      </c>
      <c r="G112">
        <v>1</v>
      </c>
      <c r="H112">
        <v>1</v>
      </c>
      <c r="I112">
        <v>0</v>
      </c>
      <c r="J112">
        <v>0</v>
      </c>
      <c r="K112">
        <v>1</v>
      </c>
      <c r="L112">
        <v>1</v>
      </c>
      <c r="M112">
        <v>1</v>
      </c>
      <c r="N112">
        <v>1</v>
      </c>
      <c r="O112">
        <v>1</v>
      </c>
      <c r="P112">
        <v>1</v>
      </c>
      <c r="Q112">
        <v>0</v>
      </c>
      <c r="R112">
        <v>0</v>
      </c>
      <c r="S112">
        <v>0</v>
      </c>
      <c r="T112">
        <v>1</v>
      </c>
      <c r="U112">
        <v>0</v>
      </c>
      <c r="W112">
        <f t="shared" si="0"/>
        <v>1</v>
      </c>
      <c r="X112">
        <f t="shared" si="1"/>
        <v>1</v>
      </c>
    </row>
    <row r="113" spans="1:24">
      <c r="A113" t="s">
        <v>263</v>
      </c>
      <c r="B113">
        <v>9</v>
      </c>
      <c r="C113">
        <v>11</v>
      </c>
      <c r="D113">
        <v>10</v>
      </c>
      <c r="E113">
        <v>0.90909090909090906</v>
      </c>
      <c r="F113">
        <v>1</v>
      </c>
      <c r="G113">
        <v>1</v>
      </c>
      <c r="H113">
        <v>1</v>
      </c>
      <c r="I113">
        <v>0</v>
      </c>
      <c r="J113">
        <v>0</v>
      </c>
      <c r="K113">
        <v>1</v>
      </c>
      <c r="L113">
        <v>1</v>
      </c>
      <c r="M113">
        <v>1</v>
      </c>
      <c r="N113">
        <v>0</v>
      </c>
      <c r="O113">
        <v>1</v>
      </c>
      <c r="P113">
        <v>1</v>
      </c>
      <c r="Q113">
        <v>0</v>
      </c>
      <c r="R113">
        <v>0</v>
      </c>
      <c r="S113">
        <v>0</v>
      </c>
      <c r="T113">
        <v>1</v>
      </c>
      <c r="U113">
        <v>0</v>
      </c>
      <c r="W113">
        <f t="shared" si="0"/>
        <v>1.0413926851582251</v>
      </c>
      <c r="X113">
        <f t="shared" si="1"/>
        <v>1</v>
      </c>
    </row>
    <row r="114" spans="1:24">
      <c r="A114" t="s">
        <v>263</v>
      </c>
      <c r="B114">
        <v>10</v>
      </c>
      <c r="C114">
        <v>11</v>
      </c>
      <c r="D114">
        <v>16</v>
      </c>
      <c r="E114">
        <v>1.4545454545454546</v>
      </c>
      <c r="F114">
        <v>1</v>
      </c>
      <c r="G114">
        <v>1</v>
      </c>
      <c r="H114">
        <v>1</v>
      </c>
      <c r="I114">
        <v>0</v>
      </c>
      <c r="J114">
        <v>0</v>
      </c>
      <c r="K114">
        <v>1</v>
      </c>
      <c r="L114">
        <v>1</v>
      </c>
      <c r="M114">
        <v>1</v>
      </c>
      <c r="N114">
        <v>1</v>
      </c>
      <c r="O114">
        <v>1</v>
      </c>
      <c r="P114">
        <v>1</v>
      </c>
      <c r="Q114">
        <v>0</v>
      </c>
      <c r="R114">
        <v>0</v>
      </c>
      <c r="S114">
        <v>0</v>
      </c>
      <c r="T114">
        <v>1</v>
      </c>
      <c r="U114">
        <v>0</v>
      </c>
      <c r="W114">
        <f t="shared" si="0"/>
        <v>1.0413926851582251</v>
      </c>
      <c r="X114">
        <f t="shared" si="1"/>
        <v>1.2041199826559248</v>
      </c>
    </row>
    <row r="115" spans="1:24">
      <c r="A115" t="s">
        <v>263</v>
      </c>
      <c r="B115">
        <v>5</v>
      </c>
      <c r="C115">
        <v>300</v>
      </c>
      <c r="D115">
        <v>656</v>
      </c>
      <c r="E115">
        <v>2.1866666666666665</v>
      </c>
      <c r="F115">
        <v>0</v>
      </c>
      <c r="G115">
        <v>0</v>
      </c>
      <c r="H115">
        <v>1</v>
      </c>
      <c r="I115">
        <v>0</v>
      </c>
      <c r="J115">
        <v>0</v>
      </c>
      <c r="K115">
        <v>0</v>
      </c>
      <c r="L115">
        <v>0</v>
      </c>
      <c r="M115">
        <v>0</v>
      </c>
      <c r="N115">
        <v>1</v>
      </c>
      <c r="O115">
        <v>1</v>
      </c>
      <c r="P115">
        <v>1</v>
      </c>
      <c r="Q115">
        <v>0</v>
      </c>
      <c r="R115">
        <v>0</v>
      </c>
      <c r="S115">
        <v>0</v>
      </c>
      <c r="T115">
        <v>1</v>
      </c>
      <c r="U115">
        <v>0</v>
      </c>
      <c r="W115">
        <f t="shared" si="0"/>
        <v>2.4771212547196626</v>
      </c>
      <c r="X115">
        <f t="shared" si="1"/>
        <v>2.8169038393756605</v>
      </c>
    </row>
    <row r="116" spans="1:24">
      <c r="A116" t="s">
        <v>263</v>
      </c>
      <c r="B116">
        <v>10</v>
      </c>
      <c r="C116">
        <v>17</v>
      </c>
      <c r="D116">
        <v>17</v>
      </c>
      <c r="E116">
        <v>1</v>
      </c>
      <c r="F116">
        <v>1</v>
      </c>
      <c r="G116">
        <v>1</v>
      </c>
      <c r="H116">
        <v>1</v>
      </c>
      <c r="I116">
        <v>0</v>
      </c>
      <c r="J116">
        <v>0</v>
      </c>
      <c r="K116">
        <v>1</v>
      </c>
      <c r="L116">
        <v>1</v>
      </c>
      <c r="M116">
        <v>1</v>
      </c>
      <c r="N116">
        <v>1</v>
      </c>
      <c r="O116">
        <v>1</v>
      </c>
      <c r="P116">
        <v>1</v>
      </c>
      <c r="Q116">
        <v>0</v>
      </c>
      <c r="R116">
        <v>0</v>
      </c>
      <c r="S116">
        <v>0</v>
      </c>
      <c r="T116">
        <v>1</v>
      </c>
      <c r="U116">
        <v>0</v>
      </c>
      <c r="W116">
        <f t="shared" si="0"/>
        <v>1.2304489213782739</v>
      </c>
      <c r="X116">
        <f t="shared" si="1"/>
        <v>1.2304489213782739</v>
      </c>
    </row>
    <row r="117" spans="1:24">
      <c r="A117" t="s">
        <v>263</v>
      </c>
      <c r="B117">
        <v>10</v>
      </c>
      <c r="C117">
        <v>17</v>
      </c>
      <c r="D117">
        <v>20</v>
      </c>
      <c r="E117">
        <v>1.1764705882352942</v>
      </c>
      <c r="F117">
        <v>1</v>
      </c>
      <c r="G117">
        <v>1</v>
      </c>
      <c r="H117">
        <v>1</v>
      </c>
      <c r="I117">
        <v>0</v>
      </c>
      <c r="J117">
        <v>0</v>
      </c>
      <c r="K117">
        <v>1</v>
      </c>
      <c r="L117">
        <v>1</v>
      </c>
      <c r="M117">
        <v>1</v>
      </c>
      <c r="N117">
        <v>1</v>
      </c>
      <c r="O117">
        <v>1</v>
      </c>
      <c r="P117">
        <v>1</v>
      </c>
      <c r="Q117">
        <v>0</v>
      </c>
      <c r="R117">
        <v>0</v>
      </c>
      <c r="S117">
        <v>0</v>
      </c>
      <c r="T117">
        <v>1</v>
      </c>
      <c r="U117">
        <v>0</v>
      </c>
      <c r="W117">
        <f t="shared" si="0"/>
        <v>1.2304489213782739</v>
      </c>
      <c r="X117">
        <f t="shared" si="1"/>
        <v>1.3010299956639813</v>
      </c>
    </row>
    <row r="118" spans="1:24">
      <c r="A118" t="s">
        <v>263</v>
      </c>
      <c r="B118">
        <v>10</v>
      </c>
      <c r="C118">
        <v>15</v>
      </c>
      <c r="D118">
        <v>32</v>
      </c>
      <c r="E118">
        <v>2.1333333333333333</v>
      </c>
      <c r="F118">
        <v>1</v>
      </c>
      <c r="G118">
        <v>1</v>
      </c>
      <c r="H118">
        <v>1</v>
      </c>
      <c r="I118">
        <v>0</v>
      </c>
      <c r="J118">
        <v>0</v>
      </c>
      <c r="K118">
        <v>1</v>
      </c>
      <c r="L118">
        <v>1</v>
      </c>
      <c r="M118">
        <v>1</v>
      </c>
      <c r="N118">
        <v>1</v>
      </c>
      <c r="O118">
        <v>1</v>
      </c>
      <c r="P118">
        <v>1</v>
      </c>
      <c r="Q118">
        <v>0</v>
      </c>
      <c r="R118">
        <v>0</v>
      </c>
      <c r="S118">
        <v>0</v>
      </c>
      <c r="T118">
        <v>1</v>
      </c>
      <c r="U118">
        <v>0</v>
      </c>
      <c r="W118">
        <f t="shared" si="0"/>
        <v>1.1760912590556813</v>
      </c>
      <c r="X118">
        <f t="shared" si="1"/>
        <v>1.505149978319906</v>
      </c>
    </row>
    <row r="119" spans="1:24">
      <c r="A119" t="s">
        <v>263</v>
      </c>
      <c r="B119">
        <v>10</v>
      </c>
      <c r="C119">
        <v>78</v>
      </c>
      <c r="D119">
        <v>68</v>
      </c>
      <c r="E119">
        <v>0.87179487179487181</v>
      </c>
      <c r="F119">
        <v>1</v>
      </c>
      <c r="G119">
        <v>1</v>
      </c>
      <c r="H119">
        <v>1</v>
      </c>
      <c r="I119">
        <v>0</v>
      </c>
      <c r="J119">
        <v>0</v>
      </c>
      <c r="K119">
        <v>1</v>
      </c>
      <c r="L119">
        <v>1</v>
      </c>
      <c r="M119">
        <v>1</v>
      </c>
      <c r="N119">
        <v>1</v>
      </c>
      <c r="O119">
        <v>1</v>
      </c>
      <c r="P119">
        <v>1</v>
      </c>
      <c r="Q119">
        <v>0</v>
      </c>
      <c r="R119">
        <v>0</v>
      </c>
      <c r="S119">
        <v>0</v>
      </c>
      <c r="T119">
        <v>1</v>
      </c>
      <c r="U119">
        <v>0</v>
      </c>
      <c r="W119">
        <f t="shared" si="0"/>
        <v>1.8920946026904804</v>
      </c>
      <c r="X119">
        <f t="shared" si="1"/>
        <v>1.8325089127062364</v>
      </c>
    </row>
    <row r="120" spans="1:24">
      <c r="A120" t="s">
        <v>263</v>
      </c>
      <c r="B120">
        <v>10</v>
      </c>
      <c r="C120">
        <v>9</v>
      </c>
      <c r="D120">
        <v>6</v>
      </c>
      <c r="E120">
        <v>0.66666666666666663</v>
      </c>
      <c r="F120">
        <v>1</v>
      </c>
      <c r="G120">
        <v>1</v>
      </c>
      <c r="H120">
        <v>1</v>
      </c>
      <c r="I120">
        <v>0</v>
      </c>
      <c r="J120">
        <v>0</v>
      </c>
      <c r="K120">
        <v>1</v>
      </c>
      <c r="L120">
        <v>1</v>
      </c>
      <c r="M120">
        <v>1</v>
      </c>
      <c r="N120">
        <v>1</v>
      </c>
      <c r="O120">
        <v>1</v>
      </c>
      <c r="P120">
        <v>1</v>
      </c>
      <c r="Q120">
        <v>0</v>
      </c>
      <c r="R120">
        <v>0</v>
      </c>
      <c r="S120">
        <v>0</v>
      </c>
      <c r="T120">
        <v>1</v>
      </c>
      <c r="U120">
        <v>0</v>
      </c>
      <c r="W120">
        <f t="shared" si="0"/>
        <v>0.95424250943932487</v>
      </c>
      <c r="X120">
        <f t="shared" si="1"/>
        <v>0.77815125038364363</v>
      </c>
    </row>
    <row r="121" spans="1:24">
      <c r="A121" t="s">
        <v>263</v>
      </c>
      <c r="B121">
        <v>10</v>
      </c>
      <c r="C121">
        <v>8</v>
      </c>
      <c r="D121">
        <v>8</v>
      </c>
      <c r="E121">
        <v>1</v>
      </c>
      <c r="F121">
        <v>1</v>
      </c>
      <c r="G121">
        <v>1</v>
      </c>
      <c r="H121">
        <v>1</v>
      </c>
      <c r="I121">
        <v>0</v>
      </c>
      <c r="J121">
        <v>0</v>
      </c>
      <c r="K121">
        <v>1</v>
      </c>
      <c r="L121">
        <v>1</v>
      </c>
      <c r="M121">
        <v>1</v>
      </c>
      <c r="N121">
        <v>1</v>
      </c>
      <c r="O121">
        <v>1</v>
      </c>
      <c r="P121">
        <v>1</v>
      </c>
      <c r="Q121">
        <v>0</v>
      </c>
      <c r="R121">
        <v>0</v>
      </c>
      <c r="S121">
        <v>0</v>
      </c>
      <c r="T121">
        <v>1</v>
      </c>
      <c r="U121">
        <v>0</v>
      </c>
      <c r="W121">
        <f t="shared" si="0"/>
        <v>0.90308998699194354</v>
      </c>
      <c r="X121">
        <f t="shared" si="1"/>
        <v>0.90308998699194354</v>
      </c>
    </row>
    <row r="122" spans="1:24">
      <c r="A122" t="s">
        <v>263</v>
      </c>
      <c r="B122">
        <v>4</v>
      </c>
      <c r="C122">
        <v>400</v>
      </c>
      <c r="D122">
        <v>300</v>
      </c>
      <c r="E122">
        <v>0.75</v>
      </c>
      <c r="F122">
        <v>0</v>
      </c>
      <c r="G122">
        <v>0</v>
      </c>
      <c r="H122">
        <v>0</v>
      </c>
      <c r="I122">
        <v>0</v>
      </c>
      <c r="J122">
        <v>0</v>
      </c>
      <c r="K122">
        <v>0</v>
      </c>
      <c r="L122">
        <v>0</v>
      </c>
      <c r="M122">
        <v>0</v>
      </c>
      <c r="N122">
        <v>1</v>
      </c>
      <c r="O122">
        <v>1</v>
      </c>
      <c r="P122">
        <v>1</v>
      </c>
      <c r="Q122">
        <v>0</v>
      </c>
      <c r="R122">
        <v>0</v>
      </c>
      <c r="S122">
        <v>0</v>
      </c>
      <c r="T122">
        <v>1</v>
      </c>
      <c r="U122">
        <v>0</v>
      </c>
      <c r="W122">
        <f t="shared" si="0"/>
        <v>2.6020599913279625</v>
      </c>
      <c r="X122">
        <f t="shared" si="1"/>
        <v>2.4771212547196626</v>
      </c>
    </row>
    <row r="123" spans="1:24">
      <c r="A123" t="s">
        <v>263</v>
      </c>
      <c r="B123">
        <v>10</v>
      </c>
      <c r="C123">
        <v>23</v>
      </c>
      <c r="D123">
        <v>23</v>
      </c>
      <c r="E123">
        <v>1</v>
      </c>
      <c r="F123">
        <v>1</v>
      </c>
      <c r="G123">
        <v>1</v>
      </c>
      <c r="H123">
        <v>1</v>
      </c>
      <c r="I123">
        <v>0</v>
      </c>
      <c r="J123">
        <v>0</v>
      </c>
      <c r="K123">
        <v>1</v>
      </c>
      <c r="L123">
        <v>1</v>
      </c>
      <c r="M123">
        <v>1</v>
      </c>
      <c r="N123">
        <v>1</v>
      </c>
      <c r="O123">
        <v>1</v>
      </c>
      <c r="P123">
        <v>1</v>
      </c>
      <c r="Q123">
        <v>0</v>
      </c>
      <c r="R123">
        <v>0</v>
      </c>
      <c r="S123">
        <v>0</v>
      </c>
      <c r="T123">
        <v>1</v>
      </c>
      <c r="U123">
        <v>0</v>
      </c>
      <c r="W123">
        <f t="shared" si="0"/>
        <v>1.3617278360175928</v>
      </c>
      <c r="X123">
        <f t="shared" si="1"/>
        <v>1.3617278360175928</v>
      </c>
    </row>
    <row r="124" spans="1:24">
      <c r="A124" t="s">
        <v>263</v>
      </c>
      <c r="B124">
        <v>10</v>
      </c>
      <c r="C124">
        <v>44</v>
      </c>
      <c r="D124">
        <v>72</v>
      </c>
      <c r="E124">
        <v>1.6363636363636365</v>
      </c>
      <c r="F124">
        <v>1</v>
      </c>
      <c r="G124">
        <v>1</v>
      </c>
      <c r="H124">
        <v>1</v>
      </c>
      <c r="I124">
        <v>0</v>
      </c>
      <c r="J124">
        <v>0</v>
      </c>
      <c r="K124">
        <v>1</v>
      </c>
      <c r="L124">
        <v>1</v>
      </c>
      <c r="M124">
        <v>1</v>
      </c>
      <c r="N124">
        <v>1</v>
      </c>
      <c r="O124">
        <v>1</v>
      </c>
      <c r="P124">
        <v>1</v>
      </c>
      <c r="Q124">
        <v>0</v>
      </c>
      <c r="R124">
        <v>0</v>
      </c>
      <c r="S124">
        <v>0</v>
      </c>
      <c r="T124">
        <v>1</v>
      </c>
      <c r="U124">
        <v>0</v>
      </c>
      <c r="W124">
        <f t="shared" si="0"/>
        <v>1.6434526764861874</v>
      </c>
      <c r="X124">
        <f t="shared" si="1"/>
        <v>1.8573324964312685</v>
      </c>
    </row>
    <row r="125" spans="1:24">
      <c r="A125" t="s">
        <v>263</v>
      </c>
      <c r="B125">
        <v>10</v>
      </c>
      <c r="C125">
        <v>22</v>
      </c>
      <c r="D125">
        <v>96</v>
      </c>
      <c r="E125">
        <v>4.3636363636363633</v>
      </c>
      <c r="F125">
        <v>1</v>
      </c>
      <c r="G125">
        <v>1</v>
      </c>
      <c r="H125">
        <v>1</v>
      </c>
      <c r="I125">
        <v>0</v>
      </c>
      <c r="J125">
        <v>0</v>
      </c>
      <c r="K125">
        <v>1</v>
      </c>
      <c r="L125">
        <v>1</v>
      </c>
      <c r="M125">
        <v>1</v>
      </c>
      <c r="N125">
        <v>1</v>
      </c>
      <c r="O125">
        <v>1</v>
      </c>
      <c r="P125">
        <v>1</v>
      </c>
      <c r="Q125">
        <v>0</v>
      </c>
      <c r="R125">
        <v>0</v>
      </c>
      <c r="S125">
        <v>0</v>
      </c>
      <c r="T125">
        <v>1</v>
      </c>
      <c r="U125">
        <v>0</v>
      </c>
      <c r="W125">
        <f t="shared" si="0"/>
        <v>1.3424226808222062</v>
      </c>
      <c r="X125">
        <f t="shared" si="1"/>
        <v>1.9822712330395684</v>
      </c>
    </row>
    <row r="126" spans="1:24">
      <c r="A126" t="s">
        <v>263</v>
      </c>
      <c r="B126">
        <v>10</v>
      </c>
      <c r="C126">
        <v>38</v>
      </c>
      <c r="D126">
        <v>54</v>
      </c>
      <c r="E126">
        <v>1.4210526315789473</v>
      </c>
      <c r="F126">
        <v>1</v>
      </c>
      <c r="G126">
        <v>1</v>
      </c>
      <c r="H126">
        <v>1</v>
      </c>
      <c r="I126">
        <v>0</v>
      </c>
      <c r="J126">
        <v>1</v>
      </c>
      <c r="K126">
        <v>1</v>
      </c>
      <c r="L126">
        <v>1</v>
      </c>
      <c r="M126">
        <v>1</v>
      </c>
      <c r="N126">
        <v>0</v>
      </c>
      <c r="O126">
        <v>1</v>
      </c>
      <c r="P126">
        <v>1</v>
      </c>
      <c r="Q126">
        <v>0</v>
      </c>
      <c r="R126">
        <v>0</v>
      </c>
      <c r="S126">
        <v>0</v>
      </c>
      <c r="T126">
        <v>1</v>
      </c>
      <c r="U126">
        <v>0</v>
      </c>
      <c r="W126">
        <f t="shared" si="0"/>
        <v>1.5797835966168101</v>
      </c>
      <c r="X126">
        <f t="shared" si="1"/>
        <v>1.7323937598229686</v>
      </c>
    </row>
    <row r="127" spans="1:24">
      <c r="F127">
        <f>SUM(F100:F126)</f>
        <v>25</v>
      </c>
      <c r="G127">
        <f t="shared" ref="G127:U127" si="2">SUM(G100:G126)</f>
        <v>25</v>
      </c>
      <c r="H127">
        <f t="shared" si="2"/>
        <v>26</v>
      </c>
      <c r="I127">
        <f t="shared" si="2"/>
        <v>0</v>
      </c>
      <c r="J127">
        <f t="shared" si="2"/>
        <v>1</v>
      </c>
      <c r="K127">
        <f t="shared" si="2"/>
        <v>25</v>
      </c>
      <c r="L127">
        <f t="shared" si="2"/>
        <v>25</v>
      </c>
      <c r="M127">
        <f t="shared" si="2"/>
        <v>25</v>
      </c>
      <c r="N127">
        <f t="shared" si="2"/>
        <v>24</v>
      </c>
      <c r="O127">
        <f t="shared" si="2"/>
        <v>27</v>
      </c>
      <c r="P127">
        <f t="shared" si="2"/>
        <v>27</v>
      </c>
      <c r="Q127">
        <f t="shared" si="2"/>
        <v>0</v>
      </c>
      <c r="R127">
        <f t="shared" si="2"/>
        <v>1</v>
      </c>
      <c r="S127">
        <f t="shared" si="2"/>
        <v>0</v>
      </c>
      <c r="T127">
        <f t="shared" si="2"/>
        <v>27</v>
      </c>
      <c r="U127">
        <f t="shared" si="2"/>
        <v>0</v>
      </c>
    </row>
    <row r="129" spans="1:25">
      <c r="D129" t="s">
        <v>901</v>
      </c>
      <c r="E129">
        <f>AVERAGE(E100:E126)</f>
        <v>1.1909573115113028</v>
      </c>
    </row>
    <row r="130" spans="1:25">
      <c r="D130" t="s">
        <v>902</v>
      </c>
      <c r="E130">
        <f>AVERAGE(E141:E174)</f>
        <v>1.6775696337898811</v>
      </c>
    </row>
    <row r="132" spans="1:25">
      <c r="E132" t="e">
        <f>_xlfn.T.TEST(E100:E126,E141:E174,2,)</f>
        <v>#NUM!</v>
      </c>
    </row>
    <row r="133" spans="1:25">
      <c r="E133">
        <f>_xlfn.F.TEST(E100:E126,E141:E174)</f>
        <v>8.6292011280571061E-3</v>
      </c>
    </row>
    <row r="140" spans="1:25">
      <c r="A140" t="s">
        <v>12</v>
      </c>
      <c r="B140" t="s">
        <v>850</v>
      </c>
      <c r="C140" t="s">
        <v>849</v>
      </c>
      <c r="D140" t="s">
        <v>848</v>
      </c>
      <c r="E140" t="s">
        <v>851</v>
      </c>
      <c r="F140" t="s">
        <v>822</v>
      </c>
      <c r="G140" t="s">
        <v>823</v>
      </c>
      <c r="H140" t="s">
        <v>824</v>
      </c>
      <c r="I140" t="s">
        <v>825</v>
      </c>
      <c r="J140" t="s">
        <v>826</v>
      </c>
      <c r="K140" t="s">
        <v>827</v>
      </c>
      <c r="L140" t="s">
        <v>828</v>
      </c>
      <c r="M140" t="s">
        <v>829</v>
      </c>
      <c r="N140" t="s">
        <v>830</v>
      </c>
      <c r="O140" t="s">
        <v>831</v>
      </c>
      <c r="P140" t="s">
        <v>832</v>
      </c>
      <c r="Q140" t="s">
        <v>833</v>
      </c>
      <c r="R140" t="s">
        <v>834</v>
      </c>
      <c r="S140" t="s">
        <v>835</v>
      </c>
      <c r="T140" t="s">
        <v>836</v>
      </c>
      <c r="U140" t="s">
        <v>837</v>
      </c>
      <c r="W140" t="s">
        <v>898</v>
      </c>
      <c r="X140" t="s">
        <v>899</v>
      </c>
      <c r="Y140" t="s">
        <v>900</v>
      </c>
    </row>
    <row r="141" spans="1:25">
      <c r="A141" t="s">
        <v>2</v>
      </c>
      <c r="B141">
        <v>3</v>
      </c>
      <c r="C141">
        <v>6000</v>
      </c>
      <c r="D141">
        <v>4000</v>
      </c>
      <c r="E141">
        <v>0.66666666666666663</v>
      </c>
      <c r="F141">
        <v>0</v>
      </c>
      <c r="G141">
        <v>0</v>
      </c>
      <c r="H141">
        <v>0</v>
      </c>
      <c r="I141">
        <v>1</v>
      </c>
      <c r="J141">
        <v>0</v>
      </c>
      <c r="K141">
        <v>0</v>
      </c>
      <c r="L141">
        <v>0</v>
      </c>
      <c r="M141">
        <v>0</v>
      </c>
      <c r="N141">
        <v>0</v>
      </c>
      <c r="O141">
        <v>0</v>
      </c>
      <c r="P141">
        <v>1</v>
      </c>
      <c r="Q141">
        <v>0</v>
      </c>
      <c r="R141">
        <v>0</v>
      </c>
      <c r="S141">
        <v>0</v>
      </c>
      <c r="T141">
        <v>1</v>
      </c>
      <c r="U141">
        <v>0</v>
      </c>
      <c r="W141">
        <f>LOG10(C141)</f>
        <v>3.7781512503836434</v>
      </c>
      <c r="X141">
        <f>LOG10(D141)</f>
        <v>3.6020599913279625</v>
      </c>
      <c r="Y141">
        <f>(2*D141)/((C141)*(C141-1))</f>
        <v>2.2225926543312775E-4</v>
      </c>
    </row>
    <row r="142" spans="1:25">
      <c r="A142" t="s">
        <v>2</v>
      </c>
      <c r="B142">
        <v>5</v>
      </c>
      <c r="C142">
        <v>1200</v>
      </c>
      <c r="D142">
        <v>2500</v>
      </c>
      <c r="E142">
        <v>2.0833333333333335</v>
      </c>
      <c r="F142">
        <v>0</v>
      </c>
      <c r="G142">
        <v>0</v>
      </c>
      <c r="H142">
        <v>0</v>
      </c>
      <c r="I142">
        <v>1</v>
      </c>
      <c r="J142">
        <v>0</v>
      </c>
      <c r="K142">
        <v>0</v>
      </c>
      <c r="L142">
        <v>1</v>
      </c>
      <c r="M142">
        <v>1</v>
      </c>
      <c r="N142">
        <v>0</v>
      </c>
      <c r="O142">
        <v>0</v>
      </c>
      <c r="P142">
        <v>1</v>
      </c>
      <c r="Q142">
        <v>0</v>
      </c>
      <c r="R142">
        <v>0</v>
      </c>
      <c r="S142">
        <v>0</v>
      </c>
      <c r="T142">
        <v>1</v>
      </c>
      <c r="U142">
        <v>0</v>
      </c>
      <c r="W142">
        <f t="shared" ref="W142:W174" si="3">LOG10(C142)</f>
        <v>3.0791812460476247</v>
      </c>
      <c r="X142">
        <f t="shared" ref="X142:X174" si="4">LOG10(D142)</f>
        <v>3.3979400086720375</v>
      </c>
      <c r="Y142">
        <f t="shared" ref="Y142:Y174" si="5">(2*D142)/((C142)*(C142-1))</f>
        <v>3.4751181540172366E-3</v>
      </c>
    </row>
    <row r="143" spans="1:25">
      <c r="A143" t="s">
        <v>2</v>
      </c>
      <c r="B143">
        <v>5</v>
      </c>
      <c r="C143">
        <v>300</v>
      </c>
      <c r="D143">
        <v>550</v>
      </c>
      <c r="E143">
        <v>1.8333333333333333</v>
      </c>
      <c r="F143">
        <v>0</v>
      </c>
      <c r="G143">
        <v>0</v>
      </c>
      <c r="H143">
        <v>0</v>
      </c>
      <c r="I143">
        <v>1</v>
      </c>
      <c r="J143">
        <v>1</v>
      </c>
      <c r="K143">
        <v>0</v>
      </c>
      <c r="L143">
        <v>0</v>
      </c>
      <c r="M143">
        <v>1</v>
      </c>
      <c r="N143">
        <v>0</v>
      </c>
      <c r="O143">
        <v>0</v>
      </c>
      <c r="P143">
        <v>1</v>
      </c>
      <c r="Q143">
        <v>0</v>
      </c>
      <c r="R143">
        <v>0</v>
      </c>
      <c r="S143">
        <v>0</v>
      </c>
      <c r="T143">
        <v>1</v>
      </c>
      <c r="U143">
        <v>0</v>
      </c>
      <c r="W143">
        <f t="shared" si="3"/>
        <v>2.4771212547196626</v>
      </c>
      <c r="X143">
        <f t="shared" si="4"/>
        <v>2.7403626894942437</v>
      </c>
      <c r="Y143">
        <f t="shared" si="5"/>
        <v>1.2263099219620958E-2</v>
      </c>
    </row>
    <row r="144" spans="1:25">
      <c r="A144" t="s">
        <v>2</v>
      </c>
      <c r="B144">
        <v>5</v>
      </c>
      <c r="C144">
        <v>182</v>
      </c>
      <c r="D144">
        <v>100</v>
      </c>
      <c r="E144">
        <v>0.5494505494505495</v>
      </c>
      <c r="F144">
        <v>0</v>
      </c>
      <c r="G144">
        <v>0</v>
      </c>
      <c r="H144">
        <v>0</v>
      </c>
      <c r="I144">
        <v>0</v>
      </c>
      <c r="J144">
        <v>1</v>
      </c>
      <c r="K144">
        <v>0</v>
      </c>
      <c r="L144">
        <v>0</v>
      </c>
      <c r="M144">
        <v>1</v>
      </c>
      <c r="N144">
        <v>1</v>
      </c>
      <c r="O144">
        <v>0</v>
      </c>
      <c r="P144">
        <v>1</v>
      </c>
      <c r="Q144">
        <v>0</v>
      </c>
      <c r="R144">
        <v>0</v>
      </c>
      <c r="S144">
        <v>0</v>
      </c>
      <c r="T144">
        <v>1</v>
      </c>
      <c r="U144">
        <v>0</v>
      </c>
      <c r="W144">
        <f t="shared" si="3"/>
        <v>2.2600713879850747</v>
      </c>
      <c r="X144">
        <f t="shared" si="4"/>
        <v>2</v>
      </c>
      <c r="Y144">
        <f t="shared" si="5"/>
        <v>6.0712767895088338E-3</v>
      </c>
    </row>
    <row r="145" spans="1:25">
      <c r="A145" t="s">
        <v>2</v>
      </c>
      <c r="B145">
        <v>3</v>
      </c>
      <c r="C145">
        <v>145</v>
      </c>
      <c r="D145">
        <v>250</v>
      </c>
      <c r="E145">
        <v>1.7241379310344827</v>
      </c>
      <c r="F145">
        <v>0</v>
      </c>
      <c r="G145">
        <v>0</v>
      </c>
      <c r="H145">
        <v>0</v>
      </c>
      <c r="I145">
        <v>0</v>
      </c>
      <c r="J145">
        <v>0</v>
      </c>
      <c r="K145">
        <v>0</v>
      </c>
      <c r="L145">
        <v>0</v>
      </c>
      <c r="M145">
        <v>1</v>
      </c>
      <c r="N145">
        <v>0</v>
      </c>
      <c r="O145">
        <v>0</v>
      </c>
      <c r="P145">
        <v>1</v>
      </c>
      <c r="Q145">
        <v>0</v>
      </c>
      <c r="R145">
        <v>0</v>
      </c>
      <c r="S145">
        <v>0</v>
      </c>
      <c r="T145">
        <v>1</v>
      </c>
      <c r="U145">
        <v>0</v>
      </c>
      <c r="W145">
        <f t="shared" si="3"/>
        <v>2.1613680022349748</v>
      </c>
      <c r="X145">
        <f t="shared" si="4"/>
        <v>2.3979400086720375</v>
      </c>
      <c r="Y145">
        <f t="shared" si="5"/>
        <v>2.3946360153256706E-2</v>
      </c>
    </row>
    <row r="146" spans="1:25">
      <c r="A146" t="s">
        <v>2</v>
      </c>
      <c r="B146">
        <v>11</v>
      </c>
      <c r="C146">
        <v>136</v>
      </c>
      <c r="D146">
        <v>94</v>
      </c>
      <c r="E146">
        <v>0.69117647058823528</v>
      </c>
      <c r="F146">
        <v>1</v>
      </c>
      <c r="G146">
        <v>1</v>
      </c>
      <c r="H146">
        <v>1</v>
      </c>
      <c r="I146">
        <v>0</v>
      </c>
      <c r="J146">
        <v>1</v>
      </c>
      <c r="K146">
        <v>1</v>
      </c>
      <c r="L146">
        <v>1</v>
      </c>
      <c r="M146">
        <v>1</v>
      </c>
      <c r="N146">
        <v>1</v>
      </c>
      <c r="O146">
        <v>1</v>
      </c>
      <c r="P146">
        <v>1</v>
      </c>
      <c r="Q146">
        <v>0</v>
      </c>
      <c r="R146">
        <v>0</v>
      </c>
      <c r="S146">
        <v>0</v>
      </c>
      <c r="T146">
        <v>1</v>
      </c>
      <c r="U146">
        <v>0</v>
      </c>
      <c r="W146">
        <f t="shared" si="3"/>
        <v>2.1335389083702174</v>
      </c>
      <c r="X146">
        <f t="shared" si="4"/>
        <v>1.9731278535996986</v>
      </c>
      <c r="Y146">
        <f t="shared" si="5"/>
        <v>1.0239651416122004E-2</v>
      </c>
    </row>
    <row r="147" spans="1:25">
      <c r="A147" t="s">
        <v>2</v>
      </c>
      <c r="B147">
        <v>7</v>
      </c>
      <c r="C147">
        <v>135</v>
      </c>
      <c r="D147">
        <v>200</v>
      </c>
      <c r="E147">
        <v>1.4814814814814814</v>
      </c>
      <c r="F147">
        <v>0</v>
      </c>
      <c r="G147">
        <v>0</v>
      </c>
      <c r="H147">
        <v>0</v>
      </c>
      <c r="I147">
        <v>1</v>
      </c>
      <c r="J147">
        <v>1</v>
      </c>
      <c r="K147">
        <v>1</v>
      </c>
      <c r="L147">
        <v>1</v>
      </c>
      <c r="M147">
        <v>1</v>
      </c>
      <c r="N147">
        <v>0</v>
      </c>
      <c r="O147">
        <v>0</v>
      </c>
      <c r="P147">
        <v>1</v>
      </c>
      <c r="Q147">
        <v>0</v>
      </c>
      <c r="R147">
        <v>0</v>
      </c>
      <c r="S147">
        <v>0</v>
      </c>
      <c r="T147">
        <v>1</v>
      </c>
      <c r="U147">
        <v>0</v>
      </c>
      <c r="W147">
        <f t="shared" si="3"/>
        <v>2.1303337684950061</v>
      </c>
      <c r="X147">
        <f t="shared" si="4"/>
        <v>2.3010299956639813</v>
      </c>
      <c r="Y147">
        <f t="shared" si="5"/>
        <v>2.2111663902708679E-2</v>
      </c>
    </row>
    <row r="148" spans="1:25">
      <c r="A148" t="s">
        <v>2</v>
      </c>
      <c r="B148">
        <v>6</v>
      </c>
      <c r="C148">
        <v>130</v>
      </c>
      <c r="D148">
        <v>242</v>
      </c>
      <c r="E148">
        <v>1.8615384615384616</v>
      </c>
      <c r="F148">
        <v>0</v>
      </c>
      <c r="G148">
        <v>0</v>
      </c>
      <c r="H148">
        <v>0</v>
      </c>
      <c r="I148">
        <v>1</v>
      </c>
      <c r="J148">
        <v>1</v>
      </c>
      <c r="K148">
        <v>0</v>
      </c>
      <c r="L148">
        <v>1</v>
      </c>
      <c r="M148">
        <v>1</v>
      </c>
      <c r="N148">
        <v>0</v>
      </c>
      <c r="O148">
        <v>0</v>
      </c>
      <c r="P148">
        <v>1</v>
      </c>
      <c r="Q148">
        <v>0</v>
      </c>
      <c r="R148">
        <v>0</v>
      </c>
      <c r="S148">
        <v>0</v>
      </c>
      <c r="T148">
        <v>1</v>
      </c>
      <c r="U148">
        <v>0</v>
      </c>
      <c r="W148">
        <f t="shared" si="3"/>
        <v>2.1139433523068369</v>
      </c>
      <c r="X148">
        <f t="shared" si="4"/>
        <v>2.3838153659804311</v>
      </c>
      <c r="Y148">
        <f t="shared" si="5"/>
        <v>2.8861061419200956E-2</v>
      </c>
    </row>
    <row r="149" spans="1:25">
      <c r="A149" t="s">
        <v>2</v>
      </c>
      <c r="B149">
        <v>9</v>
      </c>
      <c r="C149">
        <v>120</v>
      </c>
      <c r="D149">
        <v>140</v>
      </c>
      <c r="E149">
        <v>1.1666666666666667</v>
      </c>
      <c r="F149">
        <v>1</v>
      </c>
      <c r="G149">
        <v>1</v>
      </c>
      <c r="H149">
        <v>1</v>
      </c>
      <c r="I149">
        <v>0</v>
      </c>
      <c r="J149">
        <v>0</v>
      </c>
      <c r="K149">
        <v>1</v>
      </c>
      <c r="L149">
        <v>1</v>
      </c>
      <c r="M149">
        <v>1</v>
      </c>
      <c r="N149">
        <v>0</v>
      </c>
      <c r="O149">
        <v>1</v>
      </c>
      <c r="P149">
        <v>1</v>
      </c>
      <c r="Q149">
        <v>0</v>
      </c>
      <c r="R149">
        <v>0</v>
      </c>
      <c r="S149">
        <v>0</v>
      </c>
      <c r="T149">
        <v>1</v>
      </c>
      <c r="U149">
        <v>0</v>
      </c>
      <c r="W149">
        <f t="shared" si="3"/>
        <v>2.0791812460476247</v>
      </c>
      <c r="X149">
        <f t="shared" si="4"/>
        <v>2.1461280356782382</v>
      </c>
      <c r="Y149">
        <f t="shared" si="5"/>
        <v>1.9607843137254902E-2</v>
      </c>
    </row>
    <row r="150" spans="1:25">
      <c r="A150" t="s">
        <v>2</v>
      </c>
      <c r="B150">
        <v>10</v>
      </c>
      <c r="C150">
        <v>117</v>
      </c>
      <c r="D150">
        <v>112</v>
      </c>
      <c r="E150">
        <v>0.95726495726495731</v>
      </c>
      <c r="F150">
        <v>1</v>
      </c>
      <c r="G150">
        <v>1</v>
      </c>
      <c r="H150">
        <v>1</v>
      </c>
      <c r="I150">
        <v>0</v>
      </c>
      <c r="J150">
        <v>0</v>
      </c>
      <c r="K150">
        <v>1</v>
      </c>
      <c r="L150">
        <v>1</v>
      </c>
      <c r="M150">
        <v>1</v>
      </c>
      <c r="N150">
        <v>1</v>
      </c>
      <c r="O150">
        <v>1</v>
      </c>
      <c r="P150">
        <v>1</v>
      </c>
      <c r="Q150">
        <v>0</v>
      </c>
      <c r="R150">
        <v>0</v>
      </c>
      <c r="S150">
        <v>0</v>
      </c>
      <c r="T150">
        <v>1</v>
      </c>
      <c r="U150">
        <v>0</v>
      </c>
      <c r="W150">
        <f t="shared" si="3"/>
        <v>2.0681858617461617</v>
      </c>
      <c r="X150">
        <f t="shared" si="4"/>
        <v>2.0492180226701815</v>
      </c>
      <c r="Y150">
        <f t="shared" si="5"/>
        <v>1.6504568228706159E-2</v>
      </c>
    </row>
    <row r="151" spans="1:25">
      <c r="A151" t="s">
        <v>2</v>
      </c>
      <c r="B151">
        <v>11</v>
      </c>
      <c r="C151">
        <v>103</v>
      </c>
      <c r="D151">
        <v>144</v>
      </c>
      <c r="E151">
        <v>1.3980582524271845</v>
      </c>
      <c r="F151">
        <v>1</v>
      </c>
      <c r="G151">
        <v>1</v>
      </c>
      <c r="H151">
        <v>1</v>
      </c>
      <c r="I151">
        <v>1</v>
      </c>
      <c r="J151">
        <v>0</v>
      </c>
      <c r="K151">
        <v>1</v>
      </c>
      <c r="L151">
        <v>1</v>
      </c>
      <c r="M151">
        <v>1</v>
      </c>
      <c r="N151">
        <v>1</v>
      </c>
      <c r="O151">
        <v>1</v>
      </c>
      <c r="P151">
        <v>1</v>
      </c>
      <c r="Q151">
        <v>0</v>
      </c>
      <c r="R151">
        <v>0</v>
      </c>
      <c r="S151">
        <v>0</v>
      </c>
      <c r="T151">
        <v>1</v>
      </c>
      <c r="U151">
        <v>0</v>
      </c>
      <c r="W151">
        <f t="shared" si="3"/>
        <v>2.012837224705172</v>
      </c>
      <c r="X151">
        <f t="shared" si="4"/>
        <v>2.1583624920952498</v>
      </c>
      <c r="Y151">
        <f t="shared" si="5"/>
        <v>2.7412906910336949E-2</v>
      </c>
    </row>
    <row r="152" spans="1:25">
      <c r="A152" t="s">
        <v>2</v>
      </c>
      <c r="B152">
        <v>13</v>
      </c>
      <c r="C152">
        <v>72</v>
      </c>
      <c r="D152">
        <v>62</v>
      </c>
      <c r="E152">
        <v>0.86111111111111116</v>
      </c>
      <c r="F152">
        <v>1</v>
      </c>
      <c r="G152">
        <v>1</v>
      </c>
      <c r="H152">
        <v>1</v>
      </c>
      <c r="I152">
        <v>1</v>
      </c>
      <c r="J152">
        <v>1</v>
      </c>
      <c r="K152">
        <v>1</v>
      </c>
      <c r="L152">
        <v>1</v>
      </c>
      <c r="M152">
        <v>1</v>
      </c>
      <c r="N152">
        <v>1</v>
      </c>
      <c r="O152">
        <v>1</v>
      </c>
      <c r="P152">
        <v>1</v>
      </c>
      <c r="Q152">
        <v>0</v>
      </c>
      <c r="R152">
        <v>0</v>
      </c>
      <c r="S152">
        <v>1</v>
      </c>
      <c r="T152">
        <v>1</v>
      </c>
      <c r="U152">
        <v>0</v>
      </c>
      <c r="W152">
        <f t="shared" si="3"/>
        <v>1.8573324964312685</v>
      </c>
      <c r="X152">
        <f t="shared" si="4"/>
        <v>1.7923916894982539</v>
      </c>
      <c r="Y152">
        <f t="shared" si="5"/>
        <v>2.4256651017214397E-2</v>
      </c>
    </row>
    <row r="153" spans="1:25">
      <c r="A153" t="s">
        <v>2</v>
      </c>
      <c r="B153">
        <v>9</v>
      </c>
      <c r="C153">
        <v>70</v>
      </c>
      <c r="D153">
        <v>105</v>
      </c>
      <c r="E153">
        <v>1.5</v>
      </c>
      <c r="F153">
        <v>1</v>
      </c>
      <c r="G153">
        <v>1</v>
      </c>
      <c r="H153">
        <v>1</v>
      </c>
      <c r="I153">
        <v>0</v>
      </c>
      <c r="J153">
        <v>0</v>
      </c>
      <c r="K153">
        <v>0</v>
      </c>
      <c r="L153">
        <v>1</v>
      </c>
      <c r="M153">
        <v>1</v>
      </c>
      <c r="N153">
        <v>1</v>
      </c>
      <c r="O153">
        <v>1</v>
      </c>
      <c r="P153">
        <v>1</v>
      </c>
      <c r="Q153">
        <v>0</v>
      </c>
      <c r="R153">
        <v>0</v>
      </c>
      <c r="S153">
        <v>0</v>
      </c>
      <c r="T153">
        <v>1</v>
      </c>
      <c r="U153">
        <v>0</v>
      </c>
      <c r="W153">
        <f t="shared" si="3"/>
        <v>1.8450980400142569</v>
      </c>
      <c r="X153">
        <f t="shared" si="4"/>
        <v>2.0211892990699383</v>
      </c>
      <c r="Y153">
        <f t="shared" si="5"/>
        <v>4.3478260869565216E-2</v>
      </c>
    </row>
    <row r="154" spans="1:25">
      <c r="A154" t="s">
        <v>2</v>
      </c>
      <c r="B154">
        <v>10</v>
      </c>
      <c r="C154">
        <v>61</v>
      </c>
      <c r="D154">
        <v>70</v>
      </c>
      <c r="E154">
        <v>1.1475409836065573</v>
      </c>
      <c r="F154">
        <v>1</v>
      </c>
      <c r="G154">
        <v>0</v>
      </c>
      <c r="H154">
        <v>1</v>
      </c>
      <c r="I154">
        <v>1</v>
      </c>
      <c r="J154">
        <v>1</v>
      </c>
      <c r="K154">
        <v>1</v>
      </c>
      <c r="L154">
        <v>1</v>
      </c>
      <c r="M154">
        <v>1</v>
      </c>
      <c r="N154">
        <v>0</v>
      </c>
      <c r="O154">
        <v>1</v>
      </c>
      <c r="P154">
        <v>1</v>
      </c>
      <c r="Q154">
        <v>0</v>
      </c>
      <c r="R154">
        <v>0</v>
      </c>
      <c r="S154">
        <v>0</v>
      </c>
      <c r="T154">
        <v>1</v>
      </c>
      <c r="U154">
        <v>0</v>
      </c>
      <c r="W154">
        <f t="shared" si="3"/>
        <v>1.7853298350107671</v>
      </c>
      <c r="X154">
        <f t="shared" si="4"/>
        <v>1.8450980400142569</v>
      </c>
      <c r="Y154">
        <f t="shared" si="5"/>
        <v>3.825136612021858E-2</v>
      </c>
    </row>
    <row r="155" spans="1:25">
      <c r="A155" t="s">
        <v>2</v>
      </c>
      <c r="B155">
        <v>9</v>
      </c>
      <c r="C155">
        <v>60</v>
      </c>
      <c r="D155">
        <v>82</v>
      </c>
      <c r="E155">
        <v>1.3666666666666667</v>
      </c>
      <c r="F155">
        <v>1</v>
      </c>
      <c r="G155">
        <v>0</v>
      </c>
      <c r="H155">
        <v>1</v>
      </c>
      <c r="I155">
        <v>1</v>
      </c>
      <c r="J155">
        <v>0</v>
      </c>
      <c r="K155">
        <v>1</v>
      </c>
      <c r="L155">
        <v>1</v>
      </c>
      <c r="M155">
        <v>1</v>
      </c>
      <c r="N155">
        <v>0</v>
      </c>
      <c r="O155">
        <v>1</v>
      </c>
      <c r="P155">
        <v>1</v>
      </c>
      <c r="Q155">
        <v>0</v>
      </c>
      <c r="R155">
        <v>0</v>
      </c>
      <c r="S155">
        <v>0</v>
      </c>
      <c r="T155">
        <v>1</v>
      </c>
      <c r="U155">
        <v>0</v>
      </c>
      <c r="W155">
        <f t="shared" si="3"/>
        <v>1.7781512503836436</v>
      </c>
      <c r="X155">
        <f t="shared" si="4"/>
        <v>1.9138138523837167</v>
      </c>
      <c r="Y155">
        <f t="shared" si="5"/>
        <v>4.632768361581921E-2</v>
      </c>
    </row>
    <row r="156" spans="1:25">
      <c r="A156" t="s">
        <v>2</v>
      </c>
      <c r="B156">
        <v>10</v>
      </c>
      <c r="C156">
        <v>46</v>
      </c>
      <c r="D156">
        <v>44</v>
      </c>
      <c r="E156">
        <v>0.95652173913043481</v>
      </c>
      <c r="F156">
        <v>1</v>
      </c>
      <c r="G156">
        <v>1</v>
      </c>
      <c r="H156">
        <v>1</v>
      </c>
      <c r="I156">
        <v>0</v>
      </c>
      <c r="J156">
        <v>1</v>
      </c>
      <c r="K156">
        <v>1</v>
      </c>
      <c r="L156">
        <v>1</v>
      </c>
      <c r="M156">
        <v>1</v>
      </c>
      <c r="N156">
        <v>0</v>
      </c>
      <c r="O156">
        <v>1</v>
      </c>
      <c r="P156">
        <v>1</v>
      </c>
      <c r="Q156">
        <v>0</v>
      </c>
      <c r="R156">
        <v>0</v>
      </c>
      <c r="S156">
        <v>0</v>
      </c>
      <c r="T156">
        <v>1</v>
      </c>
      <c r="U156">
        <v>0</v>
      </c>
      <c r="W156">
        <f t="shared" si="3"/>
        <v>1.6627578316815741</v>
      </c>
      <c r="X156">
        <f t="shared" si="4"/>
        <v>1.6434526764861874</v>
      </c>
      <c r="Y156">
        <f t="shared" si="5"/>
        <v>4.2512077294685993E-2</v>
      </c>
    </row>
    <row r="157" spans="1:25">
      <c r="A157" t="s">
        <v>2</v>
      </c>
      <c r="B157">
        <v>4</v>
      </c>
      <c r="C157">
        <v>46</v>
      </c>
      <c r="D157">
        <v>180</v>
      </c>
      <c r="E157">
        <v>3.9130434782608696</v>
      </c>
      <c r="F157">
        <v>0</v>
      </c>
      <c r="G157">
        <v>0</v>
      </c>
      <c r="H157">
        <v>0</v>
      </c>
      <c r="I157">
        <v>1</v>
      </c>
      <c r="J157">
        <v>0</v>
      </c>
      <c r="K157">
        <v>0</v>
      </c>
      <c r="L157">
        <v>0</v>
      </c>
      <c r="M157">
        <v>1</v>
      </c>
      <c r="N157">
        <v>0</v>
      </c>
      <c r="O157">
        <v>0</v>
      </c>
      <c r="P157">
        <v>1</v>
      </c>
      <c r="Q157">
        <v>0</v>
      </c>
      <c r="R157">
        <v>0</v>
      </c>
      <c r="S157">
        <v>0</v>
      </c>
      <c r="T157">
        <v>1</v>
      </c>
      <c r="U157">
        <v>0</v>
      </c>
      <c r="W157">
        <f t="shared" si="3"/>
        <v>1.6627578316815741</v>
      </c>
      <c r="X157">
        <f t="shared" si="4"/>
        <v>2.255272505103306</v>
      </c>
      <c r="Y157">
        <f t="shared" si="5"/>
        <v>0.17391304347826086</v>
      </c>
    </row>
    <row r="158" spans="1:25">
      <c r="A158" t="s">
        <v>2</v>
      </c>
      <c r="B158">
        <v>9</v>
      </c>
      <c r="C158">
        <v>42</v>
      </c>
      <c r="D158">
        <v>88</v>
      </c>
      <c r="E158">
        <v>2.0952380952380953</v>
      </c>
      <c r="F158">
        <v>1</v>
      </c>
      <c r="G158">
        <v>0</v>
      </c>
      <c r="H158">
        <v>1</v>
      </c>
      <c r="I158">
        <v>1</v>
      </c>
      <c r="J158">
        <v>0</v>
      </c>
      <c r="K158">
        <v>1</v>
      </c>
      <c r="L158">
        <v>1</v>
      </c>
      <c r="M158">
        <v>1</v>
      </c>
      <c r="N158">
        <v>0</v>
      </c>
      <c r="O158">
        <v>1</v>
      </c>
      <c r="P158">
        <v>1</v>
      </c>
      <c r="Q158">
        <v>0</v>
      </c>
      <c r="R158">
        <v>0</v>
      </c>
      <c r="S158">
        <v>0</v>
      </c>
      <c r="T158">
        <v>1</v>
      </c>
      <c r="U158">
        <v>0</v>
      </c>
      <c r="W158">
        <f t="shared" si="3"/>
        <v>1.6232492903979006</v>
      </c>
      <c r="X158">
        <f t="shared" si="4"/>
        <v>1.9444826721501687</v>
      </c>
      <c r="Y158">
        <f t="shared" si="5"/>
        <v>0.10220673635307782</v>
      </c>
    </row>
    <row r="159" spans="1:25">
      <c r="A159" t="s">
        <v>2</v>
      </c>
      <c r="B159">
        <v>11</v>
      </c>
      <c r="C159">
        <v>42</v>
      </c>
      <c r="D159">
        <v>40</v>
      </c>
      <c r="E159">
        <v>0.95238095238095233</v>
      </c>
      <c r="F159">
        <v>1</v>
      </c>
      <c r="G159">
        <v>1</v>
      </c>
      <c r="H159">
        <v>1</v>
      </c>
      <c r="I159">
        <v>0</v>
      </c>
      <c r="J159">
        <v>1</v>
      </c>
      <c r="K159">
        <v>1</v>
      </c>
      <c r="L159">
        <v>1</v>
      </c>
      <c r="M159">
        <v>1</v>
      </c>
      <c r="N159">
        <v>1</v>
      </c>
      <c r="O159">
        <v>1</v>
      </c>
      <c r="P159">
        <v>1</v>
      </c>
      <c r="Q159">
        <v>0</v>
      </c>
      <c r="R159">
        <v>0</v>
      </c>
      <c r="S159">
        <v>0</v>
      </c>
      <c r="T159">
        <v>1</v>
      </c>
      <c r="U159">
        <v>0</v>
      </c>
      <c r="W159">
        <f t="shared" si="3"/>
        <v>1.6232492903979006</v>
      </c>
      <c r="X159">
        <f t="shared" si="4"/>
        <v>1.6020599913279623</v>
      </c>
      <c r="Y159">
        <f t="shared" si="5"/>
        <v>4.6457607433217189E-2</v>
      </c>
    </row>
    <row r="160" spans="1:25">
      <c r="A160" t="s">
        <v>2</v>
      </c>
      <c r="B160">
        <v>9</v>
      </c>
      <c r="C160">
        <v>38</v>
      </c>
      <c r="D160">
        <v>74</v>
      </c>
      <c r="E160">
        <v>1.9473684210526316</v>
      </c>
      <c r="F160">
        <v>1</v>
      </c>
      <c r="G160">
        <v>1</v>
      </c>
      <c r="H160">
        <v>0</v>
      </c>
      <c r="I160">
        <v>0</v>
      </c>
      <c r="J160">
        <v>1</v>
      </c>
      <c r="K160">
        <v>1</v>
      </c>
      <c r="L160">
        <v>1</v>
      </c>
      <c r="M160">
        <v>1</v>
      </c>
      <c r="N160">
        <v>1</v>
      </c>
      <c r="O160">
        <v>0</v>
      </c>
      <c r="P160">
        <v>1</v>
      </c>
      <c r="Q160">
        <v>0</v>
      </c>
      <c r="R160">
        <v>0</v>
      </c>
      <c r="S160">
        <v>0</v>
      </c>
      <c r="T160">
        <v>1</v>
      </c>
      <c r="U160">
        <v>0</v>
      </c>
      <c r="W160">
        <f t="shared" si="3"/>
        <v>1.5797835966168101</v>
      </c>
      <c r="X160">
        <f t="shared" si="4"/>
        <v>1.8692317197309762</v>
      </c>
      <c r="Y160">
        <f t="shared" si="5"/>
        <v>0.10526315789473684</v>
      </c>
    </row>
    <row r="161" spans="1:25">
      <c r="A161" t="s">
        <v>2</v>
      </c>
      <c r="B161">
        <v>5</v>
      </c>
      <c r="C161">
        <v>36</v>
      </c>
      <c r="D161">
        <v>120</v>
      </c>
      <c r="E161">
        <v>3.3333333333333335</v>
      </c>
      <c r="F161">
        <v>0</v>
      </c>
      <c r="G161">
        <v>0</v>
      </c>
      <c r="H161">
        <v>0</v>
      </c>
      <c r="I161">
        <v>0</v>
      </c>
      <c r="J161">
        <v>0</v>
      </c>
      <c r="K161">
        <v>0</v>
      </c>
      <c r="L161">
        <v>1</v>
      </c>
      <c r="M161">
        <v>1</v>
      </c>
      <c r="N161">
        <v>0</v>
      </c>
      <c r="O161">
        <v>0</v>
      </c>
      <c r="P161">
        <v>1</v>
      </c>
      <c r="Q161">
        <v>0</v>
      </c>
      <c r="R161">
        <v>0</v>
      </c>
      <c r="S161">
        <v>1</v>
      </c>
      <c r="T161">
        <v>1</v>
      </c>
      <c r="U161">
        <v>0</v>
      </c>
      <c r="W161">
        <f t="shared" si="3"/>
        <v>1.5563025007672873</v>
      </c>
      <c r="X161">
        <f t="shared" si="4"/>
        <v>2.0791812460476247</v>
      </c>
      <c r="Y161">
        <f t="shared" si="5"/>
        <v>0.19047619047619047</v>
      </c>
    </row>
    <row r="162" spans="1:25">
      <c r="A162" t="s">
        <v>2</v>
      </c>
      <c r="B162">
        <v>11</v>
      </c>
      <c r="C162">
        <v>36</v>
      </c>
      <c r="D162">
        <v>50</v>
      </c>
      <c r="E162">
        <v>1.3888888888888888</v>
      </c>
      <c r="F162">
        <v>1</v>
      </c>
      <c r="G162">
        <v>1</v>
      </c>
      <c r="H162">
        <v>1</v>
      </c>
      <c r="I162">
        <v>0</v>
      </c>
      <c r="J162">
        <v>1</v>
      </c>
      <c r="K162">
        <v>1</v>
      </c>
      <c r="L162">
        <v>1</v>
      </c>
      <c r="M162">
        <v>1</v>
      </c>
      <c r="N162">
        <v>0</v>
      </c>
      <c r="O162">
        <v>1</v>
      </c>
      <c r="P162">
        <v>1</v>
      </c>
      <c r="Q162">
        <v>0</v>
      </c>
      <c r="R162">
        <v>0</v>
      </c>
      <c r="S162">
        <v>1</v>
      </c>
      <c r="T162">
        <v>1</v>
      </c>
      <c r="U162">
        <v>0</v>
      </c>
      <c r="W162">
        <f t="shared" si="3"/>
        <v>1.5563025007672873</v>
      </c>
      <c r="X162">
        <f t="shared" si="4"/>
        <v>1.6989700043360187</v>
      </c>
      <c r="Y162">
        <f t="shared" si="5"/>
        <v>7.9365079365079361E-2</v>
      </c>
    </row>
    <row r="163" spans="1:25">
      <c r="A163" t="s">
        <v>2</v>
      </c>
      <c r="B163">
        <v>4</v>
      </c>
      <c r="C163">
        <v>33</v>
      </c>
      <c r="D163">
        <v>180</v>
      </c>
      <c r="E163">
        <v>5.4545454545454541</v>
      </c>
      <c r="F163">
        <v>0</v>
      </c>
      <c r="G163">
        <v>0</v>
      </c>
      <c r="H163">
        <v>0</v>
      </c>
      <c r="I163">
        <v>0</v>
      </c>
      <c r="J163">
        <v>0</v>
      </c>
      <c r="K163">
        <v>0</v>
      </c>
      <c r="L163">
        <v>0</v>
      </c>
      <c r="M163">
        <v>1</v>
      </c>
      <c r="N163">
        <v>1</v>
      </c>
      <c r="O163">
        <v>0</v>
      </c>
      <c r="P163">
        <v>1</v>
      </c>
      <c r="Q163">
        <v>0</v>
      </c>
      <c r="R163">
        <v>0</v>
      </c>
      <c r="S163">
        <v>0</v>
      </c>
      <c r="T163">
        <v>1</v>
      </c>
      <c r="U163">
        <v>0</v>
      </c>
      <c r="W163">
        <f t="shared" si="3"/>
        <v>1.5185139398778875</v>
      </c>
      <c r="X163">
        <f t="shared" si="4"/>
        <v>2.255272505103306</v>
      </c>
      <c r="Y163">
        <f t="shared" si="5"/>
        <v>0.34090909090909088</v>
      </c>
    </row>
    <row r="164" spans="1:25">
      <c r="A164" t="s">
        <v>2</v>
      </c>
      <c r="B164">
        <v>5</v>
      </c>
      <c r="C164">
        <v>25</v>
      </c>
      <c r="D164">
        <v>150</v>
      </c>
      <c r="E164">
        <v>6</v>
      </c>
      <c r="F164">
        <v>0</v>
      </c>
      <c r="G164">
        <v>0</v>
      </c>
      <c r="H164">
        <v>0</v>
      </c>
      <c r="I164">
        <v>1</v>
      </c>
      <c r="J164">
        <v>0</v>
      </c>
      <c r="K164">
        <v>0</v>
      </c>
      <c r="L164">
        <v>0</v>
      </c>
      <c r="M164">
        <v>1</v>
      </c>
      <c r="N164">
        <v>0</v>
      </c>
      <c r="O164">
        <v>0</v>
      </c>
      <c r="P164">
        <v>1</v>
      </c>
      <c r="Q164">
        <v>0</v>
      </c>
      <c r="R164">
        <v>0</v>
      </c>
      <c r="S164">
        <v>1</v>
      </c>
      <c r="T164">
        <v>1</v>
      </c>
      <c r="U164">
        <v>0</v>
      </c>
      <c r="W164">
        <f t="shared" si="3"/>
        <v>1.3979400086720377</v>
      </c>
      <c r="X164">
        <f t="shared" si="4"/>
        <v>2.1760912590556813</v>
      </c>
      <c r="Y164">
        <f t="shared" si="5"/>
        <v>0.5</v>
      </c>
    </row>
    <row r="165" spans="1:25">
      <c r="A165" t="s">
        <v>2</v>
      </c>
      <c r="B165">
        <v>10</v>
      </c>
      <c r="C165">
        <v>18</v>
      </c>
      <c r="D165">
        <v>30</v>
      </c>
      <c r="E165">
        <v>1.6666666666666667</v>
      </c>
      <c r="F165">
        <v>1</v>
      </c>
      <c r="G165">
        <v>1</v>
      </c>
      <c r="H165">
        <v>1</v>
      </c>
      <c r="I165">
        <v>0</v>
      </c>
      <c r="J165">
        <v>0</v>
      </c>
      <c r="K165">
        <v>1</v>
      </c>
      <c r="L165">
        <v>1</v>
      </c>
      <c r="M165">
        <v>1</v>
      </c>
      <c r="N165">
        <v>1</v>
      </c>
      <c r="O165">
        <v>1</v>
      </c>
      <c r="P165">
        <v>1</v>
      </c>
      <c r="Q165">
        <v>0</v>
      </c>
      <c r="R165">
        <v>0</v>
      </c>
      <c r="S165">
        <v>0</v>
      </c>
      <c r="T165">
        <v>1</v>
      </c>
      <c r="U165">
        <v>0</v>
      </c>
      <c r="W165">
        <f t="shared" si="3"/>
        <v>1.255272505103306</v>
      </c>
      <c r="X165">
        <f t="shared" si="4"/>
        <v>1.4771212547196624</v>
      </c>
      <c r="Y165">
        <f t="shared" si="5"/>
        <v>0.19607843137254902</v>
      </c>
    </row>
    <row r="166" spans="1:25">
      <c r="A166" t="s">
        <v>2</v>
      </c>
      <c r="B166">
        <v>11</v>
      </c>
      <c r="C166">
        <v>17</v>
      </c>
      <c r="D166">
        <v>17</v>
      </c>
      <c r="E166">
        <v>1</v>
      </c>
      <c r="F166">
        <v>1</v>
      </c>
      <c r="G166">
        <v>1</v>
      </c>
      <c r="H166">
        <v>1</v>
      </c>
      <c r="I166">
        <v>0</v>
      </c>
      <c r="J166">
        <v>0</v>
      </c>
      <c r="K166">
        <v>1</v>
      </c>
      <c r="L166">
        <v>1</v>
      </c>
      <c r="M166">
        <v>1</v>
      </c>
      <c r="N166">
        <v>1</v>
      </c>
      <c r="O166">
        <v>1</v>
      </c>
      <c r="P166">
        <v>1</v>
      </c>
      <c r="Q166">
        <v>0</v>
      </c>
      <c r="R166">
        <v>1</v>
      </c>
      <c r="S166">
        <v>0</v>
      </c>
      <c r="T166">
        <v>1</v>
      </c>
      <c r="U166">
        <v>0</v>
      </c>
      <c r="W166">
        <f t="shared" si="3"/>
        <v>1.2304489213782739</v>
      </c>
      <c r="X166">
        <f t="shared" si="4"/>
        <v>1.2304489213782739</v>
      </c>
      <c r="Y166">
        <f t="shared" si="5"/>
        <v>0.125</v>
      </c>
    </row>
    <row r="167" spans="1:25">
      <c r="A167" t="s">
        <v>2</v>
      </c>
      <c r="B167">
        <v>8</v>
      </c>
      <c r="C167">
        <v>17</v>
      </c>
      <c r="D167">
        <v>14</v>
      </c>
      <c r="E167">
        <v>0.82352941176470584</v>
      </c>
      <c r="F167">
        <v>1</v>
      </c>
      <c r="G167">
        <v>0</v>
      </c>
      <c r="H167">
        <v>0</v>
      </c>
      <c r="I167">
        <v>0</v>
      </c>
      <c r="J167">
        <v>1</v>
      </c>
      <c r="K167">
        <v>1</v>
      </c>
      <c r="L167">
        <v>1</v>
      </c>
      <c r="M167">
        <v>1</v>
      </c>
      <c r="N167">
        <v>0</v>
      </c>
      <c r="O167">
        <v>1</v>
      </c>
      <c r="P167">
        <v>1</v>
      </c>
      <c r="Q167">
        <v>0</v>
      </c>
      <c r="R167">
        <v>0</v>
      </c>
      <c r="S167">
        <v>0</v>
      </c>
      <c r="T167">
        <v>1</v>
      </c>
      <c r="U167">
        <v>0</v>
      </c>
      <c r="W167">
        <f t="shared" si="3"/>
        <v>1.2304489213782739</v>
      </c>
      <c r="X167">
        <f t="shared" si="4"/>
        <v>1.146128035678238</v>
      </c>
      <c r="Y167">
        <f t="shared" si="5"/>
        <v>0.10294117647058823</v>
      </c>
    </row>
    <row r="168" spans="1:25">
      <c r="A168" t="s">
        <v>2</v>
      </c>
      <c r="B168">
        <v>10</v>
      </c>
      <c r="C168">
        <v>15</v>
      </c>
      <c r="D168">
        <v>16</v>
      </c>
      <c r="E168">
        <v>1.0666666666666667</v>
      </c>
      <c r="F168">
        <v>1</v>
      </c>
      <c r="G168">
        <v>1</v>
      </c>
      <c r="H168">
        <v>1</v>
      </c>
      <c r="I168">
        <v>0</v>
      </c>
      <c r="J168">
        <v>0</v>
      </c>
      <c r="K168">
        <v>1</v>
      </c>
      <c r="L168">
        <v>1</v>
      </c>
      <c r="M168">
        <v>1</v>
      </c>
      <c r="N168">
        <v>1</v>
      </c>
      <c r="O168">
        <v>1</v>
      </c>
      <c r="P168">
        <v>1</v>
      </c>
      <c r="Q168">
        <v>0</v>
      </c>
      <c r="R168">
        <v>0</v>
      </c>
      <c r="S168">
        <v>0</v>
      </c>
      <c r="T168">
        <v>1</v>
      </c>
      <c r="U168">
        <v>0</v>
      </c>
      <c r="W168">
        <f t="shared" si="3"/>
        <v>1.1760912590556813</v>
      </c>
      <c r="X168">
        <f t="shared" si="4"/>
        <v>1.2041199826559248</v>
      </c>
      <c r="Y168">
        <f t="shared" si="5"/>
        <v>0.15238095238095239</v>
      </c>
    </row>
    <row r="169" spans="1:25">
      <c r="A169" t="s">
        <v>2</v>
      </c>
      <c r="B169">
        <v>10</v>
      </c>
      <c r="C169">
        <v>11</v>
      </c>
      <c r="D169">
        <v>12</v>
      </c>
      <c r="E169">
        <v>1.0909090909090908</v>
      </c>
      <c r="F169">
        <v>1</v>
      </c>
      <c r="G169">
        <v>1</v>
      </c>
      <c r="H169">
        <v>1</v>
      </c>
      <c r="I169">
        <v>0</v>
      </c>
      <c r="J169">
        <v>0</v>
      </c>
      <c r="K169">
        <v>1</v>
      </c>
      <c r="L169">
        <v>1</v>
      </c>
      <c r="M169">
        <v>1</v>
      </c>
      <c r="N169">
        <v>1</v>
      </c>
      <c r="O169">
        <v>1</v>
      </c>
      <c r="P169">
        <v>1</v>
      </c>
      <c r="Q169">
        <v>0</v>
      </c>
      <c r="R169">
        <v>0</v>
      </c>
      <c r="S169">
        <v>0</v>
      </c>
      <c r="T169">
        <v>1</v>
      </c>
      <c r="U169">
        <v>0</v>
      </c>
      <c r="W169">
        <f t="shared" si="3"/>
        <v>1.0413926851582251</v>
      </c>
      <c r="X169">
        <f t="shared" si="4"/>
        <v>1.0791812460476249</v>
      </c>
      <c r="Y169">
        <f t="shared" si="5"/>
        <v>0.21818181818181817</v>
      </c>
    </row>
    <row r="170" spans="1:25">
      <c r="A170" t="s">
        <v>2</v>
      </c>
      <c r="B170">
        <v>9</v>
      </c>
      <c r="C170">
        <v>11</v>
      </c>
      <c r="D170">
        <v>20</v>
      </c>
      <c r="E170">
        <v>1.8181818181818181</v>
      </c>
      <c r="F170">
        <v>1</v>
      </c>
      <c r="G170">
        <v>1</v>
      </c>
      <c r="H170">
        <v>1</v>
      </c>
      <c r="I170">
        <v>0</v>
      </c>
      <c r="J170">
        <v>0</v>
      </c>
      <c r="K170">
        <v>0</v>
      </c>
      <c r="L170">
        <v>1</v>
      </c>
      <c r="M170">
        <v>1</v>
      </c>
      <c r="N170">
        <v>1</v>
      </c>
      <c r="O170">
        <v>1</v>
      </c>
      <c r="P170">
        <v>1</v>
      </c>
      <c r="Q170">
        <v>0</v>
      </c>
      <c r="R170">
        <v>0</v>
      </c>
      <c r="S170">
        <v>0</v>
      </c>
      <c r="T170">
        <v>1</v>
      </c>
      <c r="U170">
        <v>0</v>
      </c>
      <c r="W170">
        <f t="shared" si="3"/>
        <v>1.0413926851582251</v>
      </c>
      <c r="X170">
        <f t="shared" si="4"/>
        <v>1.3010299956639813</v>
      </c>
      <c r="Y170">
        <f t="shared" si="5"/>
        <v>0.36363636363636365</v>
      </c>
    </row>
    <row r="171" spans="1:25">
      <c r="A171" t="s">
        <v>2</v>
      </c>
      <c r="B171">
        <v>9</v>
      </c>
      <c r="C171">
        <v>8</v>
      </c>
      <c r="D171">
        <v>7</v>
      </c>
      <c r="E171">
        <v>0.875</v>
      </c>
      <c r="F171">
        <v>1</v>
      </c>
      <c r="G171">
        <v>1</v>
      </c>
      <c r="H171">
        <v>1</v>
      </c>
      <c r="I171">
        <v>0</v>
      </c>
      <c r="J171">
        <v>0</v>
      </c>
      <c r="K171">
        <v>1</v>
      </c>
      <c r="L171">
        <v>1</v>
      </c>
      <c r="M171">
        <v>1</v>
      </c>
      <c r="N171">
        <v>0</v>
      </c>
      <c r="O171">
        <v>1</v>
      </c>
      <c r="P171">
        <v>1</v>
      </c>
      <c r="Q171">
        <v>0</v>
      </c>
      <c r="R171">
        <v>0</v>
      </c>
      <c r="S171">
        <v>0</v>
      </c>
      <c r="T171">
        <v>1</v>
      </c>
      <c r="U171">
        <v>0</v>
      </c>
      <c r="W171">
        <f t="shared" si="3"/>
        <v>0.90308998699194354</v>
      </c>
      <c r="X171">
        <f t="shared" si="4"/>
        <v>0.84509804001425681</v>
      </c>
      <c r="Y171">
        <f t="shared" si="5"/>
        <v>0.25</v>
      </c>
    </row>
    <row r="172" spans="1:25">
      <c r="A172" t="s">
        <v>2</v>
      </c>
      <c r="B172">
        <v>10</v>
      </c>
      <c r="C172">
        <v>6</v>
      </c>
      <c r="D172">
        <v>10</v>
      </c>
      <c r="E172">
        <v>1.6666666666666667</v>
      </c>
      <c r="F172">
        <v>1</v>
      </c>
      <c r="G172">
        <v>1</v>
      </c>
      <c r="H172">
        <v>1</v>
      </c>
      <c r="I172">
        <v>0</v>
      </c>
      <c r="J172">
        <v>0</v>
      </c>
      <c r="K172">
        <v>1</v>
      </c>
      <c r="L172">
        <v>1</v>
      </c>
      <c r="M172">
        <v>1</v>
      </c>
      <c r="N172">
        <v>1</v>
      </c>
      <c r="O172">
        <v>1</v>
      </c>
      <c r="P172">
        <v>1</v>
      </c>
      <c r="Q172">
        <v>0</v>
      </c>
      <c r="R172">
        <v>0</v>
      </c>
      <c r="S172">
        <v>0</v>
      </c>
      <c r="T172">
        <v>1</v>
      </c>
      <c r="U172">
        <v>0</v>
      </c>
      <c r="W172">
        <f t="shared" si="3"/>
        <v>0.77815125038364363</v>
      </c>
      <c r="X172">
        <f t="shared" si="4"/>
        <v>1</v>
      </c>
      <c r="Y172">
        <f t="shared" si="5"/>
        <v>0.66666666666666663</v>
      </c>
    </row>
    <row r="173" spans="1:25">
      <c r="A173" t="s">
        <v>2</v>
      </c>
      <c r="B173">
        <v>9</v>
      </c>
      <c r="C173">
        <v>5</v>
      </c>
      <c r="D173">
        <v>6</v>
      </c>
      <c r="E173">
        <v>1.2</v>
      </c>
      <c r="F173">
        <v>1</v>
      </c>
      <c r="G173">
        <v>1</v>
      </c>
      <c r="H173">
        <v>1</v>
      </c>
      <c r="I173">
        <v>0</v>
      </c>
      <c r="J173">
        <v>0</v>
      </c>
      <c r="K173">
        <v>1</v>
      </c>
      <c r="L173">
        <v>1</v>
      </c>
      <c r="M173">
        <v>1</v>
      </c>
      <c r="N173">
        <v>0</v>
      </c>
      <c r="O173">
        <v>1</v>
      </c>
      <c r="P173">
        <v>1</v>
      </c>
      <c r="Q173">
        <v>0</v>
      </c>
      <c r="R173">
        <v>0</v>
      </c>
      <c r="S173">
        <v>0</v>
      </c>
      <c r="T173">
        <v>1</v>
      </c>
      <c r="U173">
        <v>0</v>
      </c>
      <c r="W173">
        <f t="shared" si="3"/>
        <v>0.69897000433601886</v>
      </c>
      <c r="X173">
        <f t="shared" si="4"/>
        <v>0.77815125038364363</v>
      </c>
      <c r="Y173">
        <f t="shared" si="5"/>
        <v>0.6</v>
      </c>
    </row>
    <row r="174" spans="1:25">
      <c r="A174" t="s">
        <v>2</v>
      </c>
      <c r="B174">
        <v>9</v>
      </c>
      <c r="C174">
        <v>2</v>
      </c>
      <c r="D174">
        <v>1</v>
      </c>
      <c r="E174">
        <v>0.5</v>
      </c>
      <c r="F174">
        <v>1</v>
      </c>
      <c r="G174">
        <v>1</v>
      </c>
      <c r="H174">
        <v>1</v>
      </c>
      <c r="I174">
        <v>0</v>
      </c>
      <c r="J174">
        <v>0</v>
      </c>
      <c r="K174">
        <v>1</v>
      </c>
      <c r="L174">
        <v>1</v>
      </c>
      <c r="M174">
        <v>1</v>
      </c>
      <c r="N174">
        <v>0</v>
      </c>
      <c r="O174">
        <v>1</v>
      </c>
      <c r="P174">
        <v>1</v>
      </c>
      <c r="Q174">
        <v>0</v>
      </c>
      <c r="R174">
        <v>0</v>
      </c>
      <c r="S174">
        <v>0</v>
      </c>
      <c r="T174">
        <v>1</v>
      </c>
      <c r="U174">
        <v>0</v>
      </c>
      <c r="W174">
        <f t="shared" si="3"/>
        <v>0.3010299956639812</v>
      </c>
      <c r="X174">
        <f t="shared" si="4"/>
        <v>0</v>
      </c>
      <c r="Y174">
        <f t="shared" si="5"/>
        <v>1</v>
      </c>
    </row>
    <row r="175" spans="1:25">
      <c r="F175">
        <f>SUM(F141:F174)</f>
        <v>23</v>
      </c>
      <c r="G175">
        <f t="shared" ref="G175:U175" si="6">SUM(G141:G174)</f>
        <v>19</v>
      </c>
      <c r="H175">
        <f t="shared" si="6"/>
        <v>21</v>
      </c>
      <c r="I175">
        <f t="shared" si="6"/>
        <v>12</v>
      </c>
      <c r="J175">
        <f t="shared" si="6"/>
        <v>12</v>
      </c>
      <c r="K175">
        <f t="shared" si="6"/>
        <v>22</v>
      </c>
      <c r="L175">
        <f t="shared" si="6"/>
        <v>27</v>
      </c>
      <c r="M175">
        <f t="shared" si="6"/>
        <v>33</v>
      </c>
      <c r="N175">
        <f t="shared" si="6"/>
        <v>15</v>
      </c>
      <c r="O175">
        <f t="shared" si="6"/>
        <v>22</v>
      </c>
      <c r="P175">
        <f t="shared" si="6"/>
        <v>34</v>
      </c>
      <c r="Q175">
        <f t="shared" si="6"/>
        <v>0</v>
      </c>
      <c r="R175">
        <f t="shared" si="6"/>
        <v>1</v>
      </c>
      <c r="S175">
        <f t="shared" si="6"/>
        <v>4</v>
      </c>
      <c r="T175">
        <f t="shared" si="6"/>
        <v>34</v>
      </c>
      <c r="U175">
        <f t="shared" si="6"/>
        <v>0</v>
      </c>
    </row>
    <row r="177" spans="1:21">
      <c r="B177" t="s">
        <v>822</v>
      </c>
      <c r="C177" t="s">
        <v>823</v>
      </c>
      <c r="D177" t="s">
        <v>824</v>
      </c>
      <c r="E177" t="s">
        <v>825</v>
      </c>
      <c r="F177" t="s">
        <v>826</v>
      </c>
      <c r="G177" t="s">
        <v>827</v>
      </c>
      <c r="H177" t="s">
        <v>828</v>
      </c>
      <c r="I177" t="s">
        <v>829</v>
      </c>
      <c r="J177" t="s">
        <v>830</v>
      </c>
      <c r="K177" t="s">
        <v>831</v>
      </c>
      <c r="L177" t="s">
        <v>832</v>
      </c>
      <c r="M177" t="s">
        <v>833</v>
      </c>
      <c r="N177" t="s">
        <v>834</v>
      </c>
      <c r="O177" t="s">
        <v>835</v>
      </c>
      <c r="P177" t="s">
        <v>836</v>
      </c>
      <c r="Q177" t="s">
        <v>837</v>
      </c>
    </row>
    <row r="178" spans="1:21">
      <c r="A178" t="s">
        <v>2</v>
      </c>
      <c r="B178">
        <v>23</v>
      </c>
      <c r="C178">
        <v>19</v>
      </c>
      <c r="D178">
        <v>21</v>
      </c>
      <c r="E178">
        <v>12</v>
      </c>
      <c r="F178">
        <v>12</v>
      </c>
      <c r="G178">
        <v>22</v>
      </c>
      <c r="H178">
        <v>27</v>
      </c>
      <c r="I178">
        <v>33</v>
      </c>
      <c r="J178">
        <v>15</v>
      </c>
      <c r="K178">
        <v>22</v>
      </c>
      <c r="L178">
        <v>34</v>
      </c>
      <c r="M178">
        <v>0</v>
      </c>
      <c r="N178">
        <v>1</v>
      </c>
      <c r="O178">
        <v>4</v>
      </c>
      <c r="P178">
        <v>34</v>
      </c>
      <c r="Q178">
        <v>0</v>
      </c>
    </row>
    <row r="179" spans="1:21">
      <c r="A179" t="s">
        <v>263</v>
      </c>
      <c r="B179">
        <v>25</v>
      </c>
      <c r="C179">
        <v>25</v>
      </c>
      <c r="D179">
        <v>26</v>
      </c>
      <c r="E179">
        <v>0</v>
      </c>
      <c r="F179">
        <v>1</v>
      </c>
      <c r="G179">
        <v>25</v>
      </c>
      <c r="H179">
        <v>25</v>
      </c>
      <c r="I179">
        <v>25</v>
      </c>
      <c r="J179">
        <v>24</v>
      </c>
      <c r="K179">
        <v>27</v>
      </c>
      <c r="L179">
        <v>27</v>
      </c>
      <c r="M179">
        <v>0</v>
      </c>
      <c r="N179">
        <v>1</v>
      </c>
      <c r="O179">
        <v>0</v>
      </c>
      <c r="P179">
        <v>27</v>
      </c>
      <c r="Q179">
        <v>0</v>
      </c>
    </row>
    <row r="181" spans="1:21">
      <c r="T181" t="s">
        <v>853</v>
      </c>
    </row>
    <row r="182" spans="1:21">
      <c r="T182" t="s">
        <v>2</v>
      </c>
      <c r="U182" t="s">
        <v>263</v>
      </c>
    </row>
    <row r="183" spans="1:21">
      <c r="T183">
        <v>13</v>
      </c>
      <c r="U183">
        <v>11</v>
      </c>
    </row>
    <row r="184" spans="1:21">
      <c r="T184">
        <v>11</v>
      </c>
      <c r="U184">
        <v>10</v>
      </c>
    </row>
    <row r="185" spans="1:21">
      <c r="T185">
        <v>11</v>
      </c>
      <c r="U185">
        <v>10</v>
      </c>
    </row>
    <row r="186" spans="1:21">
      <c r="T186">
        <v>11</v>
      </c>
      <c r="U186">
        <v>10</v>
      </c>
    </row>
    <row r="187" spans="1:21">
      <c r="T187">
        <v>11</v>
      </c>
      <c r="U187">
        <v>10</v>
      </c>
    </row>
    <row r="188" spans="1:21">
      <c r="T188">
        <v>11</v>
      </c>
      <c r="U188">
        <v>10</v>
      </c>
    </row>
    <row r="189" spans="1:21">
      <c r="T189">
        <v>10</v>
      </c>
      <c r="U189">
        <v>10</v>
      </c>
    </row>
    <row r="190" spans="1:21">
      <c r="T190">
        <v>10</v>
      </c>
      <c r="U190">
        <v>10</v>
      </c>
    </row>
    <row r="191" spans="1:21">
      <c r="T191">
        <v>10</v>
      </c>
      <c r="U191">
        <v>10</v>
      </c>
    </row>
    <row r="192" spans="1:21">
      <c r="T192">
        <v>10</v>
      </c>
      <c r="U192">
        <v>10</v>
      </c>
    </row>
    <row r="193" spans="20:21">
      <c r="T193">
        <v>10</v>
      </c>
      <c r="U193">
        <v>10</v>
      </c>
    </row>
    <row r="194" spans="20:21">
      <c r="T194">
        <v>10</v>
      </c>
      <c r="U194">
        <v>10</v>
      </c>
    </row>
    <row r="195" spans="20:21">
      <c r="T195">
        <v>10</v>
      </c>
      <c r="U195">
        <v>10</v>
      </c>
    </row>
    <row r="196" spans="20:21">
      <c r="T196">
        <v>9</v>
      </c>
      <c r="U196">
        <v>10</v>
      </c>
    </row>
    <row r="197" spans="20:21">
      <c r="T197">
        <v>9</v>
      </c>
      <c r="U197">
        <v>10</v>
      </c>
    </row>
    <row r="198" spans="20:21">
      <c r="T198">
        <v>9</v>
      </c>
      <c r="U198">
        <v>10</v>
      </c>
    </row>
    <row r="199" spans="20:21">
      <c r="T199">
        <v>9</v>
      </c>
      <c r="U199">
        <v>10</v>
      </c>
    </row>
    <row r="200" spans="20:21">
      <c r="T200">
        <v>9</v>
      </c>
      <c r="U200">
        <v>10</v>
      </c>
    </row>
    <row r="201" spans="20:21">
      <c r="T201">
        <v>9</v>
      </c>
      <c r="U201">
        <v>10</v>
      </c>
    </row>
    <row r="202" spans="20:21">
      <c r="T202">
        <v>9</v>
      </c>
      <c r="U202">
        <v>10</v>
      </c>
    </row>
    <row r="203" spans="20:21">
      <c r="T203">
        <v>9</v>
      </c>
      <c r="U203">
        <v>10</v>
      </c>
    </row>
    <row r="204" spans="20:21">
      <c r="T204">
        <v>9</v>
      </c>
      <c r="U204">
        <v>10</v>
      </c>
    </row>
    <row r="205" spans="20:21">
      <c r="T205">
        <v>8</v>
      </c>
      <c r="U205">
        <v>10</v>
      </c>
    </row>
    <row r="206" spans="20:21">
      <c r="T206">
        <v>7</v>
      </c>
      <c r="U206">
        <v>9</v>
      </c>
    </row>
    <row r="207" spans="20:21">
      <c r="T207">
        <v>6</v>
      </c>
      <c r="U207">
        <v>9</v>
      </c>
    </row>
    <row r="208" spans="20:21">
      <c r="T208">
        <v>5</v>
      </c>
      <c r="U208">
        <v>5</v>
      </c>
    </row>
    <row r="209" spans="20:21">
      <c r="T209">
        <v>5</v>
      </c>
      <c r="U209">
        <v>4</v>
      </c>
    </row>
    <row r="210" spans="20:21">
      <c r="T210">
        <v>5</v>
      </c>
    </row>
    <row r="211" spans="20:21">
      <c r="T211">
        <v>5</v>
      </c>
    </row>
    <row r="212" spans="20:21">
      <c r="T212">
        <v>5</v>
      </c>
    </row>
    <row r="213" spans="20:21">
      <c r="T213">
        <v>4</v>
      </c>
    </row>
    <row r="214" spans="20:21">
      <c r="T214">
        <v>4</v>
      </c>
    </row>
    <row r="215" spans="20:21">
      <c r="T215">
        <v>3</v>
      </c>
    </row>
    <row r="216" spans="20:21">
      <c r="T216">
        <v>3</v>
      </c>
    </row>
    <row r="333" spans="1:52">
      <c r="V333" s="3" t="s">
        <v>212</v>
      </c>
      <c r="W333" s="3" t="s">
        <v>213</v>
      </c>
      <c r="X333" s="3" t="s">
        <v>212</v>
      </c>
      <c r="Y333" s="3" t="s">
        <v>213</v>
      </c>
      <c r="Z333" s="3" t="s">
        <v>212</v>
      </c>
      <c r="AA333" s="3" t="s">
        <v>213</v>
      </c>
      <c r="AB333" s="3" t="s">
        <v>212</v>
      </c>
      <c r="AC333" s="3" t="s">
        <v>213</v>
      </c>
      <c r="AD333" s="3" t="s">
        <v>212</v>
      </c>
      <c r="AE333" s="3" t="s">
        <v>213</v>
      </c>
      <c r="AF333" s="3" t="s">
        <v>212</v>
      </c>
      <c r="AG333" s="3" t="s">
        <v>213</v>
      </c>
      <c r="AH333" s="3" t="s">
        <v>212</v>
      </c>
      <c r="AI333" s="3" t="s">
        <v>213</v>
      </c>
      <c r="AJ333" s="3" t="s">
        <v>212</v>
      </c>
      <c r="AK333" s="3" t="s">
        <v>213</v>
      </c>
      <c r="AL333" s="3" t="s">
        <v>212</v>
      </c>
      <c r="AM333" s="3" t="s">
        <v>213</v>
      </c>
      <c r="AN333" s="3" t="s">
        <v>212</v>
      </c>
      <c r="AO333" s="3" t="s">
        <v>213</v>
      </c>
      <c r="AP333" s="3" t="s">
        <v>212</v>
      </c>
      <c r="AQ333" s="3" t="s">
        <v>213</v>
      </c>
      <c r="AR333" s="3" t="s">
        <v>212</v>
      </c>
      <c r="AS333" s="3" t="s">
        <v>213</v>
      </c>
      <c r="AT333" s="3" t="s">
        <v>212</v>
      </c>
      <c r="AU333" s="3" t="s">
        <v>213</v>
      </c>
      <c r="AV333" s="3" t="s">
        <v>212</v>
      </c>
      <c r="AW333" s="3" t="s">
        <v>213</v>
      </c>
    </row>
    <row r="334" spans="1:52">
      <c r="A334" s="1" t="s">
        <v>12</v>
      </c>
      <c r="B334" s="1" t="s">
        <v>850</v>
      </c>
      <c r="C334" s="1" t="s">
        <v>849</v>
      </c>
      <c r="D334" s="1" t="s">
        <v>848</v>
      </c>
      <c r="E334" s="1" t="s">
        <v>851</v>
      </c>
      <c r="F334" s="1" t="s">
        <v>822</v>
      </c>
      <c r="G334" s="1" t="s">
        <v>823</v>
      </c>
      <c r="H334" s="1" t="s">
        <v>824</v>
      </c>
      <c r="I334" s="1" t="s">
        <v>825</v>
      </c>
      <c r="J334" s="1" t="s">
        <v>826</v>
      </c>
      <c r="K334" s="1" t="s">
        <v>827</v>
      </c>
      <c r="L334" s="1" t="s">
        <v>828</v>
      </c>
      <c r="M334" s="1" t="s">
        <v>829</v>
      </c>
      <c r="N334" s="1" t="s">
        <v>830</v>
      </c>
      <c r="O334" s="1" t="s">
        <v>831</v>
      </c>
      <c r="P334" s="1" t="s">
        <v>832</v>
      </c>
      <c r="Q334" s="1" t="s">
        <v>833</v>
      </c>
      <c r="R334" s="1" t="s">
        <v>834</v>
      </c>
      <c r="S334" s="1" t="s">
        <v>835</v>
      </c>
      <c r="T334" s="1" t="s">
        <v>836</v>
      </c>
      <c r="U334" s="1" t="s">
        <v>837</v>
      </c>
      <c r="V334" s="1" t="s">
        <v>69</v>
      </c>
      <c r="W334" s="1" t="s">
        <v>69</v>
      </c>
      <c r="X334" s="1" t="s">
        <v>70</v>
      </c>
      <c r="Y334" s="1" t="s">
        <v>70</v>
      </c>
      <c r="Z334" s="1" t="s">
        <v>71</v>
      </c>
      <c r="AA334" s="1" t="s">
        <v>71</v>
      </c>
      <c r="AB334" s="1" t="s">
        <v>72</v>
      </c>
      <c r="AC334" s="1" t="s">
        <v>72</v>
      </c>
      <c r="AD334" s="1" t="s">
        <v>73</v>
      </c>
      <c r="AE334" s="1" t="s">
        <v>73</v>
      </c>
      <c r="AF334" s="1" t="s">
        <v>74</v>
      </c>
      <c r="AG334" s="1" t="s">
        <v>74</v>
      </c>
      <c r="AH334" s="1" t="s">
        <v>75</v>
      </c>
      <c r="AI334" s="1" t="s">
        <v>75</v>
      </c>
      <c r="AJ334" s="1" t="s">
        <v>76</v>
      </c>
      <c r="AK334" s="1" t="s">
        <v>76</v>
      </c>
      <c r="AL334" s="1" t="s">
        <v>77</v>
      </c>
      <c r="AM334" s="1" t="s">
        <v>77</v>
      </c>
      <c r="AN334" s="1" t="s">
        <v>78</v>
      </c>
      <c r="AO334" s="1" t="s">
        <v>78</v>
      </c>
      <c r="AP334" s="1" t="s">
        <v>79</v>
      </c>
      <c r="AQ334" s="1" t="s">
        <v>79</v>
      </c>
      <c r="AR334" s="1" t="s">
        <v>80</v>
      </c>
      <c r="AS334" s="1" t="s">
        <v>80</v>
      </c>
      <c r="AT334" s="1" t="s">
        <v>81</v>
      </c>
      <c r="AU334" s="1" t="s">
        <v>81</v>
      </c>
      <c r="AV334" s="1" t="s">
        <v>82</v>
      </c>
      <c r="AW334" s="1" t="s">
        <v>82</v>
      </c>
      <c r="AX334" s="1" t="s">
        <v>898</v>
      </c>
      <c r="AY334" s="1" t="s">
        <v>899</v>
      </c>
      <c r="AZ334" s="1" t="s">
        <v>900</v>
      </c>
    </row>
    <row r="335" spans="1:52" s="12" customFormat="1">
      <c r="A335" s="16" t="s">
        <v>2</v>
      </c>
      <c r="B335" s="16">
        <v>3</v>
      </c>
      <c r="C335" s="16">
        <v>6000</v>
      </c>
      <c r="D335" s="16">
        <v>4000</v>
      </c>
      <c r="E335" s="16">
        <v>0.66666666666666663</v>
      </c>
      <c r="F335" s="16">
        <v>0</v>
      </c>
      <c r="G335" s="16">
        <v>0</v>
      </c>
      <c r="H335" s="16">
        <v>0</v>
      </c>
      <c r="I335" s="16">
        <v>1</v>
      </c>
      <c r="J335" s="16">
        <v>0</v>
      </c>
      <c r="K335" s="16">
        <v>0</v>
      </c>
      <c r="L335" s="16">
        <v>0</v>
      </c>
      <c r="M335" s="16">
        <v>0</v>
      </c>
      <c r="N335" s="16">
        <v>0</v>
      </c>
      <c r="O335" s="16">
        <v>0</v>
      </c>
      <c r="P335" s="16">
        <v>1</v>
      </c>
      <c r="Q335" s="16">
        <v>0</v>
      </c>
      <c r="R335" s="16">
        <v>0</v>
      </c>
      <c r="S335" s="16">
        <v>0</v>
      </c>
      <c r="T335" s="16">
        <v>1</v>
      </c>
      <c r="U335" s="16">
        <v>0</v>
      </c>
      <c r="V335" s="16">
        <v>0</v>
      </c>
      <c r="W335" s="16">
        <v>0</v>
      </c>
      <c r="X335" s="16" t="s">
        <v>765</v>
      </c>
      <c r="Y335" s="16">
        <v>0</v>
      </c>
      <c r="Z335" s="16">
        <v>1</v>
      </c>
      <c r="AA335" s="16">
        <v>0</v>
      </c>
      <c r="AB335" s="16">
        <v>0</v>
      </c>
      <c r="AC335" s="16">
        <v>0</v>
      </c>
      <c r="AD335" s="16">
        <v>0</v>
      </c>
      <c r="AE335" s="16">
        <v>0</v>
      </c>
      <c r="AF335" s="16">
        <v>0</v>
      </c>
      <c r="AG335" s="16">
        <v>0</v>
      </c>
      <c r="AH335" s="16">
        <v>0</v>
      </c>
      <c r="AI335" s="16">
        <v>0</v>
      </c>
      <c r="AJ335" s="16">
        <v>1</v>
      </c>
      <c r="AK335" s="16" t="s">
        <v>765</v>
      </c>
      <c r="AL335" s="16">
        <v>1</v>
      </c>
      <c r="AM335" s="16">
        <v>0</v>
      </c>
      <c r="AN335" s="16">
        <v>0</v>
      </c>
      <c r="AO335" s="16">
        <v>0</v>
      </c>
      <c r="AP335" s="16">
        <v>0</v>
      </c>
      <c r="AQ335" s="16">
        <v>0</v>
      </c>
      <c r="AR335" s="16">
        <v>0</v>
      </c>
      <c r="AS335" s="16">
        <v>0</v>
      </c>
      <c r="AT335" s="16">
        <v>0</v>
      </c>
      <c r="AU335" s="16">
        <v>0</v>
      </c>
      <c r="AV335" s="16">
        <v>0</v>
      </c>
      <c r="AW335" s="16">
        <v>0</v>
      </c>
      <c r="AX335" s="12">
        <f>LOG10(C335)</f>
        <v>3.7781512503836434</v>
      </c>
      <c r="AY335" s="12">
        <f>LOG10(D335)</f>
        <v>3.6020599913279625</v>
      </c>
      <c r="AZ335" s="12">
        <f>(2*D335)/((C335)*(C335-1))</f>
        <v>2.2225926543312775E-4</v>
      </c>
    </row>
    <row r="336" spans="1:52" s="13" customFormat="1">
      <c r="A336" s="16" t="s">
        <v>2</v>
      </c>
      <c r="B336" s="16">
        <v>5</v>
      </c>
      <c r="C336" s="16">
        <v>1200</v>
      </c>
      <c r="D336" s="16">
        <v>2500</v>
      </c>
      <c r="E336" s="16">
        <v>2.0833333333333335</v>
      </c>
      <c r="F336" s="16">
        <v>0</v>
      </c>
      <c r="G336" s="16">
        <v>0</v>
      </c>
      <c r="H336" s="16">
        <v>0</v>
      </c>
      <c r="I336" s="16">
        <v>1</v>
      </c>
      <c r="J336" s="16">
        <v>0</v>
      </c>
      <c r="K336" s="16">
        <v>0</v>
      </c>
      <c r="L336" s="16">
        <v>1</v>
      </c>
      <c r="M336" s="16">
        <v>1</v>
      </c>
      <c r="N336" s="16">
        <v>0</v>
      </c>
      <c r="O336" s="16">
        <v>0</v>
      </c>
      <c r="P336" s="16">
        <v>1</v>
      </c>
      <c r="Q336" s="16">
        <v>0</v>
      </c>
      <c r="R336" s="16">
        <v>0</v>
      </c>
      <c r="S336" s="16">
        <v>0</v>
      </c>
      <c r="T336" s="16">
        <v>1</v>
      </c>
      <c r="U336" s="16">
        <v>0</v>
      </c>
      <c r="V336" s="16">
        <v>0</v>
      </c>
      <c r="W336" s="16">
        <v>0</v>
      </c>
      <c r="X336" s="16" t="s">
        <v>765</v>
      </c>
      <c r="Y336" s="16">
        <v>0</v>
      </c>
      <c r="Z336" s="16">
        <v>0</v>
      </c>
      <c r="AA336" s="16">
        <v>0</v>
      </c>
      <c r="AB336" s="16">
        <v>0</v>
      </c>
      <c r="AC336" s="16">
        <v>0</v>
      </c>
      <c r="AD336" s="16">
        <v>0</v>
      </c>
      <c r="AE336" s="16">
        <v>0</v>
      </c>
      <c r="AF336" s="16">
        <v>0</v>
      </c>
      <c r="AG336" s="16">
        <v>0</v>
      </c>
      <c r="AH336" s="16">
        <v>0</v>
      </c>
      <c r="AI336" s="16">
        <v>0</v>
      </c>
      <c r="AJ336" s="16" t="s">
        <v>765</v>
      </c>
      <c r="AK336" s="16">
        <v>0</v>
      </c>
      <c r="AL336" s="16">
        <v>0</v>
      </c>
      <c r="AM336" s="16">
        <v>0</v>
      </c>
      <c r="AN336" s="16">
        <v>0</v>
      </c>
      <c r="AO336" s="16">
        <v>0</v>
      </c>
      <c r="AP336" s="16">
        <v>0</v>
      </c>
      <c r="AQ336" s="16">
        <v>0</v>
      </c>
      <c r="AR336" s="16">
        <v>0</v>
      </c>
      <c r="AS336" s="16">
        <v>0</v>
      </c>
      <c r="AT336" s="16">
        <v>0</v>
      </c>
      <c r="AU336" s="16">
        <v>0</v>
      </c>
      <c r="AV336" s="16">
        <v>0</v>
      </c>
      <c r="AW336" s="16">
        <v>0</v>
      </c>
      <c r="AX336" s="12">
        <f t="shared" ref="AX336:AX368" si="7">LOG10(C336)</f>
        <v>3.0791812460476247</v>
      </c>
      <c r="AY336" s="12">
        <f t="shared" ref="AY336:AY368" si="8">LOG10(D336)</f>
        <v>3.3979400086720375</v>
      </c>
      <c r="AZ336" s="12">
        <f t="shared" ref="AZ336:AZ368" si="9">(2*D336)/((C336)*(C336-1))</f>
        <v>3.4751181540172366E-3</v>
      </c>
    </row>
    <row r="337" spans="1:52" s="13" customFormat="1">
      <c r="A337" s="16" t="s">
        <v>2</v>
      </c>
      <c r="B337" s="16">
        <v>5</v>
      </c>
      <c r="C337" s="16">
        <v>300</v>
      </c>
      <c r="D337" s="16">
        <v>550</v>
      </c>
      <c r="E337" s="16">
        <v>1.8333333333333333</v>
      </c>
      <c r="F337" s="16">
        <v>0</v>
      </c>
      <c r="G337" s="16">
        <v>0</v>
      </c>
      <c r="H337" s="16">
        <v>0</v>
      </c>
      <c r="I337" s="16">
        <v>1</v>
      </c>
      <c r="J337" s="16">
        <v>1</v>
      </c>
      <c r="K337" s="16">
        <v>0</v>
      </c>
      <c r="L337" s="16">
        <v>0</v>
      </c>
      <c r="M337" s="16">
        <v>1</v>
      </c>
      <c r="N337" s="16">
        <v>0</v>
      </c>
      <c r="O337" s="16">
        <v>0</v>
      </c>
      <c r="P337" s="16">
        <v>1</v>
      </c>
      <c r="Q337" s="16">
        <v>0</v>
      </c>
      <c r="R337" s="16">
        <v>0</v>
      </c>
      <c r="S337" s="16">
        <v>0</v>
      </c>
      <c r="T337" s="16">
        <v>1</v>
      </c>
      <c r="U337" s="16">
        <v>0</v>
      </c>
      <c r="V337" s="16">
        <v>0</v>
      </c>
      <c r="W337" s="16">
        <v>0</v>
      </c>
      <c r="X337" s="16" t="s">
        <v>765</v>
      </c>
      <c r="Y337" s="16">
        <v>0</v>
      </c>
      <c r="Z337" s="16">
        <v>0</v>
      </c>
      <c r="AA337" s="16">
        <v>0</v>
      </c>
      <c r="AB337" s="16">
        <v>0</v>
      </c>
      <c r="AC337" s="16">
        <v>0</v>
      </c>
      <c r="AD337" s="16">
        <v>0</v>
      </c>
      <c r="AE337" s="16">
        <v>0</v>
      </c>
      <c r="AF337" s="16">
        <v>0</v>
      </c>
      <c r="AG337" s="16">
        <v>0</v>
      </c>
      <c r="AH337" s="16">
        <v>0</v>
      </c>
      <c r="AI337" s="16">
        <v>0</v>
      </c>
      <c r="AJ337" s="16">
        <v>0</v>
      </c>
      <c r="AK337" s="16">
        <v>0</v>
      </c>
      <c r="AL337" s="16">
        <v>0</v>
      </c>
      <c r="AM337" s="16">
        <v>0</v>
      </c>
      <c r="AN337" s="16">
        <v>0</v>
      </c>
      <c r="AO337" s="16">
        <v>0</v>
      </c>
      <c r="AP337" s="16">
        <v>0</v>
      </c>
      <c r="AQ337" s="16">
        <v>0</v>
      </c>
      <c r="AR337" s="16">
        <v>0</v>
      </c>
      <c r="AS337" s="16">
        <v>0</v>
      </c>
      <c r="AT337" s="16">
        <v>0</v>
      </c>
      <c r="AU337" s="16">
        <v>0</v>
      </c>
      <c r="AV337" s="16">
        <v>0</v>
      </c>
      <c r="AW337" s="16">
        <v>0</v>
      </c>
      <c r="AX337" s="12">
        <f t="shared" si="7"/>
        <v>2.4771212547196626</v>
      </c>
      <c r="AY337" s="12">
        <f t="shared" si="8"/>
        <v>2.7403626894942437</v>
      </c>
      <c r="AZ337" s="12">
        <f t="shared" si="9"/>
        <v>1.2263099219620958E-2</v>
      </c>
    </row>
    <row r="338" spans="1:52" s="13" customFormat="1">
      <c r="A338" s="16" t="s">
        <v>2</v>
      </c>
      <c r="B338" s="16">
        <v>5</v>
      </c>
      <c r="C338" s="16">
        <v>182</v>
      </c>
      <c r="D338" s="16">
        <v>100</v>
      </c>
      <c r="E338" s="16">
        <v>0.5494505494505495</v>
      </c>
      <c r="F338" s="16">
        <v>0</v>
      </c>
      <c r="G338" s="16">
        <v>0</v>
      </c>
      <c r="H338" s="16">
        <v>0</v>
      </c>
      <c r="I338" s="16">
        <v>0</v>
      </c>
      <c r="J338" s="16">
        <v>1</v>
      </c>
      <c r="K338" s="16">
        <v>0</v>
      </c>
      <c r="L338" s="16">
        <v>0</v>
      </c>
      <c r="M338" s="16">
        <v>1</v>
      </c>
      <c r="N338" s="16">
        <v>1</v>
      </c>
      <c r="O338" s="16">
        <v>0</v>
      </c>
      <c r="P338" s="16">
        <v>1</v>
      </c>
      <c r="Q338" s="16">
        <v>0</v>
      </c>
      <c r="R338" s="16">
        <v>0</v>
      </c>
      <c r="S338" s="16">
        <v>0</v>
      </c>
      <c r="T338" s="16">
        <v>1</v>
      </c>
      <c r="U338" s="16">
        <v>0</v>
      </c>
      <c r="V338" s="16">
        <v>0</v>
      </c>
      <c r="W338" s="16">
        <v>0</v>
      </c>
      <c r="X338" s="16" t="s">
        <v>765</v>
      </c>
      <c r="Y338" s="16">
        <v>0</v>
      </c>
      <c r="Z338" s="16">
        <v>0</v>
      </c>
      <c r="AA338" s="16">
        <v>0</v>
      </c>
      <c r="AB338" s="16">
        <v>0</v>
      </c>
      <c r="AC338" s="16">
        <v>0</v>
      </c>
      <c r="AD338" s="16">
        <v>0</v>
      </c>
      <c r="AE338" s="16">
        <v>0</v>
      </c>
      <c r="AF338" s="16">
        <v>0</v>
      </c>
      <c r="AG338" s="16">
        <v>0</v>
      </c>
      <c r="AH338" s="16">
        <v>0</v>
      </c>
      <c r="AI338" s="16">
        <v>0</v>
      </c>
      <c r="AJ338" s="16" t="s">
        <v>765</v>
      </c>
      <c r="AK338" s="16">
        <v>0</v>
      </c>
      <c r="AL338" s="16">
        <v>0</v>
      </c>
      <c r="AM338" s="16">
        <v>0</v>
      </c>
      <c r="AN338" s="16">
        <v>0</v>
      </c>
      <c r="AO338" s="16">
        <v>0</v>
      </c>
      <c r="AP338" s="16">
        <v>0</v>
      </c>
      <c r="AQ338" s="16">
        <v>0</v>
      </c>
      <c r="AR338" s="16">
        <v>0</v>
      </c>
      <c r="AS338" s="16">
        <v>0</v>
      </c>
      <c r="AT338" s="16">
        <v>0</v>
      </c>
      <c r="AU338" s="16">
        <v>0</v>
      </c>
      <c r="AV338" s="16">
        <v>0</v>
      </c>
      <c r="AW338" s="16">
        <v>0</v>
      </c>
      <c r="AX338" s="12">
        <f t="shared" si="7"/>
        <v>2.2600713879850747</v>
      </c>
      <c r="AY338" s="12">
        <f t="shared" si="8"/>
        <v>2</v>
      </c>
      <c r="AZ338" s="12">
        <f t="shared" si="9"/>
        <v>6.0712767895088338E-3</v>
      </c>
    </row>
    <row r="339" spans="1:52" s="13" customFormat="1">
      <c r="A339" s="16" t="s">
        <v>2</v>
      </c>
      <c r="B339" s="16">
        <v>3</v>
      </c>
      <c r="C339" s="16">
        <v>145</v>
      </c>
      <c r="D339" s="16">
        <v>250</v>
      </c>
      <c r="E339" s="16">
        <v>1.7241379310344827</v>
      </c>
      <c r="F339" s="16">
        <v>0</v>
      </c>
      <c r="G339" s="16">
        <v>0</v>
      </c>
      <c r="H339" s="16">
        <v>0</v>
      </c>
      <c r="I339" s="16">
        <v>0</v>
      </c>
      <c r="J339" s="16">
        <v>0</v>
      </c>
      <c r="K339" s="16">
        <v>0</v>
      </c>
      <c r="L339" s="16">
        <v>0</v>
      </c>
      <c r="M339" s="16">
        <v>1</v>
      </c>
      <c r="N339" s="16">
        <v>0</v>
      </c>
      <c r="O339" s="16">
        <v>0</v>
      </c>
      <c r="P339" s="16">
        <v>1</v>
      </c>
      <c r="Q339" s="16">
        <v>0</v>
      </c>
      <c r="R339" s="16">
        <v>0</v>
      </c>
      <c r="S339" s="16">
        <v>0</v>
      </c>
      <c r="T339" s="16">
        <v>1</v>
      </c>
      <c r="U339" s="16">
        <v>0</v>
      </c>
      <c r="V339" s="16">
        <v>0</v>
      </c>
      <c r="W339" s="16">
        <v>0</v>
      </c>
      <c r="X339" s="16" t="s">
        <v>765</v>
      </c>
      <c r="Y339" s="16">
        <v>0</v>
      </c>
      <c r="Z339" s="16" t="s">
        <v>768</v>
      </c>
      <c r="AA339" s="16">
        <v>0</v>
      </c>
      <c r="AB339" s="16">
        <v>0</v>
      </c>
      <c r="AC339" s="16">
        <v>0</v>
      </c>
      <c r="AD339" s="16">
        <v>0</v>
      </c>
      <c r="AE339" s="16">
        <v>0</v>
      </c>
      <c r="AF339" s="16">
        <v>0</v>
      </c>
      <c r="AG339" s="16">
        <v>0</v>
      </c>
      <c r="AH339" s="16" t="s">
        <v>768</v>
      </c>
      <c r="AI339" s="16">
        <v>0</v>
      </c>
      <c r="AJ339" s="16" t="s">
        <v>765</v>
      </c>
      <c r="AK339" s="16">
        <v>0</v>
      </c>
      <c r="AL339" s="16">
        <v>0</v>
      </c>
      <c r="AM339" s="16">
        <v>0</v>
      </c>
      <c r="AN339" s="16">
        <v>0</v>
      </c>
      <c r="AO339" s="16">
        <v>0</v>
      </c>
      <c r="AP339" s="16">
        <v>0</v>
      </c>
      <c r="AQ339" s="16">
        <v>0</v>
      </c>
      <c r="AR339" s="16">
        <v>0</v>
      </c>
      <c r="AS339" s="16">
        <v>0</v>
      </c>
      <c r="AT339" s="16">
        <v>0</v>
      </c>
      <c r="AU339" s="16">
        <v>0</v>
      </c>
      <c r="AV339" s="16">
        <v>0</v>
      </c>
      <c r="AW339" s="16">
        <v>0</v>
      </c>
      <c r="AX339" s="12">
        <f t="shared" si="7"/>
        <v>2.1613680022349748</v>
      </c>
      <c r="AY339" s="12">
        <f t="shared" si="8"/>
        <v>2.3979400086720375</v>
      </c>
      <c r="AZ339" s="12">
        <f t="shared" si="9"/>
        <v>2.3946360153256706E-2</v>
      </c>
    </row>
    <row r="340" spans="1:52" s="13" customFormat="1">
      <c r="A340" s="13" t="s">
        <v>2</v>
      </c>
      <c r="B340" s="13">
        <v>11</v>
      </c>
      <c r="C340" s="13">
        <v>136</v>
      </c>
      <c r="D340" s="13">
        <v>94</v>
      </c>
      <c r="E340" s="13">
        <v>0.69117647058823528</v>
      </c>
      <c r="F340" s="13">
        <v>1</v>
      </c>
      <c r="G340" s="13">
        <v>1</v>
      </c>
      <c r="H340" s="13">
        <v>1</v>
      </c>
      <c r="I340" s="13">
        <v>0</v>
      </c>
      <c r="J340" s="13">
        <v>1</v>
      </c>
      <c r="K340" s="13">
        <v>1</v>
      </c>
      <c r="L340" s="13">
        <v>1</v>
      </c>
      <c r="M340" s="13">
        <v>1</v>
      </c>
      <c r="N340" s="13">
        <v>1</v>
      </c>
      <c r="O340" s="13">
        <v>1</v>
      </c>
      <c r="P340" s="13">
        <v>1</v>
      </c>
      <c r="Q340" s="13">
        <v>0</v>
      </c>
      <c r="R340" s="13">
        <v>0</v>
      </c>
      <c r="S340" s="13">
        <v>0</v>
      </c>
      <c r="T340" s="13">
        <v>1</v>
      </c>
      <c r="U340" s="13">
        <v>0</v>
      </c>
      <c r="V340" s="13">
        <v>0</v>
      </c>
      <c r="W340" s="13">
        <v>0</v>
      </c>
      <c r="X340" s="13" t="s">
        <v>765</v>
      </c>
      <c r="Y340" s="13">
        <v>0</v>
      </c>
      <c r="Z340" s="13">
        <v>0</v>
      </c>
      <c r="AA340" s="13">
        <v>0</v>
      </c>
      <c r="AB340" s="13">
        <v>0</v>
      </c>
      <c r="AC340" s="13">
        <v>0</v>
      </c>
      <c r="AD340" s="13">
        <v>0</v>
      </c>
      <c r="AE340" s="13">
        <v>0</v>
      </c>
      <c r="AF340" s="13" t="s">
        <v>766</v>
      </c>
      <c r="AG340" s="13">
        <v>0</v>
      </c>
      <c r="AH340" s="13">
        <v>0</v>
      </c>
      <c r="AI340" s="13">
        <v>0</v>
      </c>
      <c r="AJ340" s="13" t="s">
        <v>765</v>
      </c>
      <c r="AK340" s="13">
        <v>0</v>
      </c>
      <c r="AL340" s="13">
        <v>0</v>
      </c>
      <c r="AM340" s="13">
        <v>0</v>
      </c>
      <c r="AN340" s="13">
        <v>0</v>
      </c>
      <c r="AO340" s="13">
        <v>0</v>
      </c>
      <c r="AP340" s="13">
        <v>0</v>
      </c>
      <c r="AQ340" s="13">
        <v>0</v>
      </c>
      <c r="AR340" s="13">
        <v>0</v>
      </c>
      <c r="AS340" s="13">
        <v>0</v>
      </c>
      <c r="AT340" s="13">
        <v>0</v>
      </c>
      <c r="AU340" s="13">
        <v>0</v>
      </c>
      <c r="AV340" s="13">
        <v>0</v>
      </c>
      <c r="AW340" s="13">
        <v>0</v>
      </c>
      <c r="AX340" s="12">
        <f t="shared" si="7"/>
        <v>2.1335389083702174</v>
      </c>
      <c r="AY340" s="12">
        <f t="shared" si="8"/>
        <v>1.9731278535996986</v>
      </c>
      <c r="AZ340" s="12">
        <f t="shared" si="9"/>
        <v>1.0239651416122004E-2</v>
      </c>
    </row>
    <row r="341" spans="1:52" s="14" customFormat="1">
      <c r="A341" s="16" t="s">
        <v>2</v>
      </c>
      <c r="B341" s="16">
        <v>7</v>
      </c>
      <c r="C341" s="16">
        <v>135</v>
      </c>
      <c r="D341" s="16">
        <v>200</v>
      </c>
      <c r="E341" s="16">
        <v>1.4814814814814814</v>
      </c>
      <c r="F341" s="16">
        <v>0</v>
      </c>
      <c r="G341" s="16">
        <v>0</v>
      </c>
      <c r="H341" s="16">
        <v>0</v>
      </c>
      <c r="I341" s="16">
        <v>1</v>
      </c>
      <c r="J341" s="16">
        <v>1</v>
      </c>
      <c r="K341" s="16">
        <v>1</v>
      </c>
      <c r="L341" s="16">
        <v>1</v>
      </c>
      <c r="M341" s="16">
        <v>1</v>
      </c>
      <c r="N341" s="16">
        <v>0</v>
      </c>
      <c r="O341" s="16">
        <v>0</v>
      </c>
      <c r="P341" s="16">
        <v>1</v>
      </c>
      <c r="Q341" s="16">
        <v>0</v>
      </c>
      <c r="R341" s="16">
        <v>0</v>
      </c>
      <c r="S341" s="16">
        <v>0</v>
      </c>
      <c r="T341" s="16">
        <v>1</v>
      </c>
      <c r="U341" s="16">
        <v>0</v>
      </c>
      <c r="V341" s="16">
        <v>0</v>
      </c>
      <c r="W341" s="16">
        <v>0</v>
      </c>
      <c r="X341" s="16">
        <v>0</v>
      </c>
      <c r="Y341" s="16">
        <v>0</v>
      </c>
      <c r="Z341" s="16">
        <v>0</v>
      </c>
      <c r="AA341" s="16">
        <v>0</v>
      </c>
      <c r="AB341" s="16">
        <v>0</v>
      </c>
      <c r="AC341" s="16">
        <v>0</v>
      </c>
      <c r="AD341" s="16">
        <v>0</v>
      </c>
      <c r="AE341" s="16">
        <v>0</v>
      </c>
      <c r="AF341" s="16">
        <v>0</v>
      </c>
      <c r="AG341" s="16">
        <v>0</v>
      </c>
      <c r="AH341" s="16">
        <v>0</v>
      </c>
      <c r="AI341" s="16">
        <v>0</v>
      </c>
      <c r="AJ341" s="16" t="s">
        <v>765</v>
      </c>
      <c r="AK341" s="16">
        <v>0</v>
      </c>
      <c r="AL341" s="16">
        <v>0</v>
      </c>
      <c r="AM341" s="16">
        <v>0</v>
      </c>
      <c r="AN341" s="16">
        <v>0</v>
      </c>
      <c r="AO341" s="16">
        <v>0</v>
      </c>
      <c r="AP341" s="16">
        <v>0</v>
      </c>
      <c r="AQ341" s="16">
        <v>0</v>
      </c>
      <c r="AR341" s="16">
        <v>0</v>
      </c>
      <c r="AS341" s="16">
        <v>0</v>
      </c>
      <c r="AT341" s="16">
        <v>0</v>
      </c>
      <c r="AU341" s="16">
        <v>0</v>
      </c>
      <c r="AV341" s="16">
        <v>0</v>
      </c>
      <c r="AW341" s="16">
        <v>0</v>
      </c>
      <c r="AX341" s="12">
        <f t="shared" si="7"/>
        <v>2.1303337684950061</v>
      </c>
      <c r="AY341" s="12">
        <f t="shared" si="8"/>
        <v>2.3010299956639813</v>
      </c>
      <c r="AZ341" s="12">
        <f t="shared" si="9"/>
        <v>2.2111663902708679E-2</v>
      </c>
    </row>
    <row r="342" spans="1:52" s="14" customFormat="1">
      <c r="A342" s="16" t="s">
        <v>2</v>
      </c>
      <c r="B342" s="16">
        <v>6</v>
      </c>
      <c r="C342" s="16">
        <v>130</v>
      </c>
      <c r="D342" s="16">
        <v>242</v>
      </c>
      <c r="E342" s="16">
        <v>1.8615384615384616</v>
      </c>
      <c r="F342" s="16">
        <v>0</v>
      </c>
      <c r="G342" s="16">
        <v>0</v>
      </c>
      <c r="H342" s="16">
        <v>0</v>
      </c>
      <c r="I342" s="16">
        <v>1</v>
      </c>
      <c r="J342" s="16">
        <v>1</v>
      </c>
      <c r="K342" s="16">
        <v>0</v>
      </c>
      <c r="L342" s="16">
        <v>1</v>
      </c>
      <c r="M342" s="16">
        <v>1</v>
      </c>
      <c r="N342" s="16">
        <v>0</v>
      </c>
      <c r="O342" s="16">
        <v>0</v>
      </c>
      <c r="P342" s="16">
        <v>1</v>
      </c>
      <c r="Q342" s="16">
        <v>0</v>
      </c>
      <c r="R342" s="16">
        <v>0</v>
      </c>
      <c r="S342" s="16">
        <v>0</v>
      </c>
      <c r="T342" s="16">
        <v>1</v>
      </c>
      <c r="U342" s="16">
        <v>0</v>
      </c>
      <c r="V342" s="16">
        <v>0</v>
      </c>
      <c r="W342" s="16">
        <v>0</v>
      </c>
      <c r="X342" s="16">
        <v>0</v>
      </c>
      <c r="Y342" s="16">
        <v>0</v>
      </c>
      <c r="Z342" s="16">
        <v>0</v>
      </c>
      <c r="AA342" s="16">
        <v>0</v>
      </c>
      <c r="AB342" s="16">
        <v>0</v>
      </c>
      <c r="AC342" s="16">
        <v>0</v>
      </c>
      <c r="AD342" s="16">
        <v>0</v>
      </c>
      <c r="AE342" s="16">
        <v>0</v>
      </c>
      <c r="AF342" s="16">
        <v>0</v>
      </c>
      <c r="AG342" s="16">
        <v>0</v>
      </c>
      <c r="AH342" s="16">
        <v>0</v>
      </c>
      <c r="AI342" s="16">
        <v>0</v>
      </c>
      <c r="AJ342" s="16" t="s">
        <v>765</v>
      </c>
      <c r="AK342" s="16" t="s">
        <v>765</v>
      </c>
      <c r="AL342" s="16">
        <v>0</v>
      </c>
      <c r="AM342" s="16">
        <v>0</v>
      </c>
      <c r="AN342" s="16">
        <v>0</v>
      </c>
      <c r="AO342" s="16">
        <v>0</v>
      </c>
      <c r="AP342" s="16">
        <v>0</v>
      </c>
      <c r="AQ342" s="16">
        <v>0</v>
      </c>
      <c r="AR342" s="16">
        <v>0</v>
      </c>
      <c r="AS342" s="16">
        <v>0</v>
      </c>
      <c r="AT342" s="16">
        <v>0</v>
      </c>
      <c r="AU342" s="16">
        <v>0</v>
      </c>
      <c r="AV342" s="16">
        <v>0</v>
      </c>
      <c r="AW342" s="16">
        <v>0</v>
      </c>
      <c r="AX342" s="12">
        <f t="shared" si="7"/>
        <v>2.1139433523068369</v>
      </c>
      <c r="AY342" s="12">
        <f t="shared" si="8"/>
        <v>2.3838153659804311</v>
      </c>
      <c r="AZ342" s="12">
        <f t="shared" si="9"/>
        <v>2.8861061419200956E-2</v>
      </c>
    </row>
    <row r="343" spans="1:52" s="14" customFormat="1">
      <c r="A343" s="15" t="s">
        <v>2</v>
      </c>
      <c r="B343" s="15">
        <v>9</v>
      </c>
      <c r="C343" s="15">
        <v>120</v>
      </c>
      <c r="D343" s="15">
        <v>140</v>
      </c>
      <c r="E343" s="15">
        <v>1.1666666666666667</v>
      </c>
      <c r="F343" s="15">
        <v>1</v>
      </c>
      <c r="G343" s="15">
        <v>1</v>
      </c>
      <c r="H343" s="15">
        <v>1</v>
      </c>
      <c r="I343" s="15">
        <v>0</v>
      </c>
      <c r="J343" s="15">
        <v>0</v>
      </c>
      <c r="K343" s="15">
        <v>1</v>
      </c>
      <c r="L343" s="15">
        <v>1</v>
      </c>
      <c r="M343" s="15">
        <v>1</v>
      </c>
      <c r="N343" s="15">
        <v>0</v>
      </c>
      <c r="O343" s="15">
        <v>1</v>
      </c>
      <c r="P343" s="15">
        <v>1</v>
      </c>
      <c r="Q343" s="15">
        <v>0</v>
      </c>
      <c r="R343" s="15">
        <v>0</v>
      </c>
      <c r="S343" s="15">
        <v>0</v>
      </c>
      <c r="T343" s="15">
        <v>1</v>
      </c>
      <c r="U343" s="15">
        <v>0</v>
      </c>
      <c r="V343" s="15">
        <v>0</v>
      </c>
      <c r="W343" s="15">
        <v>0</v>
      </c>
      <c r="X343" s="15" t="s">
        <v>765</v>
      </c>
      <c r="Y343" s="15">
        <v>0</v>
      </c>
      <c r="Z343" s="15">
        <v>0</v>
      </c>
      <c r="AA343" s="15">
        <v>0</v>
      </c>
      <c r="AB343" s="15">
        <v>0</v>
      </c>
      <c r="AC343" s="15">
        <v>0</v>
      </c>
      <c r="AD343" s="15">
        <v>0</v>
      </c>
      <c r="AE343" s="15">
        <v>0</v>
      </c>
      <c r="AF343" s="15">
        <v>0</v>
      </c>
      <c r="AG343" s="15">
        <v>0</v>
      </c>
      <c r="AH343" s="15" t="s">
        <v>766</v>
      </c>
      <c r="AI343" s="15">
        <v>0</v>
      </c>
      <c r="AJ343" s="15" t="s">
        <v>765</v>
      </c>
      <c r="AK343" s="15">
        <v>0</v>
      </c>
      <c r="AL343" s="15">
        <v>0</v>
      </c>
      <c r="AM343" s="15">
        <v>0</v>
      </c>
      <c r="AN343" s="15">
        <v>0</v>
      </c>
      <c r="AO343" s="15">
        <v>0</v>
      </c>
      <c r="AP343" s="15">
        <v>0</v>
      </c>
      <c r="AQ343" s="15">
        <v>0</v>
      </c>
      <c r="AR343" s="15">
        <v>0</v>
      </c>
      <c r="AS343" s="15">
        <v>0</v>
      </c>
      <c r="AT343" s="15">
        <v>0</v>
      </c>
      <c r="AU343" s="15">
        <v>0</v>
      </c>
      <c r="AV343" s="15">
        <v>0</v>
      </c>
      <c r="AW343" s="15">
        <v>0</v>
      </c>
      <c r="AX343" s="12">
        <f t="shared" si="7"/>
        <v>2.0791812460476247</v>
      </c>
      <c r="AY343" s="12">
        <f t="shared" si="8"/>
        <v>2.1461280356782382</v>
      </c>
      <c r="AZ343" s="12">
        <f t="shared" si="9"/>
        <v>1.9607843137254902E-2</v>
      </c>
    </row>
    <row r="344" spans="1:52" s="14" customFormat="1">
      <c r="A344" s="14" t="s">
        <v>2</v>
      </c>
      <c r="B344" s="14">
        <v>10</v>
      </c>
      <c r="C344" s="14">
        <v>117</v>
      </c>
      <c r="D344" s="14">
        <v>112</v>
      </c>
      <c r="E344" s="14">
        <v>0.95726495726495731</v>
      </c>
      <c r="F344" s="14">
        <v>1</v>
      </c>
      <c r="G344" s="14">
        <v>1</v>
      </c>
      <c r="H344" s="14">
        <v>1</v>
      </c>
      <c r="I344" s="14">
        <v>0</v>
      </c>
      <c r="J344" s="14">
        <v>0</v>
      </c>
      <c r="K344" s="14">
        <v>1</v>
      </c>
      <c r="L344" s="14">
        <v>1</v>
      </c>
      <c r="M344" s="14">
        <v>1</v>
      </c>
      <c r="N344" s="14">
        <v>1</v>
      </c>
      <c r="O344" s="14">
        <v>1</v>
      </c>
      <c r="P344" s="14">
        <v>1</v>
      </c>
      <c r="Q344" s="14">
        <v>0</v>
      </c>
      <c r="R344" s="14">
        <v>0</v>
      </c>
      <c r="S344" s="14">
        <v>0</v>
      </c>
      <c r="T344" s="14">
        <v>1</v>
      </c>
      <c r="U344" s="14">
        <v>0</v>
      </c>
      <c r="V344" s="14">
        <v>0</v>
      </c>
      <c r="W344" s="14">
        <v>0</v>
      </c>
      <c r="X344" s="14" t="s">
        <v>765</v>
      </c>
      <c r="Y344" s="14">
        <v>0</v>
      </c>
      <c r="Z344" s="14">
        <v>0</v>
      </c>
      <c r="AA344" s="14">
        <v>0</v>
      </c>
      <c r="AB344" s="14">
        <v>0</v>
      </c>
      <c r="AC344" s="14">
        <v>0</v>
      </c>
      <c r="AD344" s="14">
        <v>0</v>
      </c>
      <c r="AE344" s="14">
        <v>0</v>
      </c>
      <c r="AF344" s="14">
        <v>0</v>
      </c>
      <c r="AG344" s="14">
        <v>0</v>
      </c>
      <c r="AH344" s="14" t="s">
        <v>768</v>
      </c>
      <c r="AI344" s="14">
        <v>0</v>
      </c>
      <c r="AJ344" s="14" t="s">
        <v>765</v>
      </c>
      <c r="AK344" s="14">
        <v>0</v>
      </c>
      <c r="AL344" s="14" t="s">
        <v>765</v>
      </c>
      <c r="AM344" s="14">
        <v>0</v>
      </c>
      <c r="AN344" s="14">
        <v>0</v>
      </c>
      <c r="AO344" s="14">
        <v>0</v>
      </c>
      <c r="AP344" s="14" t="s">
        <v>765</v>
      </c>
      <c r="AQ344" s="14">
        <v>0</v>
      </c>
      <c r="AR344" s="14">
        <v>0</v>
      </c>
      <c r="AS344" s="14">
        <v>0</v>
      </c>
      <c r="AT344" s="14">
        <v>0</v>
      </c>
      <c r="AU344" s="14">
        <v>0</v>
      </c>
      <c r="AV344" s="14">
        <v>0</v>
      </c>
      <c r="AW344" s="14">
        <v>0</v>
      </c>
      <c r="AX344" s="12">
        <f t="shared" si="7"/>
        <v>2.0681858617461617</v>
      </c>
      <c r="AY344" s="12">
        <f t="shared" si="8"/>
        <v>2.0492180226701815</v>
      </c>
      <c r="AZ344" s="12">
        <f t="shared" si="9"/>
        <v>1.6504568228706159E-2</v>
      </c>
    </row>
    <row r="345" spans="1:52" s="14" customFormat="1">
      <c r="A345" s="13" t="s">
        <v>2</v>
      </c>
      <c r="B345" s="13">
        <v>11</v>
      </c>
      <c r="C345" s="13">
        <v>103</v>
      </c>
      <c r="D345" s="13">
        <v>144</v>
      </c>
      <c r="E345" s="13">
        <v>1.3980582524271845</v>
      </c>
      <c r="F345" s="13">
        <v>1</v>
      </c>
      <c r="G345" s="13">
        <v>1</v>
      </c>
      <c r="H345" s="13">
        <v>1</v>
      </c>
      <c r="I345" s="13">
        <v>1</v>
      </c>
      <c r="J345" s="13">
        <v>0</v>
      </c>
      <c r="K345" s="13">
        <v>1</v>
      </c>
      <c r="L345" s="13">
        <v>1</v>
      </c>
      <c r="M345" s="13">
        <v>1</v>
      </c>
      <c r="N345" s="13">
        <v>1</v>
      </c>
      <c r="O345" s="13">
        <v>1</v>
      </c>
      <c r="P345" s="13">
        <v>1</v>
      </c>
      <c r="Q345" s="13">
        <v>0</v>
      </c>
      <c r="R345" s="13">
        <v>0</v>
      </c>
      <c r="S345" s="13">
        <v>0</v>
      </c>
      <c r="T345" s="13">
        <v>1</v>
      </c>
      <c r="U345" s="13">
        <v>0</v>
      </c>
      <c r="V345" s="13">
        <v>0</v>
      </c>
      <c r="W345" s="13">
        <v>0</v>
      </c>
      <c r="X345" s="13" t="s">
        <v>765</v>
      </c>
      <c r="Y345" s="13">
        <v>0</v>
      </c>
      <c r="Z345" s="13">
        <v>0</v>
      </c>
      <c r="AA345" s="13">
        <v>0</v>
      </c>
      <c r="AB345" s="13">
        <v>0</v>
      </c>
      <c r="AC345" s="13">
        <v>0</v>
      </c>
      <c r="AD345" s="13">
        <v>0</v>
      </c>
      <c r="AE345" s="13">
        <v>0</v>
      </c>
      <c r="AF345" s="13">
        <v>0</v>
      </c>
      <c r="AG345" s="13">
        <v>0</v>
      </c>
      <c r="AH345" s="13">
        <v>0</v>
      </c>
      <c r="AI345" s="13">
        <v>0</v>
      </c>
      <c r="AJ345" s="13">
        <v>0</v>
      </c>
      <c r="AK345" s="13" t="s">
        <v>765</v>
      </c>
      <c r="AL345" s="13" t="s">
        <v>765</v>
      </c>
      <c r="AM345" s="13">
        <v>0</v>
      </c>
      <c r="AN345" s="13">
        <v>0</v>
      </c>
      <c r="AO345" s="13">
        <v>0</v>
      </c>
      <c r="AP345" s="13" t="s">
        <v>765</v>
      </c>
      <c r="AQ345" s="13" t="s">
        <v>767</v>
      </c>
      <c r="AR345" s="13">
        <v>0</v>
      </c>
      <c r="AS345" s="13">
        <v>0</v>
      </c>
      <c r="AT345" s="13">
        <v>0</v>
      </c>
      <c r="AU345" s="13">
        <v>0</v>
      </c>
      <c r="AV345" s="13">
        <v>0</v>
      </c>
      <c r="AW345" s="13">
        <v>0</v>
      </c>
      <c r="AX345" s="12">
        <f t="shared" si="7"/>
        <v>2.012837224705172</v>
      </c>
      <c r="AY345" s="12">
        <f t="shared" si="8"/>
        <v>2.1583624920952498</v>
      </c>
      <c r="AZ345" s="12">
        <f t="shared" si="9"/>
        <v>2.7412906910336949E-2</v>
      </c>
    </row>
    <row r="346" spans="1:52" s="14" customFormat="1">
      <c r="A346" s="12" t="s">
        <v>2</v>
      </c>
      <c r="B346" s="12">
        <v>13</v>
      </c>
      <c r="C346" s="12">
        <v>72</v>
      </c>
      <c r="D346" s="12">
        <v>62</v>
      </c>
      <c r="E346" s="12">
        <v>0.86111111111111116</v>
      </c>
      <c r="F346" s="12">
        <v>1</v>
      </c>
      <c r="G346" s="12">
        <v>1</v>
      </c>
      <c r="H346" s="12">
        <v>1</v>
      </c>
      <c r="I346" s="12">
        <v>1</v>
      </c>
      <c r="J346" s="12">
        <v>1</v>
      </c>
      <c r="K346" s="12">
        <v>1</v>
      </c>
      <c r="L346" s="12">
        <v>1</v>
      </c>
      <c r="M346" s="12">
        <v>1</v>
      </c>
      <c r="N346" s="12">
        <v>1</v>
      </c>
      <c r="O346" s="12">
        <v>1</v>
      </c>
      <c r="P346" s="12">
        <v>1</v>
      </c>
      <c r="Q346" s="12">
        <v>0</v>
      </c>
      <c r="R346" s="12">
        <v>0</v>
      </c>
      <c r="S346" s="12">
        <v>1</v>
      </c>
      <c r="T346" s="12">
        <v>1</v>
      </c>
      <c r="U346" s="12">
        <v>0</v>
      </c>
      <c r="V346" s="12">
        <v>0</v>
      </c>
      <c r="W346" s="12">
        <v>0</v>
      </c>
      <c r="X346" s="12" t="s">
        <v>765</v>
      </c>
      <c r="Y346" s="12">
        <v>0</v>
      </c>
      <c r="Z346" s="12">
        <v>0</v>
      </c>
      <c r="AA346" s="12">
        <v>0</v>
      </c>
      <c r="AB346" s="12">
        <v>0</v>
      </c>
      <c r="AC346" s="12">
        <v>0</v>
      </c>
      <c r="AD346" s="12">
        <v>0</v>
      </c>
      <c r="AE346" s="12">
        <v>0</v>
      </c>
      <c r="AF346" s="12">
        <v>0</v>
      </c>
      <c r="AG346" s="12">
        <v>0</v>
      </c>
      <c r="AH346" s="12">
        <v>0</v>
      </c>
      <c r="AI346" s="12">
        <v>0</v>
      </c>
      <c r="AJ346" s="12">
        <v>0</v>
      </c>
      <c r="AK346" s="12">
        <v>0</v>
      </c>
      <c r="AL346" s="12">
        <v>0</v>
      </c>
      <c r="AM346" s="12">
        <v>0</v>
      </c>
      <c r="AN346" s="12">
        <v>0</v>
      </c>
      <c r="AO346" s="12">
        <v>0</v>
      </c>
      <c r="AP346" s="12">
        <v>0</v>
      </c>
      <c r="AQ346" s="12">
        <v>0</v>
      </c>
      <c r="AR346" s="12">
        <v>0</v>
      </c>
      <c r="AS346" s="12">
        <v>0</v>
      </c>
      <c r="AT346" s="12">
        <v>0</v>
      </c>
      <c r="AU346" s="12">
        <v>0</v>
      </c>
      <c r="AV346" s="12">
        <v>0</v>
      </c>
      <c r="AW346" s="12">
        <v>0</v>
      </c>
      <c r="AX346" s="12">
        <f t="shared" si="7"/>
        <v>1.8573324964312685</v>
      </c>
      <c r="AY346" s="12">
        <f t="shared" si="8"/>
        <v>1.7923916894982539</v>
      </c>
      <c r="AZ346" s="12">
        <f t="shared" si="9"/>
        <v>2.4256651017214397E-2</v>
      </c>
    </row>
    <row r="347" spans="1:52" s="14" customFormat="1">
      <c r="A347" s="15" t="s">
        <v>2</v>
      </c>
      <c r="B347" s="15">
        <v>9</v>
      </c>
      <c r="C347" s="15">
        <v>70</v>
      </c>
      <c r="D347" s="15">
        <v>105</v>
      </c>
      <c r="E347" s="15">
        <v>1.5</v>
      </c>
      <c r="F347" s="15">
        <v>1</v>
      </c>
      <c r="G347" s="15">
        <v>1</v>
      </c>
      <c r="H347" s="15">
        <v>1</v>
      </c>
      <c r="I347" s="15">
        <v>0</v>
      </c>
      <c r="J347" s="15">
        <v>0</v>
      </c>
      <c r="K347" s="15">
        <v>0</v>
      </c>
      <c r="L347" s="15">
        <v>1</v>
      </c>
      <c r="M347" s="15">
        <v>1</v>
      </c>
      <c r="N347" s="15">
        <v>1</v>
      </c>
      <c r="O347" s="15">
        <v>1</v>
      </c>
      <c r="P347" s="15">
        <v>1</v>
      </c>
      <c r="Q347" s="15">
        <v>0</v>
      </c>
      <c r="R347" s="15">
        <v>0</v>
      </c>
      <c r="S347" s="15">
        <v>0</v>
      </c>
      <c r="T347" s="15">
        <v>1</v>
      </c>
      <c r="U347" s="15">
        <v>0</v>
      </c>
      <c r="V347" s="15">
        <v>0</v>
      </c>
      <c r="W347" s="15">
        <v>0</v>
      </c>
      <c r="X347" s="15" t="s">
        <v>765</v>
      </c>
      <c r="Y347" s="15">
        <v>0</v>
      </c>
      <c r="Z347" s="15">
        <v>0</v>
      </c>
      <c r="AA347" s="15">
        <v>0</v>
      </c>
      <c r="AB347" s="15">
        <v>0</v>
      </c>
      <c r="AC347" s="15">
        <v>0</v>
      </c>
      <c r="AD347" s="15">
        <v>0</v>
      </c>
      <c r="AE347" s="15">
        <v>0</v>
      </c>
      <c r="AF347" s="15">
        <v>0</v>
      </c>
      <c r="AG347" s="15">
        <v>0</v>
      </c>
      <c r="AH347" s="15">
        <v>0</v>
      </c>
      <c r="AI347" s="15">
        <v>0</v>
      </c>
      <c r="AJ347" s="15" t="s">
        <v>765</v>
      </c>
      <c r="AK347" s="15">
        <v>0</v>
      </c>
      <c r="AL347" s="15" t="s">
        <v>765</v>
      </c>
      <c r="AM347" s="15">
        <v>0</v>
      </c>
      <c r="AN347" s="15">
        <v>0</v>
      </c>
      <c r="AO347" s="15">
        <v>0</v>
      </c>
      <c r="AP347" s="15" t="s">
        <v>765</v>
      </c>
      <c r="AQ347" s="15">
        <v>0</v>
      </c>
      <c r="AR347" s="15">
        <v>0</v>
      </c>
      <c r="AS347" s="15">
        <v>0</v>
      </c>
      <c r="AT347" s="15">
        <v>0</v>
      </c>
      <c r="AU347" s="15" t="s">
        <v>765</v>
      </c>
      <c r="AV347" s="15">
        <v>0</v>
      </c>
      <c r="AW347" s="15">
        <v>0</v>
      </c>
      <c r="AX347" s="12">
        <f t="shared" si="7"/>
        <v>1.8450980400142569</v>
      </c>
      <c r="AY347" s="12">
        <f t="shared" si="8"/>
        <v>2.0211892990699383</v>
      </c>
      <c r="AZ347" s="12">
        <f t="shared" si="9"/>
        <v>4.3478260869565216E-2</v>
      </c>
    </row>
    <row r="348" spans="1:52" s="15" customFormat="1">
      <c r="A348" s="14" t="s">
        <v>2</v>
      </c>
      <c r="B348" s="14">
        <v>10</v>
      </c>
      <c r="C348" s="14">
        <v>61</v>
      </c>
      <c r="D348" s="14">
        <v>70</v>
      </c>
      <c r="E348" s="14">
        <v>1.1475409836065573</v>
      </c>
      <c r="F348" s="14">
        <v>1</v>
      </c>
      <c r="G348" s="14">
        <v>0</v>
      </c>
      <c r="H348" s="14">
        <v>1</v>
      </c>
      <c r="I348" s="14">
        <v>1</v>
      </c>
      <c r="J348" s="14">
        <v>1</v>
      </c>
      <c r="K348" s="14">
        <v>1</v>
      </c>
      <c r="L348" s="14">
        <v>1</v>
      </c>
      <c r="M348" s="14">
        <v>1</v>
      </c>
      <c r="N348" s="14">
        <v>0</v>
      </c>
      <c r="O348" s="14">
        <v>1</v>
      </c>
      <c r="P348" s="14">
        <v>1</v>
      </c>
      <c r="Q348" s="14">
        <v>0</v>
      </c>
      <c r="R348" s="14">
        <v>0</v>
      </c>
      <c r="S348" s="14">
        <v>0</v>
      </c>
      <c r="T348" s="14">
        <v>1</v>
      </c>
      <c r="U348" s="14">
        <v>0</v>
      </c>
      <c r="V348" s="14" t="s">
        <v>766</v>
      </c>
      <c r="W348" s="14" t="s">
        <v>766</v>
      </c>
      <c r="X348" s="14" t="s">
        <v>765</v>
      </c>
      <c r="Y348" s="14">
        <v>0</v>
      </c>
      <c r="Z348" s="14">
        <v>0</v>
      </c>
      <c r="AA348" s="14">
        <v>0</v>
      </c>
      <c r="AB348" s="14">
        <v>0</v>
      </c>
      <c r="AC348" s="14">
        <v>0</v>
      </c>
      <c r="AD348" s="14">
        <v>0</v>
      </c>
      <c r="AE348" s="14">
        <v>0</v>
      </c>
      <c r="AF348" s="14">
        <v>0</v>
      </c>
      <c r="AG348" s="14">
        <v>0</v>
      </c>
      <c r="AH348" s="14">
        <v>0</v>
      </c>
      <c r="AI348" s="14">
        <v>0</v>
      </c>
      <c r="AJ348" s="14" t="s">
        <v>765</v>
      </c>
      <c r="AK348" s="14">
        <v>0</v>
      </c>
      <c r="AL348" s="14" t="s">
        <v>765</v>
      </c>
      <c r="AM348" s="14">
        <v>0</v>
      </c>
      <c r="AN348" s="14">
        <v>0</v>
      </c>
      <c r="AO348" s="14">
        <v>0</v>
      </c>
      <c r="AP348" s="14" t="s">
        <v>765</v>
      </c>
      <c r="AQ348" s="14" t="s">
        <v>767</v>
      </c>
      <c r="AR348" s="14">
        <v>0</v>
      </c>
      <c r="AS348" s="14">
        <v>0</v>
      </c>
      <c r="AT348" s="14">
        <v>0</v>
      </c>
      <c r="AU348" s="14">
        <v>0</v>
      </c>
      <c r="AV348" s="14">
        <v>0</v>
      </c>
      <c r="AW348" s="14">
        <v>0</v>
      </c>
      <c r="AX348" s="12">
        <f t="shared" si="7"/>
        <v>1.7853298350107671</v>
      </c>
      <c r="AY348" s="12">
        <f t="shared" si="8"/>
        <v>1.8450980400142569</v>
      </c>
      <c r="AZ348" s="12">
        <f t="shared" si="9"/>
        <v>3.825136612021858E-2</v>
      </c>
    </row>
    <row r="349" spans="1:52" s="15" customFormat="1">
      <c r="A349" s="15" t="s">
        <v>2</v>
      </c>
      <c r="B349" s="15">
        <v>9</v>
      </c>
      <c r="C349" s="15">
        <v>60</v>
      </c>
      <c r="D349" s="15">
        <v>82</v>
      </c>
      <c r="E349" s="15">
        <v>1.3666666666666667</v>
      </c>
      <c r="F349" s="15">
        <v>1</v>
      </c>
      <c r="G349" s="15">
        <v>0</v>
      </c>
      <c r="H349" s="15">
        <v>1</v>
      </c>
      <c r="I349" s="15">
        <v>1</v>
      </c>
      <c r="J349" s="15">
        <v>0</v>
      </c>
      <c r="K349" s="15">
        <v>1</v>
      </c>
      <c r="L349" s="15">
        <v>1</v>
      </c>
      <c r="M349" s="15">
        <v>1</v>
      </c>
      <c r="N349" s="15">
        <v>0</v>
      </c>
      <c r="O349" s="15">
        <v>1</v>
      </c>
      <c r="P349" s="15">
        <v>1</v>
      </c>
      <c r="Q349" s="15">
        <v>0</v>
      </c>
      <c r="R349" s="15">
        <v>0</v>
      </c>
      <c r="S349" s="15">
        <v>0</v>
      </c>
      <c r="T349" s="15">
        <v>1</v>
      </c>
      <c r="U349" s="15">
        <v>0</v>
      </c>
      <c r="V349" s="15">
        <v>0</v>
      </c>
      <c r="W349" s="15">
        <v>0</v>
      </c>
      <c r="X349" s="15" t="s">
        <v>765</v>
      </c>
      <c r="Y349" s="15">
        <v>0</v>
      </c>
      <c r="Z349" s="15">
        <v>0</v>
      </c>
      <c r="AA349" s="15">
        <v>0</v>
      </c>
      <c r="AB349" s="15">
        <v>0</v>
      </c>
      <c r="AC349" s="15">
        <v>0</v>
      </c>
      <c r="AD349" s="15">
        <v>0</v>
      </c>
      <c r="AE349" s="15">
        <v>0</v>
      </c>
      <c r="AF349" s="15">
        <v>0</v>
      </c>
      <c r="AG349" s="15">
        <v>0</v>
      </c>
      <c r="AH349" s="15">
        <v>0</v>
      </c>
      <c r="AI349" s="15">
        <v>0</v>
      </c>
      <c r="AJ349" s="15">
        <v>0</v>
      </c>
      <c r="AK349" s="15">
        <v>0</v>
      </c>
      <c r="AL349" s="15">
        <v>0</v>
      </c>
      <c r="AM349" s="15">
        <v>0</v>
      </c>
      <c r="AN349" s="15">
        <v>0</v>
      </c>
      <c r="AO349" s="15">
        <v>0</v>
      </c>
      <c r="AP349" s="15">
        <v>0</v>
      </c>
      <c r="AQ349" s="15">
        <v>0</v>
      </c>
      <c r="AR349" s="15">
        <v>0</v>
      </c>
      <c r="AS349" s="15">
        <v>0</v>
      </c>
      <c r="AT349" s="15">
        <v>0</v>
      </c>
      <c r="AU349" s="15">
        <v>0</v>
      </c>
      <c r="AV349" s="15">
        <v>0</v>
      </c>
      <c r="AW349" s="15">
        <v>0</v>
      </c>
      <c r="AX349" s="12">
        <f t="shared" si="7"/>
        <v>1.7781512503836436</v>
      </c>
      <c r="AY349" s="12">
        <f t="shared" si="8"/>
        <v>1.9138138523837167</v>
      </c>
      <c r="AZ349" s="12">
        <f t="shared" si="9"/>
        <v>4.632768361581921E-2</v>
      </c>
    </row>
    <row r="350" spans="1:52" s="15" customFormat="1">
      <c r="A350" s="14" t="s">
        <v>2</v>
      </c>
      <c r="B350" s="14">
        <v>10</v>
      </c>
      <c r="C350" s="14">
        <v>46</v>
      </c>
      <c r="D350" s="14">
        <v>44</v>
      </c>
      <c r="E350" s="14">
        <v>0.95652173913043481</v>
      </c>
      <c r="F350" s="14">
        <v>1</v>
      </c>
      <c r="G350" s="14">
        <v>1</v>
      </c>
      <c r="H350" s="14">
        <v>1</v>
      </c>
      <c r="I350" s="14">
        <v>0</v>
      </c>
      <c r="J350" s="14">
        <v>1</v>
      </c>
      <c r="K350" s="14">
        <v>1</v>
      </c>
      <c r="L350" s="14">
        <v>1</v>
      </c>
      <c r="M350" s="14">
        <v>1</v>
      </c>
      <c r="N350" s="14">
        <v>0</v>
      </c>
      <c r="O350" s="14">
        <v>1</v>
      </c>
      <c r="P350" s="14">
        <v>1</v>
      </c>
      <c r="Q350" s="14">
        <v>0</v>
      </c>
      <c r="R350" s="14">
        <v>0</v>
      </c>
      <c r="S350" s="14">
        <v>0</v>
      </c>
      <c r="T350" s="14">
        <v>1</v>
      </c>
      <c r="U350" s="14">
        <v>0</v>
      </c>
      <c r="V350" s="14">
        <v>0</v>
      </c>
      <c r="W350" s="14">
        <v>0</v>
      </c>
      <c r="X350" s="14" t="s">
        <v>765</v>
      </c>
      <c r="Y350" s="14">
        <v>0</v>
      </c>
      <c r="Z350" s="14">
        <v>0</v>
      </c>
      <c r="AA350" s="14">
        <v>0</v>
      </c>
      <c r="AB350" s="14">
        <v>0</v>
      </c>
      <c r="AC350" s="14">
        <v>0</v>
      </c>
      <c r="AD350" s="14">
        <v>0</v>
      </c>
      <c r="AE350" s="14">
        <v>0</v>
      </c>
      <c r="AF350" s="14">
        <v>0</v>
      </c>
      <c r="AG350" s="14">
        <v>0</v>
      </c>
      <c r="AH350" s="14">
        <v>0</v>
      </c>
      <c r="AI350" s="14">
        <v>0</v>
      </c>
      <c r="AJ350" s="14" t="s">
        <v>765</v>
      </c>
      <c r="AK350" s="14" t="s">
        <v>765</v>
      </c>
      <c r="AL350" s="14">
        <v>0</v>
      </c>
      <c r="AM350" s="14">
        <v>0</v>
      </c>
      <c r="AN350" s="14">
        <v>0</v>
      </c>
      <c r="AO350" s="14">
        <v>0</v>
      </c>
      <c r="AP350" s="14">
        <v>0</v>
      </c>
      <c r="AQ350" s="14">
        <v>0</v>
      </c>
      <c r="AR350" s="14">
        <v>0</v>
      </c>
      <c r="AS350" s="14">
        <v>0</v>
      </c>
      <c r="AT350" s="14">
        <v>0</v>
      </c>
      <c r="AU350" s="14">
        <v>0</v>
      </c>
      <c r="AV350" s="14">
        <v>0</v>
      </c>
      <c r="AW350" s="14" t="s">
        <v>765</v>
      </c>
      <c r="AX350" s="12">
        <f t="shared" si="7"/>
        <v>1.6627578316815741</v>
      </c>
      <c r="AY350" s="12">
        <f t="shared" si="8"/>
        <v>1.6434526764861874</v>
      </c>
      <c r="AZ350" s="12">
        <f t="shared" si="9"/>
        <v>4.2512077294685993E-2</v>
      </c>
    </row>
    <row r="351" spans="1:52" s="15" customFormat="1">
      <c r="A351" s="16" t="s">
        <v>2</v>
      </c>
      <c r="B351" s="16">
        <v>4</v>
      </c>
      <c r="C351" s="16">
        <v>46</v>
      </c>
      <c r="D351" s="16">
        <v>180</v>
      </c>
      <c r="E351" s="16">
        <v>3.9130434782608696</v>
      </c>
      <c r="F351" s="16">
        <v>0</v>
      </c>
      <c r="G351" s="16">
        <v>0</v>
      </c>
      <c r="H351" s="16">
        <v>0</v>
      </c>
      <c r="I351" s="16">
        <v>1</v>
      </c>
      <c r="J351" s="16">
        <v>0</v>
      </c>
      <c r="K351" s="16">
        <v>0</v>
      </c>
      <c r="L351" s="16">
        <v>0</v>
      </c>
      <c r="M351" s="16">
        <v>1</v>
      </c>
      <c r="N351" s="16">
        <v>0</v>
      </c>
      <c r="O351" s="16">
        <v>0</v>
      </c>
      <c r="P351" s="16">
        <v>1</v>
      </c>
      <c r="Q351" s="16">
        <v>0</v>
      </c>
      <c r="R351" s="16">
        <v>0</v>
      </c>
      <c r="S351" s="16">
        <v>0</v>
      </c>
      <c r="T351" s="16">
        <v>1</v>
      </c>
      <c r="U351" s="16">
        <v>0</v>
      </c>
      <c r="V351" s="16">
        <v>0</v>
      </c>
      <c r="W351" s="16">
        <v>0</v>
      </c>
      <c r="X351" s="16">
        <v>0</v>
      </c>
      <c r="Y351" s="16">
        <v>0</v>
      </c>
      <c r="Z351" s="16">
        <v>0</v>
      </c>
      <c r="AA351" s="16">
        <v>0</v>
      </c>
      <c r="AB351" s="16">
        <v>0</v>
      </c>
      <c r="AC351" s="16">
        <v>0</v>
      </c>
      <c r="AD351" s="16">
        <v>0</v>
      </c>
      <c r="AE351" s="16">
        <v>0</v>
      </c>
      <c r="AF351" s="16">
        <v>0</v>
      </c>
      <c r="AG351" s="16">
        <v>0</v>
      </c>
      <c r="AH351" s="16">
        <v>0</v>
      </c>
      <c r="AI351" s="16">
        <v>0</v>
      </c>
      <c r="AJ351" s="16" t="s">
        <v>765</v>
      </c>
      <c r="AK351" s="16" t="s">
        <v>765</v>
      </c>
      <c r="AL351" s="16">
        <v>0</v>
      </c>
      <c r="AM351" s="16">
        <v>0</v>
      </c>
      <c r="AN351" s="16">
        <v>0</v>
      </c>
      <c r="AO351" s="16">
        <v>0</v>
      </c>
      <c r="AP351" s="16">
        <v>0</v>
      </c>
      <c r="AQ351" s="16">
        <v>0</v>
      </c>
      <c r="AR351" s="16">
        <v>0</v>
      </c>
      <c r="AS351" s="16">
        <v>0</v>
      </c>
      <c r="AT351" s="16">
        <v>0</v>
      </c>
      <c r="AU351" s="16">
        <v>0</v>
      </c>
      <c r="AV351" s="16">
        <v>0</v>
      </c>
      <c r="AW351" s="16">
        <v>0</v>
      </c>
      <c r="AX351" s="12">
        <f t="shared" si="7"/>
        <v>1.6627578316815741</v>
      </c>
      <c r="AY351" s="12">
        <f t="shared" si="8"/>
        <v>2.255272505103306</v>
      </c>
      <c r="AZ351" s="12">
        <f t="shared" si="9"/>
        <v>0.17391304347826086</v>
      </c>
    </row>
    <row r="352" spans="1:52" s="15" customFormat="1">
      <c r="A352" s="13" t="s">
        <v>2</v>
      </c>
      <c r="B352" s="13">
        <v>11</v>
      </c>
      <c r="C352" s="13">
        <v>42</v>
      </c>
      <c r="D352" s="13">
        <v>40</v>
      </c>
      <c r="E352" s="13">
        <v>0.95238095238095233</v>
      </c>
      <c r="F352" s="13">
        <v>1</v>
      </c>
      <c r="G352" s="13">
        <v>1</v>
      </c>
      <c r="H352" s="13">
        <v>1</v>
      </c>
      <c r="I352" s="13">
        <v>0</v>
      </c>
      <c r="J352" s="13">
        <v>1</v>
      </c>
      <c r="K352" s="13">
        <v>1</v>
      </c>
      <c r="L352" s="13">
        <v>1</v>
      </c>
      <c r="M352" s="13">
        <v>1</v>
      </c>
      <c r="N352" s="13">
        <v>1</v>
      </c>
      <c r="O352" s="13">
        <v>1</v>
      </c>
      <c r="P352" s="13">
        <v>1</v>
      </c>
      <c r="Q352" s="13">
        <v>0</v>
      </c>
      <c r="R352" s="13">
        <v>0</v>
      </c>
      <c r="S352" s="13">
        <v>0</v>
      </c>
      <c r="T352" s="13">
        <v>1</v>
      </c>
      <c r="U352" s="13">
        <v>0</v>
      </c>
      <c r="V352" s="13">
        <v>0</v>
      </c>
      <c r="W352" s="13">
        <v>0</v>
      </c>
      <c r="X352" s="13" t="s">
        <v>765</v>
      </c>
      <c r="Y352" s="13">
        <v>0</v>
      </c>
      <c r="Z352" s="13">
        <v>0</v>
      </c>
      <c r="AA352" s="13">
        <v>0</v>
      </c>
      <c r="AB352" s="13">
        <v>0</v>
      </c>
      <c r="AC352" s="13">
        <v>0</v>
      </c>
      <c r="AD352" s="13">
        <v>0</v>
      </c>
      <c r="AE352" s="13">
        <v>0</v>
      </c>
      <c r="AF352" s="13">
        <v>0</v>
      </c>
      <c r="AG352" s="13">
        <v>0</v>
      </c>
      <c r="AH352" s="13">
        <v>0</v>
      </c>
      <c r="AI352" s="13">
        <v>0</v>
      </c>
      <c r="AJ352" s="13">
        <v>0</v>
      </c>
      <c r="AK352" s="13">
        <v>0</v>
      </c>
      <c r="AL352" s="13">
        <v>0</v>
      </c>
      <c r="AM352" s="13">
        <v>0</v>
      </c>
      <c r="AN352" s="13">
        <v>0</v>
      </c>
      <c r="AO352" s="13">
        <v>0</v>
      </c>
      <c r="AP352" s="13">
        <v>0</v>
      </c>
      <c r="AQ352" s="13">
        <v>0</v>
      </c>
      <c r="AR352" s="13">
        <v>0</v>
      </c>
      <c r="AS352" s="13">
        <v>0</v>
      </c>
      <c r="AT352" s="13">
        <v>0</v>
      </c>
      <c r="AU352" s="13">
        <v>0</v>
      </c>
      <c r="AV352" s="13">
        <v>0</v>
      </c>
      <c r="AW352" s="13">
        <v>0</v>
      </c>
      <c r="AX352" s="12">
        <f t="shared" si="7"/>
        <v>1.6232492903979006</v>
      </c>
      <c r="AY352" s="12">
        <f t="shared" si="8"/>
        <v>1.6020599913279623</v>
      </c>
      <c r="AZ352" s="12">
        <f t="shared" si="9"/>
        <v>4.6457607433217189E-2</v>
      </c>
    </row>
    <row r="353" spans="1:52" s="15" customFormat="1">
      <c r="A353" s="15" t="s">
        <v>2</v>
      </c>
      <c r="B353" s="15">
        <v>9</v>
      </c>
      <c r="C353" s="15">
        <v>42</v>
      </c>
      <c r="D353" s="15">
        <v>88</v>
      </c>
      <c r="E353" s="15">
        <v>2.0952380952380953</v>
      </c>
      <c r="F353" s="15">
        <v>1</v>
      </c>
      <c r="G353" s="15">
        <v>0</v>
      </c>
      <c r="H353" s="15">
        <v>1</v>
      </c>
      <c r="I353" s="15">
        <v>1</v>
      </c>
      <c r="J353" s="15">
        <v>0</v>
      </c>
      <c r="K353" s="15">
        <v>1</v>
      </c>
      <c r="L353" s="15">
        <v>1</v>
      </c>
      <c r="M353" s="15">
        <v>1</v>
      </c>
      <c r="N353" s="15">
        <v>0</v>
      </c>
      <c r="O353" s="15">
        <v>1</v>
      </c>
      <c r="P353" s="15">
        <v>1</v>
      </c>
      <c r="Q353" s="15">
        <v>0</v>
      </c>
      <c r="R353" s="15">
        <v>0</v>
      </c>
      <c r="S353" s="15">
        <v>0</v>
      </c>
      <c r="T353" s="15">
        <v>1</v>
      </c>
      <c r="U353" s="15">
        <v>0</v>
      </c>
      <c r="V353" s="15">
        <v>0</v>
      </c>
      <c r="W353" s="15">
        <v>0</v>
      </c>
      <c r="X353" s="15" t="s">
        <v>765</v>
      </c>
      <c r="Y353" s="15">
        <v>0</v>
      </c>
      <c r="Z353" s="15">
        <v>0</v>
      </c>
      <c r="AA353" s="15">
        <v>0</v>
      </c>
      <c r="AB353" s="15">
        <v>0</v>
      </c>
      <c r="AC353" s="15">
        <v>0</v>
      </c>
      <c r="AD353" s="15">
        <v>0</v>
      </c>
      <c r="AE353" s="15">
        <v>0</v>
      </c>
      <c r="AF353" s="15">
        <v>0</v>
      </c>
      <c r="AG353" s="15">
        <v>0</v>
      </c>
      <c r="AH353" s="15">
        <v>0</v>
      </c>
      <c r="AI353" s="15">
        <v>0</v>
      </c>
      <c r="AJ353" s="15" t="s">
        <v>765</v>
      </c>
      <c r="AK353" s="15" t="s">
        <v>765</v>
      </c>
      <c r="AL353" s="15" t="s">
        <v>765</v>
      </c>
      <c r="AM353" s="15">
        <v>0</v>
      </c>
      <c r="AN353" s="15">
        <v>0</v>
      </c>
      <c r="AO353" s="15">
        <v>0</v>
      </c>
      <c r="AP353" s="15" t="s">
        <v>765</v>
      </c>
      <c r="AQ353" s="15">
        <v>0</v>
      </c>
      <c r="AR353" s="15">
        <v>0</v>
      </c>
      <c r="AS353" s="15">
        <v>0</v>
      </c>
      <c r="AT353" s="15">
        <v>0</v>
      </c>
      <c r="AU353" s="15">
        <v>0</v>
      </c>
      <c r="AV353" s="15">
        <v>0</v>
      </c>
      <c r="AW353" s="15">
        <v>0</v>
      </c>
      <c r="AX353" s="12">
        <f t="shared" si="7"/>
        <v>1.6232492903979006</v>
      </c>
      <c r="AY353" s="12">
        <f t="shared" si="8"/>
        <v>1.9444826721501687</v>
      </c>
      <c r="AZ353" s="12">
        <f t="shared" si="9"/>
        <v>0.10220673635307782</v>
      </c>
    </row>
    <row r="354" spans="1:52" s="15" customFormat="1">
      <c r="A354" s="15" t="s">
        <v>2</v>
      </c>
      <c r="B354" s="15">
        <v>9</v>
      </c>
      <c r="C354" s="15">
        <v>38</v>
      </c>
      <c r="D354" s="15">
        <v>74</v>
      </c>
      <c r="E354" s="15">
        <v>1.9473684210526316</v>
      </c>
      <c r="F354" s="15">
        <v>1</v>
      </c>
      <c r="G354" s="15">
        <v>1</v>
      </c>
      <c r="H354" s="15">
        <v>0</v>
      </c>
      <c r="I354" s="15">
        <v>0</v>
      </c>
      <c r="J354" s="15">
        <v>1</v>
      </c>
      <c r="K354" s="15">
        <v>1</v>
      </c>
      <c r="L354" s="15">
        <v>1</v>
      </c>
      <c r="M354" s="15">
        <v>1</v>
      </c>
      <c r="N354" s="15">
        <v>1</v>
      </c>
      <c r="O354" s="15">
        <v>0</v>
      </c>
      <c r="P354" s="15">
        <v>1</v>
      </c>
      <c r="Q354" s="15">
        <v>0</v>
      </c>
      <c r="R354" s="15">
        <v>0</v>
      </c>
      <c r="S354" s="15">
        <v>0</v>
      </c>
      <c r="T354" s="15">
        <v>1</v>
      </c>
      <c r="U354" s="15">
        <v>0</v>
      </c>
      <c r="V354" s="15">
        <v>0</v>
      </c>
      <c r="W354" s="15">
        <v>0</v>
      </c>
      <c r="X354" s="15" t="s">
        <v>765</v>
      </c>
      <c r="Y354" s="15">
        <v>0</v>
      </c>
      <c r="Z354" s="15" t="s">
        <v>765</v>
      </c>
      <c r="AA354" s="15">
        <v>0</v>
      </c>
      <c r="AB354" s="15">
        <v>0</v>
      </c>
      <c r="AC354" s="15">
        <v>0</v>
      </c>
      <c r="AD354" s="15">
        <v>0</v>
      </c>
      <c r="AE354" s="15">
        <v>0</v>
      </c>
      <c r="AF354" s="15">
        <v>0</v>
      </c>
      <c r="AG354" s="15">
        <v>0</v>
      </c>
      <c r="AH354" s="15">
        <v>0</v>
      </c>
      <c r="AI354" s="15">
        <v>0</v>
      </c>
      <c r="AJ354" s="15" t="s">
        <v>765</v>
      </c>
      <c r="AK354" s="15">
        <v>0</v>
      </c>
      <c r="AL354" s="15">
        <v>0</v>
      </c>
      <c r="AM354" s="15">
        <v>0</v>
      </c>
      <c r="AN354" s="15">
        <v>0</v>
      </c>
      <c r="AO354" s="15">
        <v>0</v>
      </c>
      <c r="AP354" s="15">
        <v>0</v>
      </c>
      <c r="AQ354" s="15">
        <v>0</v>
      </c>
      <c r="AR354" s="15">
        <v>0</v>
      </c>
      <c r="AS354" s="15" t="s">
        <v>765</v>
      </c>
      <c r="AT354" s="15">
        <v>0</v>
      </c>
      <c r="AU354" s="15">
        <v>0</v>
      </c>
      <c r="AV354" s="15">
        <v>0</v>
      </c>
      <c r="AW354" s="15">
        <v>0</v>
      </c>
      <c r="AX354" s="12">
        <f t="shared" si="7"/>
        <v>1.5797835966168101</v>
      </c>
      <c r="AY354" s="12">
        <f t="shared" si="8"/>
        <v>1.8692317197309762</v>
      </c>
      <c r="AZ354" s="12">
        <f t="shared" si="9"/>
        <v>0.10526315789473684</v>
      </c>
    </row>
    <row r="355" spans="1:52" s="15" customFormat="1">
      <c r="A355" s="13" t="s">
        <v>2</v>
      </c>
      <c r="B355" s="13">
        <v>11</v>
      </c>
      <c r="C355" s="13">
        <v>36</v>
      </c>
      <c r="D355" s="13">
        <v>50</v>
      </c>
      <c r="E355" s="13">
        <v>1.3888888888888888</v>
      </c>
      <c r="F355" s="13">
        <v>1</v>
      </c>
      <c r="G355" s="13">
        <v>1</v>
      </c>
      <c r="H355" s="13">
        <v>1</v>
      </c>
      <c r="I355" s="13">
        <v>0</v>
      </c>
      <c r="J355" s="13">
        <v>1</v>
      </c>
      <c r="K355" s="13">
        <v>1</v>
      </c>
      <c r="L355" s="13">
        <v>1</v>
      </c>
      <c r="M355" s="13">
        <v>1</v>
      </c>
      <c r="N355" s="13">
        <v>0</v>
      </c>
      <c r="O355" s="13">
        <v>1</v>
      </c>
      <c r="P355" s="13">
        <v>1</v>
      </c>
      <c r="Q355" s="13">
        <v>0</v>
      </c>
      <c r="R355" s="13">
        <v>0</v>
      </c>
      <c r="S355" s="13">
        <v>1</v>
      </c>
      <c r="T355" s="13">
        <v>1</v>
      </c>
      <c r="U355" s="13">
        <v>0</v>
      </c>
      <c r="V355" s="13">
        <v>0</v>
      </c>
      <c r="W355" s="13">
        <v>0</v>
      </c>
      <c r="X355" s="13" t="s">
        <v>765</v>
      </c>
      <c r="Y355" s="13">
        <v>0</v>
      </c>
      <c r="Z355" s="13" t="s">
        <v>766</v>
      </c>
      <c r="AA355" s="13">
        <v>0</v>
      </c>
      <c r="AB355" s="13">
        <v>0</v>
      </c>
      <c r="AC355" s="13">
        <v>0</v>
      </c>
      <c r="AD355" s="13">
        <v>0</v>
      </c>
      <c r="AE355" s="13">
        <v>0</v>
      </c>
      <c r="AF355" s="13">
        <v>0</v>
      </c>
      <c r="AG355" s="13">
        <v>0</v>
      </c>
      <c r="AH355" s="13">
        <v>0</v>
      </c>
      <c r="AI355" s="13">
        <v>0</v>
      </c>
      <c r="AJ355" s="13" t="s">
        <v>765</v>
      </c>
      <c r="AK355" s="13">
        <v>0</v>
      </c>
      <c r="AL355" s="13">
        <v>0</v>
      </c>
      <c r="AM355" s="13">
        <v>0</v>
      </c>
      <c r="AN355" s="13">
        <v>0</v>
      </c>
      <c r="AO355" s="13">
        <v>0</v>
      </c>
      <c r="AP355" s="13">
        <v>0</v>
      </c>
      <c r="AQ355" s="13">
        <v>0</v>
      </c>
      <c r="AR355" s="13">
        <v>0</v>
      </c>
      <c r="AS355" s="13">
        <v>0</v>
      </c>
      <c r="AT355" s="13">
        <v>0</v>
      </c>
      <c r="AU355" s="13">
        <v>0</v>
      </c>
      <c r="AV355" s="13">
        <v>0</v>
      </c>
      <c r="AW355" s="13">
        <v>0</v>
      </c>
      <c r="AX355" s="12">
        <f t="shared" si="7"/>
        <v>1.5563025007672873</v>
      </c>
      <c r="AY355" s="12">
        <f t="shared" si="8"/>
        <v>1.6989700043360187</v>
      </c>
      <c r="AZ355" s="12">
        <f t="shared" si="9"/>
        <v>7.9365079365079361E-2</v>
      </c>
    </row>
    <row r="356" spans="1:52" s="15" customFormat="1">
      <c r="A356" s="16" t="s">
        <v>2</v>
      </c>
      <c r="B356" s="16">
        <v>5</v>
      </c>
      <c r="C356" s="16">
        <v>36</v>
      </c>
      <c r="D356" s="16">
        <v>120</v>
      </c>
      <c r="E356" s="16">
        <v>3.3333333333333335</v>
      </c>
      <c r="F356" s="16">
        <v>0</v>
      </c>
      <c r="G356" s="16">
        <v>0</v>
      </c>
      <c r="H356" s="16">
        <v>0</v>
      </c>
      <c r="I356" s="16">
        <v>0</v>
      </c>
      <c r="J356" s="16">
        <v>0</v>
      </c>
      <c r="K356" s="16">
        <v>0</v>
      </c>
      <c r="L356" s="16">
        <v>1</v>
      </c>
      <c r="M356" s="16">
        <v>1</v>
      </c>
      <c r="N356" s="16">
        <v>0</v>
      </c>
      <c r="O356" s="16">
        <v>0</v>
      </c>
      <c r="P356" s="16">
        <v>1</v>
      </c>
      <c r="Q356" s="16">
        <v>0</v>
      </c>
      <c r="R356" s="16">
        <v>0</v>
      </c>
      <c r="S356" s="16">
        <v>1</v>
      </c>
      <c r="T356" s="16">
        <v>1</v>
      </c>
      <c r="U356" s="16">
        <v>0</v>
      </c>
      <c r="V356" s="16">
        <v>0</v>
      </c>
      <c r="W356" s="16">
        <v>0</v>
      </c>
      <c r="X356" s="16" t="s">
        <v>765</v>
      </c>
      <c r="Y356" s="16">
        <v>0</v>
      </c>
      <c r="Z356" s="16" t="s">
        <v>768</v>
      </c>
      <c r="AA356" s="16">
        <v>0</v>
      </c>
      <c r="AB356" s="16">
        <v>0</v>
      </c>
      <c r="AC356" s="16">
        <v>0</v>
      </c>
      <c r="AD356" s="16">
        <v>0</v>
      </c>
      <c r="AE356" s="16">
        <v>0</v>
      </c>
      <c r="AF356" s="16">
        <v>0</v>
      </c>
      <c r="AG356" s="16">
        <v>0</v>
      </c>
      <c r="AH356" s="16">
        <v>0</v>
      </c>
      <c r="AI356" s="16">
        <v>0</v>
      </c>
      <c r="AJ356" s="16" t="s">
        <v>765</v>
      </c>
      <c r="AK356" s="16">
        <v>0</v>
      </c>
      <c r="AL356" s="16" t="s">
        <v>765</v>
      </c>
      <c r="AM356" s="16">
        <v>0</v>
      </c>
      <c r="AN356" s="16">
        <v>0</v>
      </c>
      <c r="AO356" s="16">
        <v>0</v>
      </c>
      <c r="AP356" s="16">
        <v>0</v>
      </c>
      <c r="AQ356" s="16">
        <v>0</v>
      </c>
      <c r="AR356" s="16">
        <v>0</v>
      </c>
      <c r="AS356" s="16">
        <v>0</v>
      </c>
      <c r="AT356" s="16">
        <v>0</v>
      </c>
      <c r="AU356" s="16">
        <v>0</v>
      </c>
      <c r="AV356" s="16">
        <v>0</v>
      </c>
      <c r="AW356" s="16">
        <v>0</v>
      </c>
      <c r="AX356" s="12">
        <f t="shared" si="7"/>
        <v>1.5563025007672873</v>
      </c>
      <c r="AY356" s="12">
        <f t="shared" si="8"/>
        <v>2.0791812460476247</v>
      </c>
      <c r="AZ356" s="12">
        <f t="shared" si="9"/>
        <v>0.19047619047619047</v>
      </c>
    </row>
    <row r="357" spans="1:52" s="16" customFormat="1">
      <c r="A357" s="16" t="s">
        <v>2</v>
      </c>
      <c r="B357" s="16">
        <v>4</v>
      </c>
      <c r="C357" s="16">
        <v>33</v>
      </c>
      <c r="D357" s="16">
        <v>180</v>
      </c>
      <c r="E357" s="16">
        <v>5.4545454545454541</v>
      </c>
      <c r="F357" s="16">
        <v>0</v>
      </c>
      <c r="G357" s="16">
        <v>0</v>
      </c>
      <c r="H357" s="16">
        <v>0</v>
      </c>
      <c r="I357" s="16">
        <v>0</v>
      </c>
      <c r="J357" s="16">
        <v>0</v>
      </c>
      <c r="K357" s="16">
        <v>0</v>
      </c>
      <c r="L357" s="16">
        <v>0</v>
      </c>
      <c r="M357" s="16">
        <v>1</v>
      </c>
      <c r="N357" s="16">
        <v>1</v>
      </c>
      <c r="O357" s="16">
        <v>0</v>
      </c>
      <c r="P357" s="16">
        <v>1</v>
      </c>
      <c r="Q357" s="16">
        <v>0</v>
      </c>
      <c r="R357" s="16">
        <v>0</v>
      </c>
      <c r="S357" s="16">
        <v>0</v>
      </c>
      <c r="T357" s="16">
        <v>1</v>
      </c>
      <c r="U357" s="16">
        <v>0</v>
      </c>
      <c r="V357" s="16">
        <v>0</v>
      </c>
      <c r="W357" s="16">
        <v>0</v>
      </c>
      <c r="X357" s="16" t="s">
        <v>765</v>
      </c>
      <c r="Y357" s="16">
        <v>0</v>
      </c>
      <c r="Z357" s="16">
        <v>0</v>
      </c>
      <c r="AA357" s="16">
        <v>0</v>
      </c>
      <c r="AB357" s="16">
        <v>0</v>
      </c>
      <c r="AC357" s="16">
        <v>0</v>
      </c>
      <c r="AD357" s="16">
        <v>0</v>
      </c>
      <c r="AE357" s="16">
        <v>0</v>
      </c>
      <c r="AF357" s="16">
        <v>0</v>
      </c>
      <c r="AG357" s="16">
        <v>0</v>
      </c>
      <c r="AH357" s="16">
        <v>0</v>
      </c>
      <c r="AI357" s="16">
        <v>0</v>
      </c>
      <c r="AJ357" s="16" t="s">
        <v>765</v>
      </c>
      <c r="AK357" s="16">
        <v>0</v>
      </c>
      <c r="AL357" s="16">
        <v>0</v>
      </c>
      <c r="AM357" s="16">
        <v>0</v>
      </c>
      <c r="AN357" s="16">
        <v>0</v>
      </c>
      <c r="AO357" s="16">
        <v>0</v>
      </c>
      <c r="AP357" s="16">
        <v>0</v>
      </c>
      <c r="AQ357" s="16">
        <v>0</v>
      </c>
      <c r="AR357" s="16">
        <v>0</v>
      </c>
      <c r="AS357" s="16">
        <v>0</v>
      </c>
      <c r="AT357" s="16">
        <v>0</v>
      </c>
      <c r="AU357" s="16">
        <v>0</v>
      </c>
      <c r="AV357" s="16">
        <v>0</v>
      </c>
      <c r="AW357" s="16">
        <v>0</v>
      </c>
      <c r="AX357" s="12">
        <f t="shared" si="7"/>
        <v>1.5185139398778875</v>
      </c>
      <c r="AY357" s="12">
        <f t="shared" si="8"/>
        <v>2.255272505103306</v>
      </c>
      <c r="AZ357" s="12">
        <f t="shared" si="9"/>
        <v>0.34090909090909088</v>
      </c>
    </row>
    <row r="358" spans="1:52" s="16" customFormat="1">
      <c r="A358" s="16" t="s">
        <v>2</v>
      </c>
      <c r="B358" s="16">
        <v>5</v>
      </c>
      <c r="C358" s="16">
        <v>25</v>
      </c>
      <c r="D358" s="16">
        <v>150</v>
      </c>
      <c r="E358" s="16">
        <v>6</v>
      </c>
      <c r="F358" s="16">
        <v>0</v>
      </c>
      <c r="G358" s="16">
        <v>0</v>
      </c>
      <c r="H358" s="16">
        <v>0</v>
      </c>
      <c r="I358" s="16">
        <v>1</v>
      </c>
      <c r="J358" s="16">
        <v>0</v>
      </c>
      <c r="K358" s="16">
        <v>0</v>
      </c>
      <c r="L358" s="16">
        <v>0</v>
      </c>
      <c r="M358" s="16">
        <v>1</v>
      </c>
      <c r="N358" s="16">
        <v>0</v>
      </c>
      <c r="O358" s="16">
        <v>0</v>
      </c>
      <c r="P358" s="16">
        <v>1</v>
      </c>
      <c r="Q358" s="16">
        <v>0</v>
      </c>
      <c r="R358" s="16">
        <v>0</v>
      </c>
      <c r="S358" s="16">
        <v>1</v>
      </c>
      <c r="T358" s="16">
        <v>1</v>
      </c>
      <c r="U358" s="16">
        <v>0</v>
      </c>
      <c r="V358" s="16" t="s">
        <v>766</v>
      </c>
      <c r="W358" s="16" t="s">
        <v>766</v>
      </c>
      <c r="X358" s="16" t="s">
        <v>765</v>
      </c>
      <c r="Y358" s="16">
        <v>0</v>
      </c>
      <c r="Z358" s="16">
        <v>1</v>
      </c>
      <c r="AA358" s="16">
        <v>0</v>
      </c>
      <c r="AB358" s="16">
        <v>0</v>
      </c>
      <c r="AC358" s="16">
        <v>0</v>
      </c>
      <c r="AD358" s="16">
        <v>0</v>
      </c>
      <c r="AE358" s="16">
        <v>0</v>
      </c>
      <c r="AF358" s="16">
        <v>0</v>
      </c>
      <c r="AG358" s="16">
        <v>0</v>
      </c>
      <c r="AH358" s="16">
        <v>0</v>
      </c>
      <c r="AI358" s="16">
        <v>0</v>
      </c>
      <c r="AJ358" s="16" t="s">
        <v>765</v>
      </c>
      <c r="AK358" s="16" t="s">
        <v>765</v>
      </c>
      <c r="AL358" s="16" t="s">
        <v>765</v>
      </c>
      <c r="AM358" s="16">
        <v>0</v>
      </c>
      <c r="AN358" s="16">
        <v>0</v>
      </c>
      <c r="AO358" s="16">
        <v>0</v>
      </c>
      <c r="AP358" s="16">
        <v>0</v>
      </c>
      <c r="AQ358" s="16">
        <v>0</v>
      </c>
      <c r="AR358" s="16">
        <v>0</v>
      </c>
      <c r="AS358" s="16">
        <v>0</v>
      </c>
      <c r="AT358" s="16">
        <v>0</v>
      </c>
      <c r="AU358" s="16">
        <v>0</v>
      </c>
      <c r="AV358" s="16">
        <v>0</v>
      </c>
      <c r="AW358" s="16">
        <v>0</v>
      </c>
      <c r="AX358" s="12">
        <f t="shared" si="7"/>
        <v>1.3979400086720377</v>
      </c>
      <c r="AY358" s="12">
        <f t="shared" si="8"/>
        <v>2.1760912590556813</v>
      </c>
      <c r="AZ358" s="12">
        <f t="shared" si="9"/>
        <v>0.5</v>
      </c>
    </row>
    <row r="359" spans="1:52" s="16" customFormat="1">
      <c r="A359" s="14" t="s">
        <v>2</v>
      </c>
      <c r="B359" s="14">
        <v>10</v>
      </c>
      <c r="C359" s="14">
        <v>18</v>
      </c>
      <c r="D359" s="14">
        <v>30</v>
      </c>
      <c r="E359" s="14">
        <v>1.6666666666666667</v>
      </c>
      <c r="F359" s="14">
        <v>1</v>
      </c>
      <c r="G359" s="14">
        <v>1</v>
      </c>
      <c r="H359" s="14">
        <v>1</v>
      </c>
      <c r="I359" s="14">
        <v>0</v>
      </c>
      <c r="J359" s="14">
        <v>0</v>
      </c>
      <c r="K359" s="14">
        <v>1</v>
      </c>
      <c r="L359" s="14">
        <v>1</v>
      </c>
      <c r="M359" s="14">
        <v>1</v>
      </c>
      <c r="N359" s="14">
        <v>1</v>
      </c>
      <c r="O359" s="14">
        <v>1</v>
      </c>
      <c r="P359" s="14">
        <v>1</v>
      </c>
      <c r="Q359" s="14">
        <v>0</v>
      </c>
      <c r="R359" s="14">
        <v>0</v>
      </c>
      <c r="S359" s="14">
        <v>0</v>
      </c>
      <c r="T359" s="14">
        <v>1</v>
      </c>
      <c r="U359" s="14">
        <v>0</v>
      </c>
      <c r="V359" s="14">
        <v>0</v>
      </c>
      <c r="W359" s="14">
        <v>0</v>
      </c>
      <c r="X359" s="14" t="s">
        <v>765</v>
      </c>
      <c r="Y359" s="14">
        <v>0</v>
      </c>
      <c r="Z359" s="14">
        <v>0</v>
      </c>
      <c r="AA359" s="14">
        <v>0</v>
      </c>
      <c r="AB359" s="14">
        <v>0</v>
      </c>
      <c r="AC359" s="14">
        <v>0</v>
      </c>
      <c r="AD359" s="14">
        <v>0</v>
      </c>
      <c r="AE359" s="14">
        <v>0</v>
      </c>
      <c r="AF359" s="14">
        <v>0</v>
      </c>
      <c r="AG359" s="14">
        <v>0</v>
      </c>
      <c r="AH359" s="14">
        <v>0</v>
      </c>
      <c r="AI359" s="14">
        <v>0</v>
      </c>
      <c r="AJ359" s="14">
        <v>0</v>
      </c>
      <c r="AK359" s="14" t="s">
        <v>765</v>
      </c>
      <c r="AL359" s="14">
        <v>0</v>
      </c>
      <c r="AM359" s="14">
        <v>0</v>
      </c>
      <c r="AN359" s="14">
        <v>0</v>
      </c>
      <c r="AO359" s="14">
        <v>0</v>
      </c>
      <c r="AP359" s="14">
        <v>0</v>
      </c>
      <c r="AQ359" s="14">
        <v>0</v>
      </c>
      <c r="AR359" s="14">
        <v>0</v>
      </c>
      <c r="AS359" s="14" t="s">
        <v>765</v>
      </c>
      <c r="AT359" s="14">
        <v>0</v>
      </c>
      <c r="AU359" s="14">
        <v>0</v>
      </c>
      <c r="AV359" s="14">
        <v>0</v>
      </c>
      <c r="AW359" s="14">
        <v>0</v>
      </c>
      <c r="AX359" s="12">
        <f t="shared" si="7"/>
        <v>1.255272505103306</v>
      </c>
      <c r="AY359" s="12">
        <f t="shared" si="8"/>
        <v>1.4771212547196624</v>
      </c>
      <c r="AZ359" s="12">
        <f t="shared" si="9"/>
        <v>0.19607843137254902</v>
      </c>
    </row>
    <row r="360" spans="1:52" s="16" customFormat="1">
      <c r="A360" s="13" t="s">
        <v>2</v>
      </c>
      <c r="B360" s="13">
        <v>11</v>
      </c>
      <c r="C360" s="13">
        <v>17</v>
      </c>
      <c r="D360" s="13">
        <v>17</v>
      </c>
      <c r="E360" s="13">
        <v>1</v>
      </c>
      <c r="F360" s="13">
        <v>1</v>
      </c>
      <c r="G360" s="13">
        <v>1</v>
      </c>
      <c r="H360" s="13">
        <v>1</v>
      </c>
      <c r="I360" s="13">
        <v>0</v>
      </c>
      <c r="J360" s="13">
        <v>0</v>
      </c>
      <c r="K360" s="13">
        <v>1</v>
      </c>
      <c r="L360" s="13">
        <v>1</v>
      </c>
      <c r="M360" s="13">
        <v>1</v>
      </c>
      <c r="N360" s="13">
        <v>1</v>
      </c>
      <c r="O360" s="13">
        <v>1</v>
      </c>
      <c r="P360" s="13">
        <v>1</v>
      </c>
      <c r="Q360" s="13">
        <v>0</v>
      </c>
      <c r="R360" s="13">
        <v>1</v>
      </c>
      <c r="S360" s="13">
        <v>0</v>
      </c>
      <c r="T360" s="13">
        <v>1</v>
      </c>
      <c r="U360" s="13">
        <v>0</v>
      </c>
      <c r="V360" s="13">
        <v>0</v>
      </c>
      <c r="W360" s="13">
        <v>0</v>
      </c>
      <c r="X360" s="13" t="s">
        <v>765</v>
      </c>
      <c r="Y360" s="13">
        <v>0</v>
      </c>
      <c r="Z360" s="13">
        <v>0</v>
      </c>
      <c r="AA360" s="13">
        <v>0</v>
      </c>
      <c r="AB360" s="13">
        <v>0</v>
      </c>
      <c r="AC360" s="13">
        <v>0</v>
      </c>
      <c r="AD360" s="13">
        <v>0</v>
      </c>
      <c r="AE360" s="13">
        <v>0</v>
      </c>
      <c r="AF360" s="13" t="s">
        <v>765</v>
      </c>
      <c r="AG360" s="13">
        <v>0</v>
      </c>
      <c r="AH360" s="13">
        <v>0</v>
      </c>
      <c r="AI360" s="13">
        <v>0</v>
      </c>
      <c r="AJ360" s="13" t="s">
        <v>765</v>
      </c>
      <c r="AK360" s="13" t="s">
        <v>765</v>
      </c>
      <c r="AL360" s="13">
        <v>0</v>
      </c>
      <c r="AM360" s="13">
        <v>0</v>
      </c>
      <c r="AN360" s="13">
        <v>0</v>
      </c>
      <c r="AO360" s="13">
        <v>0</v>
      </c>
      <c r="AP360" s="13" t="s">
        <v>765</v>
      </c>
      <c r="AQ360" s="13">
        <v>0</v>
      </c>
      <c r="AR360" s="13">
        <v>0</v>
      </c>
      <c r="AS360" s="13">
        <v>0</v>
      </c>
      <c r="AT360" s="13">
        <v>0</v>
      </c>
      <c r="AU360" s="13">
        <v>0</v>
      </c>
      <c r="AV360" s="13">
        <v>0</v>
      </c>
      <c r="AW360" s="13">
        <v>0</v>
      </c>
      <c r="AX360" s="12">
        <f t="shared" si="7"/>
        <v>1.2304489213782739</v>
      </c>
      <c r="AY360" s="12">
        <f t="shared" si="8"/>
        <v>1.2304489213782739</v>
      </c>
      <c r="AZ360" s="12">
        <f t="shared" si="9"/>
        <v>0.125</v>
      </c>
    </row>
    <row r="361" spans="1:52" s="16" customFormat="1">
      <c r="A361" s="16" t="s">
        <v>2</v>
      </c>
      <c r="B361" s="16">
        <v>8</v>
      </c>
      <c r="C361" s="16">
        <v>17</v>
      </c>
      <c r="D361" s="16">
        <v>14</v>
      </c>
      <c r="E361" s="16">
        <v>0.82352941176470584</v>
      </c>
      <c r="F361" s="16">
        <v>1</v>
      </c>
      <c r="G361" s="16">
        <v>0</v>
      </c>
      <c r="H361" s="16">
        <v>0</v>
      </c>
      <c r="I361" s="16">
        <v>0</v>
      </c>
      <c r="J361" s="16">
        <v>1</v>
      </c>
      <c r="K361" s="16">
        <v>1</v>
      </c>
      <c r="L361" s="16">
        <v>1</v>
      </c>
      <c r="M361" s="16">
        <v>1</v>
      </c>
      <c r="N361" s="16">
        <v>0</v>
      </c>
      <c r="O361" s="16">
        <v>1</v>
      </c>
      <c r="P361" s="16">
        <v>1</v>
      </c>
      <c r="Q361" s="16">
        <v>0</v>
      </c>
      <c r="R361" s="16">
        <v>0</v>
      </c>
      <c r="S361" s="16">
        <v>0</v>
      </c>
      <c r="T361" s="16">
        <v>1</v>
      </c>
      <c r="U361" s="16">
        <v>0</v>
      </c>
      <c r="V361" s="16">
        <v>0</v>
      </c>
      <c r="W361" s="16">
        <v>0</v>
      </c>
      <c r="X361" s="16">
        <v>0</v>
      </c>
      <c r="Y361" s="16">
        <v>0</v>
      </c>
      <c r="Z361" s="16">
        <v>0</v>
      </c>
      <c r="AA361" s="16">
        <v>0</v>
      </c>
      <c r="AB361" s="16">
        <v>0</v>
      </c>
      <c r="AC361" s="16">
        <v>0</v>
      </c>
      <c r="AD361" s="16">
        <v>0</v>
      </c>
      <c r="AE361" s="16">
        <v>0</v>
      </c>
      <c r="AF361" s="16">
        <v>0</v>
      </c>
      <c r="AG361" s="16">
        <v>0</v>
      </c>
      <c r="AH361" s="16">
        <v>0</v>
      </c>
      <c r="AI361" s="16">
        <v>0</v>
      </c>
      <c r="AJ361" s="16" t="s">
        <v>765</v>
      </c>
      <c r="AK361" s="16">
        <v>0</v>
      </c>
      <c r="AL361" s="16">
        <v>0</v>
      </c>
      <c r="AM361" s="16">
        <v>0</v>
      </c>
      <c r="AN361" s="16">
        <v>0</v>
      </c>
      <c r="AO361" s="16">
        <v>0</v>
      </c>
      <c r="AP361" s="16">
        <v>0</v>
      </c>
      <c r="AQ361" s="16">
        <v>0</v>
      </c>
      <c r="AR361" s="16">
        <v>0</v>
      </c>
      <c r="AS361" s="16">
        <v>0</v>
      </c>
      <c r="AT361" s="16">
        <v>0</v>
      </c>
      <c r="AU361" s="16">
        <v>0</v>
      </c>
      <c r="AV361" s="16">
        <v>0</v>
      </c>
      <c r="AW361" s="16">
        <v>0</v>
      </c>
      <c r="AX361" s="12">
        <f t="shared" si="7"/>
        <v>1.2304489213782739</v>
      </c>
      <c r="AY361" s="12">
        <f t="shared" si="8"/>
        <v>1.146128035678238</v>
      </c>
      <c r="AZ361" s="12">
        <f t="shared" si="9"/>
        <v>0.10294117647058823</v>
      </c>
    </row>
    <row r="362" spans="1:52" s="16" customFormat="1">
      <c r="A362" s="14" t="s">
        <v>2</v>
      </c>
      <c r="B362" s="14">
        <v>10</v>
      </c>
      <c r="C362" s="14">
        <v>15</v>
      </c>
      <c r="D362" s="14">
        <v>16</v>
      </c>
      <c r="E362" s="14">
        <v>1.0666666666666667</v>
      </c>
      <c r="F362" s="14">
        <v>1</v>
      </c>
      <c r="G362" s="14">
        <v>1</v>
      </c>
      <c r="H362" s="14">
        <v>1</v>
      </c>
      <c r="I362" s="14">
        <v>0</v>
      </c>
      <c r="J362" s="14">
        <v>0</v>
      </c>
      <c r="K362" s="14">
        <v>1</v>
      </c>
      <c r="L362" s="14">
        <v>1</v>
      </c>
      <c r="M362" s="14">
        <v>1</v>
      </c>
      <c r="N362" s="14">
        <v>1</v>
      </c>
      <c r="O362" s="14">
        <v>1</v>
      </c>
      <c r="P362" s="14">
        <v>1</v>
      </c>
      <c r="Q362" s="14">
        <v>0</v>
      </c>
      <c r="R362" s="14">
        <v>0</v>
      </c>
      <c r="S362" s="14">
        <v>0</v>
      </c>
      <c r="T362" s="14">
        <v>1</v>
      </c>
      <c r="U362" s="14">
        <v>0</v>
      </c>
      <c r="V362" s="14">
        <v>0</v>
      </c>
      <c r="W362" s="14">
        <v>0</v>
      </c>
      <c r="X362" s="14" t="s">
        <v>765</v>
      </c>
      <c r="Y362" s="14">
        <v>0</v>
      </c>
      <c r="Z362" s="14">
        <v>0</v>
      </c>
      <c r="AA362" s="14">
        <v>0</v>
      </c>
      <c r="AB362" s="14">
        <v>0</v>
      </c>
      <c r="AC362" s="14">
        <v>0</v>
      </c>
      <c r="AD362" s="14">
        <v>0</v>
      </c>
      <c r="AE362" s="14">
        <v>0</v>
      </c>
      <c r="AF362" s="14">
        <v>0</v>
      </c>
      <c r="AG362" s="14">
        <v>0</v>
      </c>
      <c r="AH362" s="14">
        <v>0</v>
      </c>
      <c r="AI362" s="14">
        <v>0</v>
      </c>
      <c r="AJ362" s="14" t="s">
        <v>765</v>
      </c>
      <c r="AK362" s="14" t="s">
        <v>765</v>
      </c>
      <c r="AL362" s="14" t="s">
        <v>765</v>
      </c>
      <c r="AM362" s="14">
        <v>0</v>
      </c>
      <c r="AN362" s="14">
        <v>0</v>
      </c>
      <c r="AO362" s="14">
        <v>0</v>
      </c>
      <c r="AP362" s="14" t="s">
        <v>765</v>
      </c>
      <c r="AQ362" s="14">
        <v>0</v>
      </c>
      <c r="AR362" s="14">
        <v>0</v>
      </c>
      <c r="AS362" s="14" t="s">
        <v>765</v>
      </c>
      <c r="AT362" s="14">
        <v>0</v>
      </c>
      <c r="AU362" s="14" t="s">
        <v>765</v>
      </c>
      <c r="AV362" s="14">
        <v>0</v>
      </c>
      <c r="AW362" s="14">
        <v>0</v>
      </c>
      <c r="AX362" s="12">
        <f t="shared" si="7"/>
        <v>1.1760912590556813</v>
      </c>
      <c r="AY362" s="12">
        <f t="shared" si="8"/>
        <v>1.2041199826559248</v>
      </c>
      <c r="AZ362" s="12">
        <f t="shared" si="9"/>
        <v>0.15238095238095239</v>
      </c>
    </row>
    <row r="363" spans="1:52" s="16" customFormat="1">
      <c r="A363" s="14" t="s">
        <v>2</v>
      </c>
      <c r="B363" s="14">
        <v>10</v>
      </c>
      <c r="C363" s="14">
        <v>11</v>
      </c>
      <c r="D363" s="14">
        <v>12</v>
      </c>
      <c r="E363" s="14">
        <v>1.0909090909090908</v>
      </c>
      <c r="F363" s="14">
        <v>1</v>
      </c>
      <c r="G363" s="14">
        <v>1</v>
      </c>
      <c r="H363" s="14">
        <v>1</v>
      </c>
      <c r="I363" s="14">
        <v>0</v>
      </c>
      <c r="J363" s="14">
        <v>0</v>
      </c>
      <c r="K363" s="14">
        <v>1</v>
      </c>
      <c r="L363" s="14">
        <v>1</v>
      </c>
      <c r="M363" s="14">
        <v>1</v>
      </c>
      <c r="N363" s="14">
        <v>1</v>
      </c>
      <c r="O363" s="14">
        <v>1</v>
      </c>
      <c r="P363" s="14">
        <v>1</v>
      </c>
      <c r="Q363" s="14">
        <v>0</v>
      </c>
      <c r="R363" s="14">
        <v>0</v>
      </c>
      <c r="S363" s="14">
        <v>0</v>
      </c>
      <c r="T363" s="14">
        <v>1</v>
      </c>
      <c r="U363" s="14">
        <v>0</v>
      </c>
      <c r="V363" s="14">
        <v>0</v>
      </c>
      <c r="W363" s="14">
        <v>0</v>
      </c>
      <c r="X363" s="14" t="s">
        <v>765</v>
      </c>
      <c r="Y363" s="14">
        <v>0</v>
      </c>
      <c r="Z363" s="14">
        <v>0</v>
      </c>
      <c r="AA363" s="14">
        <v>0</v>
      </c>
      <c r="AB363" s="14">
        <v>0</v>
      </c>
      <c r="AC363" s="14">
        <v>0</v>
      </c>
      <c r="AD363" s="14">
        <v>0</v>
      </c>
      <c r="AE363" s="14">
        <v>0</v>
      </c>
      <c r="AF363" s="14">
        <v>0</v>
      </c>
      <c r="AG363" s="14">
        <v>0</v>
      </c>
      <c r="AH363" s="14">
        <v>0</v>
      </c>
      <c r="AI363" s="14">
        <v>0</v>
      </c>
      <c r="AJ363" s="14">
        <v>0</v>
      </c>
      <c r="AK363" s="14" t="s">
        <v>765</v>
      </c>
      <c r="AL363" s="14" t="s">
        <v>765</v>
      </c>
      <c r="AM363" s="14">
        <v>0</v>
      </c>
      <c r="AN363" s="14">
        <v>0</v>
      </c>
      <c r="AO363" s="14">
        <v>0</v>
      </c>
      <c r="AP363" s="14">
        <v>0</v>
      </c>
      <c r="AQ363" s="14">
        <v>0</v>
      </c>
      <c r="AR363" s="14">
        <v>0</v>
      </c>
      <c r="AS363" s="14" t="s">
        <v>765</v>
      </c>
      <c r="AT363" s="14">
        <v>0</v>
      </c>
      <c r="AU363" s="14">
        <v>0</v>
      </c>
      <c r="AV363" s="14">
        <v>0</v>
      </c>
      <c r="AW363" s="14">
        <v>0</v>
      </c>
      <c r="AX363" s="12">
        <f t="shared" si="7"/>
        <v>1.0413926851582251</v>
      </c>
      <c r="AY363" s="12">
        <f t="shared" si="8"/>
        <v>1.0791812460476249</v>
      </c>
      <c r="AZ363" s="12">
        <f t="shared" si="9"/>
        <v>0.21818181818181817</v>
      </c>
    </row>
    <row r="364" spans="1:52" s="16" customFormat="1">
      <c r="A364" s="15" t="s">
        <v>2</v>
      </c>
      <c r="B364" s="15">
        <v>9</v>
      </c>
      <c r="C364" s="15">
        <v>11</v>
      </c>
      <c r="D364" s="15">
        <v>20</v>
      </c>
      <c r="E364" s="15">
        <v>1.8181818181818181</v>
      </c>
      <c r="F364" s="15">
        <v>1</v>
      </c>
      <c r="G364" s="15">
        <v>1</v>
      </c>
      <c r="H364" s="15">
        <v>1</v>
      </c>
      <c r="I364" s="15">
        <v>0</v>
      </c>
      <c r="J364" s="15">
        <v>0</v>
      </c>
      <c r="K364" s="15">
        <v>0</v>
      </c>
      <c r="L364" s="15">
        <v>1</v>
      </c>
      <c r="M364" s="15">
        <v>1</v>
      </c>
      <c r="N364" s="15">
        <v>1</v>
      </c>
      <c r="O364" s="15">
        <v>1</v>
      </c>
      <c r="P364" s="15">
        <v>1</v>
      </c>
      <c r="Q364" s="15">
        <v>0</v>
      </c>
      <c r="R364" s="15">
        <v>0</v>
      </c>
      <c r="S364" s="15">
        <v>0</v>
      </c>
      <c r="T364" s="15">
        <v>1</v>
      </c>
      <c r="U364" s="15">
        <v>0</v>
      </c>
      <c r="V364" s="15">
        <v>0</v>
      </c>
      <c r="W364" s="15">
        <v>0</v>
      </c>
      <c r="X364" s="15" t="s">
        <v>765</v>
      </c>
      <c r="Y364" s="15">
        <v>0</v>
      </c>
      <c r="Z364" s="15">
        <v>0</v>
      </c>
      <c r="AA364" s="15">
        <v>0</v>
      </c>
      <c r="AB364" s="15">
        <v>0</v>
      </c>
      <c r="AC364" s="15">
        <v>0</v>
      </c>
      <c r="AD364" s="15">
        <v>0</v>
      </c>
      <c r="AE364" s="15">
        <v>0</v>
      </c>
      <c r="AF364" s="15">
        <v>0</v>
      </c>
      <c r="AG364" s="15">
        <v>0</v>
      </c>
      <c r="AH364" s="15" t="s">
        <v>768</v>
      </c>
      <c r="AI364" s="15">
        <v>0</v>
      </c>
      <c r="AJ364" s="15" t="s">
        <v>765</v>
      </c>
      <c r="AK364" s="15" t="s">
        <v>765</v>
      </c>
      <c r="AL364" s="15">
        <v>0</v>
      </c>
      <c r="AM364" s="15">
        <v>0</v>
      </c>
      <c r="AN364" s="15">
        <v>0</v>
      </c>
      <c r="AO364" s="15">
        <v>0</v>
      </c>
      <c r="AP364" s="15">
        <v>0</v>
      </c>
      <c r="AQ364" s="15">
        <v>0</v>
      </c>
      <c r="AR364" s="15">
        <v>0</v>
      </c>
      <c r="AS364" s="15">
        <v>0</v>
      </c>
      <c r="AT364" s="15">
        <v>0</v>
      </c>
      <c r="AU364" s="15">
        <v>0</v>
      </c>
      <c r="AV364" s="15">
        <v>0</v>
      </c>
      <c r="AW364" s="15">
        <v>0</v>
      </c>
      <c r="AX364" s="12">
        <f t="shared" si="7"/>
        <v>1.0413926851582251</v>
      </c>
      <c r="AY364" s="12">
        <f t="shared" si="8"/>
        <v>1.3010299956639813</v>
      </c>
      <c r="AZ364" s="12">
        <f t="shared" si="9"/>
        <v>0.36363636363636365</v>
      </c>
    </row>
    <row r="365" spans="1:52" s="16" customFormat="1">
      <c r="A365" s="15" t="s">
        <v>2</v>
      </c>
      <c r="B365" s="15">
        <v>9</v>
      </c>
      <c r="C365" s="15">
        <v>8</v>
      </c>
      <c r="D365" s="15">
        <v>7</v>
      </c>
      <c r="E365" s="15">
        <v>0.875</v>
      </c>
      <c r="F365" s="15">
        <v>1</v>
      </c>
      <c r="G365" s="15">
        <v>1</v>
      </c>
      <c r="H365" s="15">
        <v>1</v>
      </c>
      <c r="I365" s="15">
        <v>0</v>
      </c>
      <c r="J365" s="15">
        <v>0</v>
      </c>
      <c r="K365" s="15">
        <v>1</v>
      </c>
      <c r="L365" s="15">
        <v>1</v>
      </c>
      <c r="M365" s="15">
        <v>1</v>
      </c>
      <c r="N365" s="15">
        <v>0</v>
      </c>
      <c r="O365" s="15">
        <v>1</v>
      </c>
      <c r="P365" s="15">
        <v>1</v>
      </c>
      <c r="Q365" s="15">
        <v>0</v>
      </c>
      <c r="R365" s="15">
        <v>0</v>
      </c>
      <c r="S365" s="15">
        <v>0</v>
      </c>
      <c r="T365" s="15">
        <v>1</v>
      </c>
      <c r="U365" s="15">
        <v>0</v>
      </c>
      <c r="V365" s="15">
        <v>0</v>
      </c>
      <c r="W365" s="15">
        <v>0</v>
      </c>
      <c r="X365" s="15" t="s">
        <v>765</v>
      </c>
      <c r="Y365" s="15">
        <v>0</v>
      </c>
      <c r="Z365" s="15" t="s">
        <v>768</v>
      </c>
      <c r="AA365" s="15">
        <v>0</v>
      </c>
      <c r="AB365" s="15">
        <v>0</v>
      </c>
      <c r="AC365" s="15">
        <v>0</v>
      </c>
      <c r="AD365" s="15">
        <v>0</v>
      </c>
      <c r="AE365" s="15">
        <v>0</v>
      </c>
      <c r="AF365" s="15" t="s">
        <v>765</v>
      </c>
      <c r="AG365" s="15">
        <v>0</v>
      </c>
      <c r="AH365" s="15" t="s">
        <v>768</v>
      </c>
      <c r="AI365" s="15">
        <v>0</v>
      </c>
      <c r="AJ365" s="15">
        <v>1</v>
      </c>
      <c r="AK365" s="15" t="s">
        <v>765</v>
      </c>
      <c r="AL365" s="15">
        <v>0</v>
      </c>
      <c r="AM365" s="15">
        <v>0</v>
      </c>
      <c r="AN365" s="15">
        <v>0</v>
      </c>
      <c r="AO365" s="15">
        <v>0</v>
      </c>
      <c r="AP365" s="15" t="s">
        <v>765</v>
      </c>
      <c r="AQ365" s="15" t="s">
        <v>767</v>
      </c>
      <c r="AR365" s="15">
        <v>0</v>
      </c>
      <c r="AS365" s="15">
        <v>0</v>
      </c>
      <c r="AT365" s="15">
        <v>0</v>
      </c>
      <c r="AU365" s="15">
        <v>0</v>
      </c>
      <c r="AV365" s="15">
        <v>0</v>
      </c>
      <c r="AW365" s="15" t="s">
        <v>768</v>
      </c>
      <c r="AX365" s="12">
        <f t="shared" si="7"/>
        <v>0.90308998699194354</v>
      </c>
      <c r="AY365" s="12">
        <f t="shared" si="8"/>
        <v>0.84509804001425681</v>
      </c>
      <c r="AZ365" s="12">
        <f t="shared" si="9"/>
        <v>0.25</v>
      </c>
    </row>
    <row r="366" spans="1:52" s="16" customFormat="1">
      <c r="A366" s="14" t="s">
        <v>2</v>
      </c>
      <c r="B366" s="14">
        <v>10</v>
      </c>
      <c r="C366" s="14">
        <v>6</v>
      </c>
      <c r="D366" s="14">
        <v>10</v>
      </c>
      <c r="E366" s="14">
        <v>1.6666666666666667</v>
      </c>
      <c r="F366" s="14">
        <v>1</v>
      </c>
      <c r="G366" s="14">
        <v>1</v>
      </c>
      <c r="H366" s="14">
        <v>1</v>
      </c>
      <c r="I366" s="14">
        <v>0</v>
      </c>
      <c r="J366" s="14">
        <v>0</v>
      </c>
      <c r="K366" s="14">
        <v>1</v>
      </c>
      <c r="L366" s="14">
        <v>1</v>
      </c>
      <c r="M366" s="14">
        <v>1</v>
      </c>
      <c r="N366" s="14">
        <v>1</v>
      </c>
      <c r="O366" s="14">
        <v>1</v>
      </c>
      <c r="P366" s="14">
        <v>1</v>
      </c>
      <c r="Q366" s="14">
        <v>0</v>
      </c>
      <c r="R366" s="14">
        <v>0</v>
      </c>
      <c r="S366" s="14">
        <v>0</v>
      </c>
      <c r="T366" s="14">
        <v>1</v>
      </c>
      <c r="U366" s="14">
        <v>0</v>
      </c>
      <c r="V366" s="14">
        <v>0</v>
      </c>
      <c r="W366" s="14">
        <v>0</v>
      </c>
      <c r="X366" s="14" t="s">
        <v>765</v>
      </c>
      <c r="Y366" s="14">
        <v>0</v>
      </c>
      <c r="Z366" s="14">
        <v>0</v>
      </c>
      <c r="AA366" s="14">
        <v>0</v>
      </c>
      <c r="AB366" s="14">
        <v>0</v>
      </c>
      <c r="AC366" s="14">
        <v>0</v>
      </c>
      <c r="AD366" s="14">
        <v>0</v>
      </c>
      <c r="AE366" s="14">
        <v>0</v>
      </c>
      <c r="AF366" s="14">
        <v>0</v>
      </c>
      <c r="AG366" s="14">
        <v>0</v>
      </c>
      <c r="AH366" s="14">
        <v>0</v>
      </c>
      <c r="AI366" s="14">
        <v>0</v>
      </c>
      <c r="AJ366" s="14" t="s">
        <v>765</v>
      </c>
      <c r="AK366" s="14">
        <v>0</v>
      </c>
      <c r="AL366" s="14">
        <v>0</v>
      </c>
      <c r="AM366" s="14">
        <v>0</v>
      </c>
      <c r="AN366" s="14">
        <v>0</v>
      </c>
      <c r="AO366" s="14">
        <v>0</v>
      </c>
      <c r="AP366" s="14" t="s">
        <v>767</v>
      </c>
      <c r="AQ366" s="14" t="s">
        <v>767</v>
      </c>
      <c r="AR366" s="14">
        <v>0</v>
      </c>
      <c r="AS366" s="14">
        <v>0</v>
      </c>
      <c r="AT366" s="14">
        <v>0</v>
      </c>
      <c r="AU366" s="14">
        <v>0</v>
      </c>
      <c r="AV366" s="14">
        <v>0</v>
      </c>
      <c r="AW366" s="14">
        <v>0</v>
      </c>
      <c r="AX366" s="12">
        <f t="shared" si="7"/>
        <v>0.77815125038364363</v>
      </c>
      <c r="AY366" s="12">
        <f t="shared" si="8"/>
        <v>1</v>
      </c>
      <c r="AZ366" s="12">
        <f t="shared" si="9"/>
        <v>0.66666666666666663</v>
      </c>
    </row>
    <row r="367" spans="1:52" s="16" customFormat="1">
      <c r="A367" s="15" t="s">
        <v>2</v>
      </c>
      <c r="B367" s="15">
        <v>9</v>
      </c>
      <c r="C367" s="15">
        <v>5</v>
      </c>
      <c r="D367" s="15">
        <v>6</v>
      </c>
      <c r="E367" s="15">
        <v>1.2</v>
      </c>
      <c r="F367" s="15">
        <v>1</v>
      </c>
      <c r="G367" s="15">
        <v>1</v>
      </c>
      <c r="H367" s="15">
        <v>1</v>
      </c>
      <c r="I367" s="15">
        <v>0</v>
      </c>
      <c r="J367" s="15">
        <v>0</v>
      </c>
      <c r="K367" s="15">
        <v>1</v>
      </c>
      <c r="L367" s="15">
        <v>1</v>
      </c>
      <c r="M367" s="15">
        <v>1</v>
      </c>
      <c r="N367" s="15">
        <v>0</v>
      </c>
      <c r="O367" s="15">
        <v>1</v>
      </c>
      <c r="P367" s="15">
        <v>1</v>
      </c>
      <c r="Q367" s="15">
        <v>0</v>
      </c>
      <c r="R367" s="15">
        <v>0</v>
      </c>
      <c r="S367" s="15">
        <v>0</v>
      </c>
      <c r="T367" s="15">
        <v>1</v>
      </c>
      <c r="U367" s="15">
        <v>0</v>
      </c>
      <c r="V367" s="15">
        <v>0</v>
      </c>
      <c r="W367" s="15">
        <v>0</v>
      </c>
      <c r="X367" s="15" t="s">
        <v>765</v>
      </c>
      <c r="Y367" s="15">
        <v>0</v>
      </c>
      <c r="Z367" s="15">
        <v>0</v>
      </c>
      <c r="AA367" s="15">
        <v>0</v>
      </c>
      <c r="AB367" s="15">
        <v>0</v>
      </c>
      <c r="AC367" s="15">
        <v>0</v>
      </c>
      <c r="AD367" s="15">
        <v>0</v>
      </c>
      <c r="AE367" s="15">
        <v>0</v>
      </c>
      <c r="AF367" s="15">
        <v>0</v>
      </c>
      <c r="AG367" s="15">
        <v>0</v>
      </c>
      <c r="AH367" s="15">
        <v>0</v>
      </c>
      <c r="AI367" s="15">
        <v>0</v>
      </c>
      <c r="AJ367" s="15" t="s">
        <v>765</v>
      </c>
      <c r="AK367" s="15">
        <v>0</v>
      </c>
      <c r="AL367" s="15" t="s">
        <v>765</v>
      </c>
      <c r="AM367" s="15">
        <v>0</v>
      </c>
      <c r="AN367" s="15">
        <v>0</v>
      </c>
      <c r="AO367" s="15">
        <v>0</v>
      </c>
      <c r="AP367" s="15">
        <v>0</v>
      </c>
      <c r="AQ367" s="15">
        <v>0</v>
      </c>
      <c r="AR367" s="15">
        <v>0</v>
      </c>
      <c r="AS367" s="15">
        <v>0</v>
      </c>
      <c r="AT367" s="15">
        <v>0</v>
      </c>
      <c r="AU367" s="15">
        <v>0</v>
      </c>
      <c r="AV367" s="15">
        <v>0</v>
      </c>
      <c r="AW367" s="15">
        <v>0</v>
      </c>
      <c r="AX367" s="12">
        <f t="shared" si="7"/>
        <v>0.69897000433601886</v>
      </c>
      <c r="AY367" s="12">
        <f t="shared" si="8"/>
        <v>0.77815125038364363</v>
      </c>
      <c r="AZ367" s="12">
        <f t="shared" si="9"/>
        <v>0.6</v>
      </c>
    </row>
    <row r="368" spans="1:52" s="16" customFormat="1">
      <c r="A368" s="15" t="s">
        <v>2</v>
      </c>
      <c r="B368" s="15">
        <v>9</v>
      </c>
      <c r="C368" s="15">
        <v>2</v>
      </c>
      <c r="D368" s="15">
        <v>1</v>
      </c>
      <c r="E368" s="15">
        <v>0.5</v>
      </c>
      <c r="F368" s="15">
        <v>1</v>
      </c>
      <c r="G368" s="15">
        <v>1</v>
      </c>
      <c r="H368" s="15">
        <v>1</v>
      </c>
      <c r="I368" s="15">
        <v>0</v>
      </c>
      <c r="J368" s="15">
        <v>0</v>
      </c>
      <c r="K368" s="15">
        <v>1</v>
      </c>
      <c r="L368" s="15">
        <v>1</v>
      </c>
      <c r="M368" s="15">
        <v>1</v>
      </c>
      <c r="N368" s="15">
        <v>0</v>
      </c>
      <c r="O368" s="15">
        <v>1</v>
      </c>
      <c r="P368" s="15">
        <v>1</v>
      </c>
      <c r="Q368" s="15">
        <v>0</v>
      </c>
      <c r="R368" s="15">
        <v>0</v>
      </c>
      <c r="S368" s="15">
        <v>0</v>
      </c>
      <c r="T368" s="15">
        <v>1</v>
      </c>
      <c r="U368" s="15">
        <v>0</v>
      </c>
      <c r="V368" s="15">
        <v>0</v>
      </c>
      <c r="W368" s="15">
        <v>0</v>
      </c>
      <c r="X368" s="15" t="s">
        <v>765</v>
      </c>
      <c r="Y368" s="15">
        <v>0</v>
      </c>
      <c r="Z368" s="15" t="s">
        <v>765</v>
      </c>
      <c r="AA368" s="15">
        <v>0</v>
      </c>
      <c r="AB368" s="15">
        <v>0</v>
      </c>
      <c r="AC368" s="15">
        <v>0</v>
      </c>
      <c r="AD368" s="15">
        <v>0</v>
      </c>
      <c r="AE368" s="15">
        <v>0</v>
      </c>
      <c r="AF368" s="15">
        <v>0</v>
      </c>
      <c r="AG368" s="15">
        <v>0</v>
      </c>
      <c r="AH368" s="15">
        <v>0</v>
      </c>
      <c r="AI368" s="15">
        <v>0</v>
      </c>
      <c r="AJ368" s="15" t="s">
        <v>765</v>
      </c>
      <c r="AK368" s="15" t="s">
        <v>765</v>
      </c>
      <c r="AL368" s="15" t="s">
        <v>765</v>
      </c>
      <c r="AM368" s="15">
        <v>0</v>
      </c>
      <c r="AN368" s="15">
        <v>0</v>
      </c>
      <c r="AO368" s="15">
        <v>0</v>
      </c>
      <c r="AP368" s="15">
        <v>0</v>
      </c>
      <c r="AQ368" s="15">
        <v>0</v>
      </c>
      <c r="AR368" s="15">
        <v>0</v>
      </c>
      <c r="AS368" s="15">
        <v>0</v>
      </c>
      <c r="AT368" s="15">
        <v>0</v>
      </c>
      <c r="AU368" s="15">
        <v>0</v>
      </c>
      <c r="AV368" s="15">
        <v>0</v>
      </c>
      <c r="AW368" s="15" t="s">
        <v>766</v>
      </c>
      <c r="AX368" s="12">
        <f t="shared" si="7"/>
        <v>0.3010299956639812</v>
      </c>
      <c r="AY368" s="12">
        <f t="shared" si="8"/>
        <v>0</v>
      </c>
      <c r="AZ368" s="12">
        <f t="shared" si="9"/>
        <v>1</v>
      </c>
    </row>
    <row r="369" spans="3:21">
      <c r="F369">
        <f t="shared" ref="F369:U369" si="10">SUM(F335:F368)</f>
        <v>23</v>
      </c>
      <c r="G369">
        <f t="shared" si="10"/>
        <v>19</v>
      </c>
      <c r="H369">
        <f t="shared" si="10"/>
        <v>21</v>
      </c>
      <c r="I369">
        <f t="shared" si="10"/>
        <v>12</v>
      </c>
      <c r="J369">
        <f t="shared" si="10"/>
        <v>12</v>
      </c>
      <c r="K369">
        <f t="shared" si="10"/>
        <v>22</v>
      </c>
      <c r="L369">
        <f t="shared" si="10"/>
        <v>27</v>
      </c>
      <c r="M369">
        <f t="shared" si="10"/>
        <v>33</v>
      </c>
      <c r="N369">
        <f t="shared" si="10"/>
        <v>15</v>
      </c>
      <c r="O369">
        <f t="shared" si="10"/>
        <v>22</v>
      </c>
      <c r="P369">
        <f t="shared" si="10"/>
        <v>34</v>
      </c>
      <c r="Q369">
        <f t="shared" si="10"/>
        <v>0</v>
      </c>
      <c r="R369">
        <f t="shared" si="10"/>
        <v>1</v>
      </c>
      <c r="S369">
        <f t="shared" si="10"/>
        <v>4</v>
      </c>
      <c r="T369">
        <f t="shared" si="10"/>
        <v>34</v>
      </c>
      <c r="U369">
        <f t="shared" si="10"/>
        <v>0</v>
      </c>
    </row>
    <row r="376" spans="3:21">
      <c r="C376" t="s">
        <v>854</v>
      </c>
      <c r="D376" t="s">
        <v>229</v>
      </c>
      <c r="E376" t="s">
        <v>865</v>
      </c>
      <c r="F376" t="s">
        <v>872</v>
      </c>
      <c r="G376" t="s">
        <v>873</v>
      </c>
      <c r="H376" t="s">
        <v>895</v>
      </c>
      <c r="I376" t="s">
        <v>896</v>
      </c>
      <c r="J376" t="s">
        <v>886</v>
      </c>
      <c r="K376" t="s">
        <v>671</v>
      </c>
    </row>
    <row r="377" spans="3:21">
      <c r="C377" t="s">
        <v>855</v>
      </c>
      <c r="D377" t="s">
        <v>877</v>
      </c>
      <c r="E377" t="s">
        <v>871</v>
      </c>
      <c r="F377" t="s">
        <v>880</v>
      </c>
      <c r="G377" t="s">
        <v>881</v>
      </c>
    </row>
    <row r="378" spans="3:21">
      <c r="C378" t="s">
        <v>856</v>
      </c>
      <c r="D378" t="s">
        <v>876</v>
      </c>
      <c r="E378" t="s">
        <v>871</v>
      </c>
      <c r="F378" t="s">
        <v>880</v>
      </c>
      <c r="G378" t="s">
        <v>881</v>
      </c>
    </row>
    <row r="379" spans="3:21">
      <c r="C379" t="s">
        <v>857</v>
      </c>
      <c r="D379" t="s">
        <v>874</v>
      </c>
      <c r="E379" t="s">
        <v>871</v>
      </c>
      <c r="F379" t="s">
        <v>882</v>
      </c>
      <c r="G379" t="s">
        <v>883</v>
      </c>
      <c r="K379" t="s">
        <v>884</v>
      </c>
    </row>
    <row r="380" spans="3:21">
      <c r="C380" t="s">
        <v>858</v>
      </c>
      <c r="D380" t="s">
        <v>875</v>
      </c>
      <c r="E380" t="s">
        <v>871</v>
      </c>
      <c r="F380" t="s">
        <v>880</v>
      </c>
      <c r="G380" t="s">
        <v>881</v>
      </c>
    </row>
    <row r="381" spans="3:21">
      <c r="C381" t="s">
        <v>859</v>
      </c>
      <c r="D381" t="s">
        <v>870</v>
      </c>
      <c r="E381" t="s">
        <v>871</v>
      </c>
      <c r="F381" t="s">
        <v>887</v>
      </c>
      <c r="G381" t="s">
        <v>888</v>
      </c>
    </row>
    <row r="382" spans="3:21">
      <c r="C382" t="s">
        <v>860</v>
      </c>
      <c r="D382" t="s">
        <v>889</v>
      </c>
      <c r="E382" t="s">
        <v>869</v>
      </c>
      <c r="F382" t="s">
        <v>891</v>
      </c>
      <c r="G382" t="s">
        <v>892</v>
      </c>
    </row>
    <row r="383" spans="3:21">
      <c r="C383" t="s">
        <v>861</v>
      </c>
      <c r="D383" t="s">
        <v>890</v>
      </c>
      <c r="E383" t="s">
        <v>869</v>
      </c>
      <c r="F383" t="s">
        <v>893</v>
      </c>
    </row>
    <row r="384" spans="3:21">
      <c r="C384" t="s">
        <v>862</v>
      </c>
      <c r="D384" t="s">
        <v>863</v>
      </c>
      <c r="E384" t="s">
        <v>869</v>
      </c>
      <c r="F384" t="s">
        <v>894</v>
      </c>
    </row>
    <row r="385" spans="2:11">
      <c r="C385" t="s">
        <v>864</v>
      </c>
      <c r="D385" t="s">
        <v>897</v>
      </c>
      <c r="E385" t="s">
        <v>869</v>
      </c>
    </row>
    <row r="386" spans="2:11">
      <c r="C386" t="s">
        <v>867</v>
      </c>
      <c r="D386" t="s">
        <v>879</v>
      </c>
      <c r="E386" t="s">
        <v>866</v>
      </c>
    </row>
    <row r="387" spans="2:11">
      <c r="C387" t="s">
        <v>868</v>
      </c>
      <c r="D387" t="s">
        <v>878</v>
      </c>
      <c r="E387" t="s">
        <v>866</v>
      </c>
      <c r="F387" t="s">
        <v>883</v>
      </c>
      <c r="G387" t="s">
        <v>881</v>
      </c>
      <c r="K387" t="s">
        <v>885</v>
      </c>
    </row>
    <row r="394" spans="2:11">
      <c r="C394" t="s">
        <v>2</v>
      </c>
      <c r="D394" t="s">
        <v>263</v>
      </c>
      <c r="E394" t="s">
        <v>903</v>
      </c>
      <c r="F394" t="s">
        <v>904</v>
      </c>
    </row>
    <row r="395" spans="2:11">
      <c r="B395" t="s">
        <v>822</v>
      </c>
      <c r="C395">
        <v>23</v>
      </c>
      <c r="D395">
        <v>25</v>
      </c>
      <c r="E395" t="b">
        <f>C395&gt;=D395</f>
        <v>0</v>
      </c>
      <c r="F395" t="b">
        <f>D395&gt;=C395</f>
        <v>1</v>
      </c>
    </row>
    <row r="396" spans="2:11">
      <c r="B396" t="s">
        <v>823</v>
      </c>
      <c r="C396">
        <v>19</v>
      </c>
      <c r="D396">
        <v>25</v>
      </c>
      <c r="E396" t="b">
        <f t="shared" ref="E396:E410" si="11">C396&gt;=D396</f>
        <v>0</v>
      </c>
      <c r="F396" t="b">
        <f t="shared" ref="F396:F410" si="12">D396&gt;=C396</f>
        <v>1</v>
      </c>
    </row>
    <row r="397" spans="2:11">
      <c r="B397" t="s">
        <v>824</v>
      </c>
      <c r="C397">
        <v>21</v>
      </c>
      <c r="D397">
        <v>26</v>
      </c>
      <c r="E397" t="b">
        <f t="shared" si="11"/>
        <v>0</v>
      </c>
      <c r="F397" t="b">
        <f t="shared" si="12"/>
        <v>1</v>
      </c>
    </row>
    <row r="398" spans="2:11">
      <c r="B398" t="s">
        <v>825</v>
      </c>
      <c r="C398">
        <v>12</v>
      </c>
      <c r="D398">
        <v>0</v>
      </c>
      <c r="E398" t="b">
        <f t="shared" si="11"/>
        <v>1</v>
      </c>
      <c r="F398" t="b">
        <f t="shared" si="12"/>
        <v>0</v>
      </c>
    </row>
    <row r="399" spans="2:11">
      <c r="B399" t="s">
        <v>826</v>
      </c>
      <c r="C399">
        <v>12</v>
      </c>
      <c r="D399">
        <v>1</v>
      </c>
      <c r="E399" t="b">
        <f t="shared" si="11"/>
        <v>1</v>
      </c>
      <c r="F399" t="b">
        <f t="shared" si="12"/>
        <v>0</v>
      </c>
    </row>
    <row r="400" spans="2:11">
      <c r="B400" t="s">
        <v>827</v>
      </c>
      <c r="C400">
        <v>22</v>
      </c>
      <c r="D400">
        <v>25</v>
      </c>
      <c r="E400" t="b">
        <f t="shared" si="11"/>
        <v>0</v>
      </c>
      <c r="F400" t="b">
        <f t="shared" si="12"/>
        <v>1</v>
      </c>
    </row>
    <row r="401" spans="2:6">
      <c r="B401" t="s">
        <v>828</v>
      </c>
      <c r="C401">
        <v>27</v>
      </c>
      <c r="D401">
        <v>25</v>
      </c>
      <c r="E401" t="b">
        <f t="shared" si="11"/>
        <v>1</v>
      </c>
      <c r="F401" t="b">
        <f t="shared" si="12"/>
        <v>0</v>
      </c>
    </row>
    <row r="402" spans="2:6">
      <c r="B402" t="s">
        <v>829</v>
      </c>
      <c r="C402">
        <v>33</v>
      </c>
      <c r="D402">
        <v>25</v>
      </c>
      <c r="E402" t="b">
        <f t="shared" si="11"/>
        <v>1</v>
      </c>
      <c r="F402" t="b">
        <f t="shared" si="12"/>
        <v>0</v>
      </c>
    </row>
    <row r="403" spans="2:6">
      <c r="B403" t="s">
        <v>830</v>
      </c>
      <c r="C403">
        <v>15</v>
      </c>
      <c r="D403">
        <v>24</v>
      </c>
      <c r="E403" t="b">
        <f t="shared" si="11"/>
        <v>0</v>
      </c>
      <c r="F403" t="b">
        <f t="shared" si="12"/>
        <v>1</v>
      </c>
    </row>
    <row r="404" spans="2:6">
      <c r="B404" t="s">
        <v>831</v>
      </c>
      <c r="C404">
        <v>22</v>
      </c>
      <c r="D404">
        <v>27</v>
      </c>
      <c r="E404" t="b">
        <f t="shared" si="11"/>
        <v>0</v>
      </c>
      <c r="F404" t="b">
        <f t="shared" si="12"/>
        <v>1</v>
      </c>
    </row>
    <row r="405" spans="2:6">
      <c r="B405" t="s">
        <v>832</v>
      </c>
      <c r="C405">
        <v>34</v>
      </c>
      <c r="D405">
        <v>27</v>
      </c>
      <c r="E405" t="b">
        <f t="shared" si="11"/>
        <v>1</v>
      </c>
      <c r="F405" t="b">
        <f t="shared" si="12"/>
        <v>0</v>
      </c>
    </row>
    <row r="406" spans="2:6" hidden="1">
      <c r="B406" t="s">
        <v>833</v>
      </c>
      <c r="C406">
        <v>0</v>
      </c>
      <c r="D406">
        <v>0</v>
      </c>
      <c r="E406" t="b">
        <f t="shared" si="11"/>
        <v>1</v>
      </c>
      <c r="F406" t="b">
        <f t="shared" si="12"/>
        <v>1</v>
      </c>
    </row>
    <row r="407" spans="2:6" hidden="1">
      <c r="B407" t="s">
        <v>834</v>
      </c>
      <c r="C407">
        <v>1</v>
      </c>
      <c r="D407">
        <v>1</v>
      </c>
      <c r="E407" t="b">
        <f t="shared" si="11"/>
        <v>1</v>
      </c>
      <c r="F407" t="b">
        <f t="shared" si="12"/>
        <v>1</v>
      </c>
    </row>
    <row r="408" spans="2:6">
      <c r="B408" t="s">
        <v>835</v>
      </c>
      <c r="C408">
        <v>4</v>
      </c>
      <c r="D408">
        <v>0</v>
      </c>
      <c r="E408" t="b">
        <f t="shared" si="11"/>
        <v>1</v>
      </c>
      <c r="F408" t="b">
        <f t="shared" si="12"/>
        <v>0</v>
      </c>
    </row>
    <row r="409" spans="2:6">
      <c r="B409" t="s">
        <v>836</v>
      </c>
      <c r="C409">
        <v>34</v>
      </c>
      <c r="D409">
        <v>27</v>
      </c>
      <c r="E409" t="b">
        <f t="shared" si="11"/>
        <v>1</v>
      </c>
      <c r="F409" t="b">
        <f t="shared" si="12"/>
        <v>0</v>
      </c>
    </row>
    <row r="410" spans="2:6" hidden="1">
      <c r="B410" t="s">
        <v>837</v>
      </c>
      <c r="C410">
        <v>0</v>
      </c>
      <c r="D410">
        <v>0</v>
      </c>
      <c r="E410" t="b">
        <f t="shared" si="11"/>
        <v>1</v>
      </c>
      <c r="F410" t="b">
        <f t="shared" si="12"/>
        <v>1</v>
      </c>
    </row>
  </sheetData>
  <autoFilter ref="A334:AW334">
    <sortState ref="A335:AW369">
      <sortCondition descending="1" ref="C334:C369"/>
    </sortState>
  </autoFilter>
  <dataConsolidate/>
  <conditionalFormatting sqref="C395:D410">
    <cfRule type="colorScale" priority="4">
      <colorScale>
        <cfvo type="min"/>
        <cfvo type="max"/>
        <color rgb="FFFCFCFF"/>
        <color rgb="FF63BE7B"/>
      </colorScale>
    </cfRule>
  </conditionalFormatting>
  <conditionalFormatting sqref="E395:F410">
    <cfRule type="cellIs" dxfId="0" priority="1" operator="equal">
      <formula>TRUE</formula>
    </cfRule>
    <cfRule type="colorScale" priority="2">
      <colorScale>
        <cfvo type="min"/>
        <cfvo type="percentile" val="50"/>
        <cfvo type="max"/>
        <color rgb="FFF8696B"/>
        <color rgb="FFFCFCFF"/>
        <color rgb="FF5A8AC6"/>
      </colorScale>
    </cfRule>
    <cfRule type="colorScale" priority="3">
      <colorScale>
        <cfvo type="min"/>
        <cfvo type="max"/>
        <color rgb="FFFCFCFF"/>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Z245"/>
  <sheetViews>
    <sheetView tabSelected="1" workbookViewId="0">
      <pane ySplit="2" topLeftCell="A3" activePane="bottomLeft" state="frozen"/>
      <selection pane="bottomLeft" activeCell="C3" sqref="C3"/>
    </sheetView>
  </sheetViews>
  <sheetFormatPr baseColWidth="10" defaultRowHeight="15" x14ac:dyDescent="0"/>
  <sheetData>
    <row r="1" spans="1:52">
      <c r="A1" s="1" t="s">
        <v>509</v>
      </c>
      <c r="B1" s="1" t="s">
        <v>210</v>
      </c>
      <c r="C1" s="1" t="s">
        <v>211</v>
      </c>
      <c r="D1" s="1" t="s">
        <v>239</v>
      </c>
      <c r="E1" s="1" t="s">
        <v>69</v>
      </c>
      <c r="F1" s="1" t="s">
        <v>69</v>
      </c>
      <c r="G1" s="1" t="s">
        <v>70</v>
      </c>
      <c r="H1" s="1" t="s">
        <v>70</v>
      </c>
      <c r="I1" s="1" t="s">
        <v>71</v>
      </c>
      <c r="J1" s="1" t="s">
        <v>71</v>
      </c>
      <c r="K1" s="1" t="s">
        <v>72</v>
      </c>
      <c r="L1" s="1" t="s">
        <v>72</v>
      </c>
      <c r="M1" s="1" t="s">
        <v>73</v>
      </c>
      <c r="N1" s="1" t="s">
        <v>73</v>
      </c>
      <c r="O1" s="1" t="s">
        <v>74</v>
      </c>
      <c r="P1" s="1" t="s">
        <v>74</v>
      </c>
      <c r="Q1" s="1" t="s">
        <v>75</v>
      </c>
      <c r="R1" s="1" t="s">
        <v>75</v>
      </c>
      <c r="S1" s="1" t="s">
        <v>76</v>
      </c>
      <c r="T1" s="1" t="s">
        <v>76</v>
      </c>
      <c r="U1" s="1" t="s">
        <v>77</v>
      </c>
      <c r="V1" s="1" t="s">
        <v>77</v>
      </c>
      <c r="W1" s="1" t="s">
        <v>78</v>
      </c>
      <c r="X1" s="1" t="s">
        <v>78</v>
      </c>
      <c r="Y1" s="1" t="s">
        <v>79</v>
      </c>
      <c r="Z1" s="1" t="s">
        <v>79</v>
      </c>
      <c r="AA1" s="1" t="s">
        <v>80</v>
      </c>
      <c r="AB1" s="1" t="s">
        <v>80</v>
      </c>
      <c r="AC1" s="1" t="s">
        <v>81</v>
      </c>
      <c r="AD1" s="1" t="s">
        <v>81</v>
      </c>
      <c r="AE1" s="1" t="s">
        <v>82</v>
      </c>
      <c r="AF1" s="1" t="s">
        <v>82</v>
      </c>
      <c r="AG1" s="1" t="s">
        <v>229</v>
      </c>
      <c r="AH1" s="1" t="s">
        <v>822</v>
      </c>
      <c r="AI1" s="1" t="s">
        <v>823</v>
      </c>
      <c r="AJ1" s="1" t="s">
        <v>824</v>
      </c>
      <c r="AK1" s="1" t="s">
        <v>825</v>
      </c>
      <c r="AL1" s="1" t="s">
        <v>826</v>
      </c>
      <c r="AM1" s="1" t="s">
        <v>827</v>
      </c>
      <c r="AN1" s="1" t="s">
        <v>828</v>
      </c>
      <c r="AO1" s="1" t="s">
        <v>829</v>
      </c>
      <c r="AP1" s="1" t="s">
        <v>830</v>
      </c>
      <c r="AQ1" s="1" t="s">
        <v>831</v>
      </c>
      <c r="AR1" s="1" t="s">
        <v>832</v>
      </c>
      <c r="AS1" s="1" t="s">
        <v>833</v>
      </c>
      <c r="AT1" s="1" t="s">
        <v>834</v>
      </c>
      <c r="AU1" s="1" t="s">
        <v>835</v>
      </c>
      <c r="AV1" s="1" t="s">
        <v>836</v>
      </c>
      <c r="AW1" s="1" t="s">
        <v>837</v>
      </c>
      <c r="AX1" s="1" t="s">
        <v>852</v>
      </c>
      <c r="AY1" s="1" t="s">
        <v>838</v>
      </c>
      <c r="AZ1" s="1" t="s">
        <v>839</v>
      </c>
    </row>
    <row r="2" spans="1:52">
      <c r="E2" s="3" t="s">
        <v>212</v>
      </c>
      <c r="F2" s="3" t="s">
        <v>213</v>
      </c>
      <c r="G2" s="3" t="s">
        <v>212</v>
      </c>
      <c r="H2" s="3" t="s">
        <v>213</v>
      </c>
      <c r="I2" s="3" t="s">
        <v>212</v>
      </c>
      <c r="J2" s="3" t="s">
        <v>213</v>
      </c>
      <c r="K2" s="3" t="s">
        <v>212</v>
      </c>
      <c r="L2" s="3" t="s">
        <v>213</v>
      </c>
      <c r="M2" s="3" t="s">
        <v>212</v>
      </c>
      <c r="N2" s="3" t="s">
        <v>213</v>
      </c>
      <c r="O2" s="3" t="s">
        <v>212</v>
      </c>
      <c r="P2" s="3" t="s">
        <v>213</v>
      </c>
      <c r="Q2" s="3" t="s">
        <v>212</v>
      </c>
      <c r="R2" s="3" t="s">
        <v>213</v>
      </c>
      <c r="S2" s="3" t="s">
        <v>212</v>
      </c>
      <c r="T2" s="3" t="s">
        <v>213</v>
      </c>
      <c r="U2" s="3" t="s">
        <v>212</v>
      </c>
      <c r="V2" s="3" t="s">
        <v>213</v>
      </c>
      <c r="W2" s="3" t="s">
        <v>212</v>
      </c>
      <c r="X2" s="3" t="s">
        <v>213</v>
      </c>
      <c r="Y2" s="3" t="s">
        <v>212</v>
      </c>
      <c r="Z2" s="3" t="s">
        <v>213</v>
      </c>
      <c r="AA2" s="3" t="s">
        <v>212</v>
      </c>
      <c r="AB2" s="3" t="s">
        <v>213</v>
      </c>
      <c r="AC2" s="3" t="s">
        <v>212</v>
      </c>
      <c r="AD2" s="3" t="s">
        <v>213</v>
      </c>
      <c r="AE2" s="3" t="s">
        <v>212</v>
      </c>
      <c r="AF2" s="3" t="s">
        <v>213</v>
      </c>
    </row>
    <row r="3" spans="1:52">
      <c r="A3">
        <v>3044298</v>
      </c>
      <c r="B3" t="s">
        <v>232</v>
      </c>
      <c r="C3" t="s">
        <v>252</v>
      </c>
      <c r="E3">
        <v>0</v>
      </c>
      <c r="F3">
        <v>0</v>
      </c>
      <c r="G3" t="s">
        <v>765</v>
      </c>
      <c r="H3">
        <v>0</v>
      </c>
      <c r="I3">
        <v>1</v>
      </c>
      <c r="J3">
        <v>0</v>
      </c>
      <c r="K3">
        <v>0</v>
      </c>
      <c r="L3">
        <v>0</v>
      </c>
      <c r="M3">
        <v>0</v>
      </c>
      <c r="N3">
        <v>0</v>
      </c>
      <c r="O3">
        <v>0</v>
      </c>
      <c r="P3">
        <v>0</v>
      </c>
      <c r="Q3">
        <v>0</v>
      </c>
      <c r="R3">
        <v>0</v>
      </c>
      <c r="S3">
        <v>1</v>
      </c>
      <c r="T3" t="s">
        <v>765</v>
      </c>
      <c r="U3">
        <v>1</v>
      </c>
      <c r="V3">
        <v>0</v>
      </c>
      <c r="W3">
        <v>0</v>
      </c>
      <c r="X3">
        <v>0</v>
      </c>
      <c r="Y3">
        <v>0</v>
      </c>
      <c r="Z3">
        <v>0</v>
      </c>
      <c r="AA3">
        <v>0</v>
      </c>
      <c r="AB3">
        <v>0</v>
      </c>
      <c r="AC3">
        <v>0</v>
      </c>
      <c r="AD3">
        <v>0</v>
      </c>
      <c r="AE3">
        <v>0</v>
      </c>
      <c r="AF3">
        <v>0</v>
      </c>
      <c r="AG3" t="s">
        <v>2</v>
      </c>
      <c r="AH3">
        <v>1</v>
      </c>
      <c r="AI3">
        <v>1</v>
      </c>
      <c r="AJ3">
        <v>1</v>
      </c>
      <c r="AK3">
        <v>0</v>
      </c>
      <c r="AL3">
        <v>0</v>
      </c>
      <c r="AM3">
        <v>1</v>
      </c>
      <c r="AN3">
        <v>1</v>
      </c>
      <c r="AO3">
        <v>1</v>
      </c>
      <c r="AP3">
        <v>1</v>
      </c>
      <c r="AQ3">
        <v>1</v>
      </c>
      <c r="AR3">
        <v>1</v>
      </c>
      <c r="AS3">
        <v>0</v>
      </c>
      <c r="AT3">
        <v>0</v>
      </c>
      <c r="AU3">
        <v>0</v>
      </c>
      <c r="AV3">
        <v>1</v>
      </c>
      <c r="AW3">
        <v>0</v>
      </c>
      <c r="AX3">
        <f>SUM(AH3:AW3)</f>
        <v>10</v>
      </c>
      <c r="AY3">
        <v>18</v>
      </c>
      <c r="AZ3">
        <v>30</v>
      </c>
    </row>
    <row r="4" spans="1:52" hidden="1">
      <c r="A4">
        <v>3446469</v>
      </c>
      <c r="B4" t="s">
        <v>511</v>
      </c>
      <c r="AG4" t="s">
        <v>563</v>
      </c>
    </row>
    <row r="5" spans="1:52" hidden="1">
      <c r="A5">
        <v>3652418</v>
      </c>
      <c r="B5" t="s">
        <v>512</v>
      </c>
      <c r="AG5" t="s">
        <v>563</v>
      </c>
    </row>
    <row r="6" spans="1:52" hidden="1">
      <c r="A6">
        <v>3743788</v>
      </c>
      <c r="B6" t="s">
        <v>513</v>
      </c>
      <c r="AG6" t="s">
        <v>563</v>
      </c>
    </row>
    <row r="7" spans="1:52" hidden="1">
      <c r="A7">
        <v>2987807</v>
      </c>
      <c r="B7" t="s">
        <v>514</v>
      </c>
      <c r="C7" t="s">
        <v>228</v>
      </c>
      <c r="E7">
        <v>0</v>
      </c>
      <c r="F7" t="s">
        <v>766</v>
      </c>
      <c r="G7" t="s">
        <v>765</v>
      </c>
      <c r="H7" t="s">
        <v>765</v>
      </c>
      <c r="I7">
        <v>0</v>
      </c>
      <c r="J7">
        <v>0</v>
      </c>
      <c r="K7">
        <v>0</v>
      </c>
      <c r="L7">
        <v>0</v>
      </c>
      <c r="M7">
        <v>0</v>
      </c>
      <c r="N7">
        <v>0</v>
      </c>
      <c r="O7">
        <v>0</v>
      </c>
      <c r="P7">
        <v>0</v>
      </c>
      <c r="Q7">
        <v>0</v>
      </c>
      <c r="R7">
        <v>0</v>
      </c>
      <c r="S7">
        <v>0</v>
      </c>
      <c r="T7" t="s">
        <v>765</v>
      </c>
      <c r="U7">
        <v>0</v>
      </c>
      <c r="V7">
        <v>0</v>
      </c>
      <c r="W7">
        <v>0</v>
      </c>
      <c r="X7">
        <v>0</v>
      </c>
      <c r="Y7">
        <v>0</v>
      </c>
      <c r="Z7">
        <v>0</v>
      </c>
      <c r="AA7">
        <v>0</v>
      </c>
      <c r="AB7" t="s">
        <v>765</v>
      </c>
      <c r="AC7">
        <v>0</v>
      </c>
      <c r="AD7">
        <v>0</v>
      </c>
      <c r="AE7">
        <v>0</v>
      </c>
      <c r="AF7">
        <v>0</v>
      </c>
      <c r="AG7" t="s">
        <v>263</v>
      </c>
      <c r="AH7">
        <v>1</v>
      </c>
      <c r="AI7">
        <v>1</v>
      </c>
      <c r="AJ7">
        <v>1</v>
      </c>
      <c r="AK7">
        <v>0</v>
      </c>
      <c r="AL7">
        <v>0</v>
      </c>
      <c r="AM7">
        <v>1</v>
      </c>
      <c r="AN7">
        <v>1</v>
      </c>
      <c r="AO7">
        <v>1</v>
      </c>
      <c r="AP7">
        <v>1</v>
      </c>
      <c r="AQ7">
        <v>1</v>
      </c>
      <c r="AR7">
        <v>1</v>
      </c>
      <c r="AS7">
        <v>0</v>
      </c>
      <c r="AT7">
        <v>0</v>
      </c>
      <c r="AU7">
        <v>0</v>
      </c>
      <c r="AV7">
        <v>1</v>
      </c>
      <c r="AW7">
        <v>0</v>
      </c>
      <c r="AX7">
        <f>SUM(AH7:AW7)</f>
        <v>10</v>
      </c>
      <c r="AY7">
        <v>7</v>
      </c>
      <c r="AZ7">
        <v>6</v>
      </c>
    </row>
    <row r="8" spans="1:52" hidden="1">
      <c r="A8">
        <v>3275745</v>
      </c>
      <c r="B8" t="s">
        <v>515</v>
      </c>
      <c r="AG8" t="s">
        <v>563</v>
      </c>
    </row>
    <row r="9" spans="1:52" hidden="1">
      <c r="A9">
        <v>3118300</v>
      </c>
      <c r="B9" t="s">
        <v>516</v>
      </c>
      <c r="E9">
        <v>0</v>
      </c>
      <c r="F9">
        <v>1</v>
      </c>
      <c r="G9">
        <v>1</v>
      </c>
      <c r="H9">
        <v>0</v>
      </c>
      <c r="I9">
        <v>0</v>
      </c>
      <c r="J9">
        <v>0</v>
      </c>
      <c r="K9">
        <v>0</v>
      </c>
      <c r="L9">
        <v>0</v>
      </c>
      <c r="M9">
        <v>0</v>
      </c>
      <c r="N9">
        <v>0</v>
      </c>
      <c r="O9">
        <v>0</v>
      </c>
      <c r="P9">
        <v>0</v>
      </c>
      <c r="Q9">
        <v>0</v>
      </c>
      <c r="R9">
        <v>0</v>
      </c>
      <c r="S9">
        <v>0</v>
      </c>
      <c r="T9">
        <v>0</v>
      </c>
      <c r="U9">
        <v>1</v>
      </c>
      <c r="V9">
        <v>0</v>
      </c>
      <c r="W9">
        <v>0</v>
      </c>
      <c r="X9">
        <v>0</v>
      </c>
      <c r="Y9">
        <v>1</v>
      </c>
      <c r="Z9">
        <v>1</v>
      </c>
      <c r="AA9">
        <v>0</v>
      </c>
      <c r="AB9">
        <v>0</v>
      </c>
      <c r="AC9">
        <v>0</v>
      </c>
      <c r="AD9">
        <v>1</v>
      </c>
      <c r="AE9">
        <v>0</v>
      </c>
      <c r="AF9">
        <v>0</v>
      </c>
      <c r="AG9" t="s">
        <v>517</v>
      </c>
    </row>
    <row r="10" spans="1:52" hidden="1">
      <c r="A10">
        <v>3775442</v>
      </c>
      <c r="B10" t="s">
        <v>518</v>
      </c>
      <c r="AG10" t="s">
        <v>563</v>
      </c>
    </row>
    <row r="11" spans="1:52">
      <c r="A11">
        <v>3562060</v>
      </c>
      <c r="B11" t="s">
        <v>519</v>
      </c>
      <c r="C11" t="s">
        <v>218</v>
      </c>
      <c r="D11" t="s">
        <v>114</v>
      </c>
      <c r="E11">
        <v>0</v>
      </c>
      <c r="F11">
        <v>0</v>
      </c>
      <c r="G11" t="s">
        <v>765</v>
      </c>
      <c r="H11">
        <v>0</v>
      </c>
      <c r="I11">
        <v>0</v>
      </c>
      <c r="J11">
        <v>0</v>
      </c>
      <c r="K11">
        <v>0</v>
      </c>
      <c r="L11">
        <v>0</v>
      </c>
      <c r="M11">
        <v>0</v>
      </c>
      <c r="N11">
        <v>0</v>
      </c>
      <c r="O11">
        <v>0</v>
      </c>
      <c r="P11">
        <v>0</v>
      </c>
      <c r="Q11">
        <v>0</v>
      </c>
      <c r="R11">
        <v>0</v>
      </c>
      <c r="S11" t="s">
        <v>765</v>
      </c>
      <c r="T11">
        <v>0</v>
      </c>
      <c r="U11">
        <v>0</v>
      </c>
      <c r="V11">
        <v>0</v>
      </c>
      <c r="W11">
        <v>0</v>
      </c>
      <c r="X11">
        <v>0</v>
      </c>
      <c r="Y11">
        <v>0</v>
      </c>
      <c r="Z11">
        <v>0</v>
      </c>
      <c r="AA11">
        <v>0</v>
      </c>
      <c r="AB11">
        <v>0</v>
      </c>
      <c r="AC11">
        <v>0</v>
      </c>
      <c r="AD11">
        <v>0</v>
      </c>
      <c r="AE11">
        <v>0</v>
      </c>
      <c r="AF11">
        <v>0</v>
      </c>
      <c r="AG11" t="s">
        <v>2</v>
      </c>
      <c r="AH11">
        <v>1</v>
      </c>
      <c r="AI11">
        <v>1</v>
      </c>
      <c r="AJ11">
        <v>1</v>
      </c>
      <c r="AK11">
        <v>0</v>
      </c>
      <c r="AL11">
        <v>0</v>
      </c>
      <c r="AM11">
        <v>1</v>
      </c>
      <c r="AN11">
        <v>1</v>
      </c>
      <c r="AO11">
        <v>1</v>
      </c>
      <c r="AP11">
        <v>1</v>
      </c>
      <c r="AQ11">
        <v>1</v>
      </c>
      <c r="AR11">
        <v>1</v>
      </c>
      <c r="AS11">
        <v>0</v>
      </c>
      <c r="AT11">
        <v>1</v>
      </c>
      <c r="AU11">
        <v>0</v>
      </c>
      <c r="AV11">
        <v>1</v>
      </c>
      <c r="AW11">
        <v>0</v>
      </c>
      <c r="AX11">
        <f>SUM(AH11:AW11)</f>
        <v>11</v>
      </c>
      <c r="AY11">
        <v>17</v>
      </c>
      <c r="AZ11">
        <v>17</v>
      </c>
    </row>
    <row r="12" spans="1:52" hidden="1">
      <c r="A12">
        <v>3975570</v>
      </c>
      <c r="B12" t="s">
        <v>520</v>
      </c>
      <c r="AG12" t="s">
        <v>563</v>
      </c>
    </row>
    <row r="13" spans="1:52" hidden="1">
      <c r="A13">
        <v>4011821</v>
      </c>
      <c r="B13" t="s">
        <v>521</v>
      </c>
      <c r="C13" t="s">
        <v>228</v>
      </c>
      <c r="E13">
        <v>0</v>
      </c>
      <c r="F13">
        <v>1</v>
      </c>
      <c r="G13">
        <v>1</v>
      </c>
      <c r="H13">
        <v>0</v>
      </c>
      <c r="I13">
        <v>0</v>
      </c>
      <c r="J13">
        <v>0</v>
      </c>
      <c r="K13">
        <v>0</v>
      </c>
      <c r="L13">
        <v>0</v>
      </c>
      <c r="M13">
        <v>0</v>
      </c>
      <c r="N13">
        <v>0</v>
      </c>
      <c r="O13">
        <v>0</v>
      </c>
      <c r="P13">
        <v>0</v>
      </c>
      <c r="Q13">
        <v>0</v>
      </c>
      <c r="R13">
        <v>0</v>
      </c>
      <c r="S13">
        <v>1</v>
      </c>
      <c r="T13">
        <v>1</v>
      </c>
      <c r="U13">
        <v>1</v>
      </c>
      <c r="V13">
        <v>1</v>
      </c>
      <c r="W13">
        <v>0</v>
      </c>
      <c r="X13">
        <v>0</v>
      </c>
      <c r="Y13">
        <v>0</v>
      </c>
      <c r="Z13">
        <v>0</v>
      </c>
      <c r="AA13">
        <v>1</v>
      </c>
      <c r="AB13">
        <v>0</v>
      </c>
      <c r="AC13">
        <v>0</v>
      </c>
      <c r="AD13">
        <v>1</v>
      </c>
      <c r="AE13">
        <v>0</v>
      </c>
      <c r="AF13">
        <v>0</v>
      </c>
      <c r="AG13" t="s">
        <v>395</v>
      </c>
    </row>
    <row r="14" spans="1:52" hidden="1">
      <c r="A14">
        <v>3900439</v>
      </c>
      <c r="B14" t="s">
        <v>522</v>
      </c>
      <c r="E14">
        <v>0</v>
      </c>
      <c r="F14">
        <v>1</v>
      </c>
      <c r="G14">
        <v>1</v>
      </c>
      <c r="H14">
        <v>1</v>
      </c>
      <c r="I14">
        <v>0</v>
      </c>
      <c r="J14">
        <v>0</v>
      </c>
      <c r="K14">
        <v>0</v>
      </c>
      <c r="L14">
        <v>0</v>
      </c>
      <c r="M14">
        <v>0</v>
      </c>
      <c r="N14">
        <v>0</v>
      </c>
      <c r="O14">
        <v>0</v>
      </c>
      <c r="P14">
        <v>0</v>
      </c>
      <c r="Q14">
        <v>0</v>
      </c>
      <c r="R14">
        <v>0</v>
      </c>
      <c r="S14">
        <v>0</v>
      </c>
      <c r="T14">
        <v>0</v>
      </c>
      <c r="U14">
        <v>1</v>
      </c>
      <c r="V14">
        <v>0</v>
      </c>
      <c r="W14">
        <v>0</v>
      </c>
      <c r="X14">
        <v>0</v>
      </c>
      <c r="Y14">
        <v>1</v>
      </c>
      <c r="Z14">
        <v>0</v>
      </c>
      <c r="AA14">
        <v>0</v>
      </c>
      <c r="AB14">
        <v>1</v>
      </c>
      <c r="AC14">
        <v>0</v>
      </c>
      <c r="AD14">
        <v>0</v>
      </c>
      <c r="AE14">
        <v>0</v>
      </c>
      <c r="AF14">
        <v>0</v>
      </c>
      <c r="AG14" t="s">
        <v>240</v>
      </c>
    </row>
    <row r="15" spans="1:52" hidden="1">
      <c r="A15">
        <v>4038581</v>
      </c>
      <c r="B15" t="s">
        <v>523</v>
      </c>
      <c r="AG15" t="s">
        <v>563</v>
      </c>
    </row>
    <row r="16" spans="1:52" hidden="1">
      <c r="A16">
        <v>3764828</v>
      </c>
      <c r="B16" t="s">
        <v>524</v>
      </c>
      <c r="E16">
        <v>0</v>
      </c>
      <c r="F16">
        <v>1</v>
      </c>
      <c r="G16">
        <v>1</v>
      </c>
      <c r="H16">
        <v>0</v>
      </c>
      <c r="I16">
        <v>0</v>
      </c>
      <c r="J16">
        <v>0</v>
      </c>
      <c r="K16">
        <v>0</v>
      </c>
      <c r="L16">
        <v>0</v>
      </c>
      <c r="M16">
        <v>0</v>
      </c>
      <c r="N16">
        <v>0</v>
      </c>
      <c r="O16">
        <v>0</v>
      </c>
      <c r="P16">
        <v>0</v>
      </c>
      <c r="Q16">
        <v>0</v>
      </c>
      <c r="R16">
        <v>0</v>
      </c>
      <c r="S16">
        <v>1</v>
      </c>
      <c r="T16">
        <v>0</v>
      </c>
      <c r="U16">
        <v>1</v>
      </c>
      <c r="V16">
        <v>0</v>
      </c>
      <c r="W16">
        <v>0</v>
      </c>
      <c r="X16">
        <v>0</v>
      </c>
      <c r="Y16">
        <v>1</v>
      </c>
      <c r="Z16">
        <v>1</v>
      </c>
      <c r="AA16">
        <v>0</v>
      </c>
      <c r="AB16">
        <v>1</v>
      </c>
      <c r="AC16">
        <v>0</v>
      </c>
      <c r="AD16">
        <v>0</v>
      </c>
      <c r="AE16">
        <v>0</v>
      </c>
      <c r="AF16">
        <v>0</v>
      </c>
      <c r="AG16" t="s">
        <v>395</v>
      </c>
    </row>
    <row r="17" spans="1:52" hidden="1">
      <c r="A17">
        <v>2851562</v>
      </c>
      <c r="B17" t="s">
        <v>525</v>
      </c>
      <c r="AG17" t="s">
        <v>563</v>
      </c>
    </row>
    <row r="18" spans="1:52" hidden="1">
      <c r="A18">
        <v>3375340</v>
      </c>
      <c r="B18" t="s">
        <v>526</v>
      </c>
      <c r="C18" t="s">
        <v>228</v>
      </c>
      <c r="E18">
        <v>0</v>
      </c>
      <c r="F18">
        <v>0</v>
      </c>
      <c r="G18" t="s">
        <v>765</v>
      </c>
      <c r="H18" t="s">
        <v>765</v>
      </c>
      <c r="I18">
        <v>0</v>
      </c>
      <c r="J18">
        <v>0</v>
      </c>
      <c r="K18">
        <v>0</v>
      </c>
      <c r="L18">
        <v>0</v>
      </c>
      <c r="M18">
        <v>0</v>
      </c>
      <c r="N18">
        <v>0</v>
      </c>
      <c r="O18">
        <v>0</v>
      </c>
      <c r="P18">
        <v>0</v>
      </c>
      <c r="Q18">
        <v>0</v>
      </c>
      <c r="R18">
        <v>0</v>
      </c>
      <c r="S18">
        <v>0</v>
      </c>
      <c r="T18" t="s">
        <v>765</v>
      </c>
      <c r="U18">
        <v>1</v>
      </c>
      <c r="V18">
        <v>0</v>
      </c>
      <c r="W18">
        <v>0</v>
      </c>
      <c r="X18">
        <v>0</v>
      </c>
      <c r="Y18" t="s">
        <v>767</v>
      </c>
      <c r="Z18">
        <v>0</v>
      </c>
      <c r="AA18">
        <v>0</v>
      </c>
      <c r="AB18">
        <v>0</v>
      </c>
      <c r="AC18">
        <v>0</v>
      </c>
      <c r="AD18">
        <v>0</v>
      </c>
      <c r="AE18">
        <v>0</v>
      </c>
      <c r="AF18">
        <v>0</v>
      </c>
      <c r="AG18" t="s">
        <v>263</v>
      </c>
      <c r="AH18">
        <v>1</v>
      </c>
      <c r="AI18">
        <v>1</v>
      </c>
      <c r="AJ18">
        <v>1</v>
      </c>
      <c r="AK18">
        <v>0</v>
      </c>
      <c r="AL18">
        <v>0</v>
      </c>
      <c r="AM18">
        <v>1</v>
      </c>
      <c r="AN18">
        <v>1</v>
      </c>
      <c r="AO18">
        <v>1</v>
      </c>
      <c r="AP18">
        <v>1</v>
      </c>
      <c r="AQ18">
        <v>1</v>
      </c>
      <c r="AR18">
        <v>1</v>
      </c>
      <c r="AS18">
        <v>0</v>
      </c>
      <c r="AT18">
        <v>1</v>
      </c>
      <c r="AU18">
        <v>0</v>
      </c>
      <c r="AV18">
        <v>1</v>
      </c>
      <c r="AW18">
        <v>0</v>
      </c>
      <c r="AX18">
        <f>SUM(AH18:AW18)</f>
        <v>11</v>
      </c>
      <c r="AY18">
        <v>51</v>
      </c>
      <c r="AZ18">
        <v>31</v>
      </c>
    </row>
    <row r="19" spans="1:52" hidden="1">
      <c r="A19">
        <v>3481450</v>
      </c>
      <c r="B19" t="s">
        <v>527</v>
      </c>
      <c r="E19">
        <v>0</v>
      </c>
      <c r="F19">
        <v>0</v>
      </c>
      <c r="G19">
        <v>1</v>
      </c>
      <c r="H19">
        <v>1</v>
      </c>
      <c r="I19">
        <v>0</v>
      </c>
      <c r="J19">
        <v>0</v>
      </c>
      <c r="K19">
        <v>0</v>
      </c>
      <c r="L19">
        <v>0</v>
      </c>
      <c r="M19">
        <v>0</v>
      </c>
      <c r="N19">
        <v>0</v>
      </c>
      <c r="O19">
        <v>0</v>
      </c>
      <c r="P19">
        <v>0</v>
      </c>
      <c r="Q19">
        <v>0</v>
      </c>
      <c r="R19">
        <v>0</v>
      </c>
      <c r="S19">
        <v>0</v>
      </c>
      <c r="T19">
        <v>0</v>
      </c>
      <c r="U19">
        <v>0</v>
      </c>
      <c r="V19">
        <v>0</v>
      </c>
      <c r="W19">
        <v>0</v>
      </c>
      <c r="X19">
        <v>0</v>
      </c>
      <c r="Y19">
        <v>0</v>
      </c>
      <c r="Z19">
        <v>0</v>
      </c>
      <c r="AA19">
        <v>0</v>
      </c>
      <c r="AB19">
        <v>1</v>
      </c>
      <c r="AC19">
        <v>0</v>
      </c>
      <c r="AD19">
        <v>0</v>
      </c>
      <c r="AE19">
        <v>0</v>
      </c>
      <c r="AF19">
        <v>0</v>
      </c>
      <c r="AG19" t="s">
        <v>517</v>
      </c>
      <c r="AK19" t="s">
        <v>528</v>
      </c>
    </row>
    <row r="20" spans="1:52" hidden="1">
      <c r="A20">
        <v>3326448</v>
      </c>
      <c r="B20" t="s">
        <v>281</v>
      </c>
      <c r="AG20" t="s">
        <v>563</v>
      </c>
    </row>
    <row r="21" spans="1:52" hidden="1">
      <c r="A21">
        <v>3219090</v>
      </c>
      <c r="B21" t="s">
        <v>529</v>
      </c>
      <c r="AG21" t="s">
        <v>563</v>
      </c>
    </row>
    <row r="22" spans="1:52" hidden="1">
      <c r="A22">
        <v>3237640</v>
      </c>
      <c r="B22" t="s">
        <v>530</v>
      </c>
      <c r="AG22" t="s">
        <v>563</v>
      </c>
    </row>
    <row r="23" spans="1:52" hidden="1">
      <c r="A23">
        <v>3430970</v>
      </c>
      <c r="B23" t="s">
        <v>531</v>
      </c>
      <c r="AG23" t="s">
        <v>563</v>
      </c>
    </row>
    <row r="24" spans="1:52" hidden="1">
      <c r="A24">
        <v>3472107</v>
      </c>
      <c r="B24" t="s">
        <v>532</v>
      </c>
      <c r="E24">
        <v>0</v>
      </c>
      <c r="F24">
        <v>0</v>
      </c>
      <c r="G24">
        <v>1</v>
      </c>
      <c r="H24">
        <v>0</v>
      </c>
      <c r="I24">
        <v>0</v>
      </c>
      <c r="J24">
        <v>0</v>
      </c>
      <c r="K24">
        <v>0</v>
      </c>
      <c r="L24">
        <v>0</v>
      </c>
      <c r="M24">
        <v>0</v>
      </c>
      <c r="N24">
        <v>0</v>
      </c>
      <c r="O24">
        <v>0</v>
      </c>
      <c r="P24">
        <v>0</v>
      </c>
      <c r="Q24">
        <v>0</v>
      </c>
      <c r="R24">
        <v>0</v>
      </c>
      <c r="S24">
        <v>1</v>
      </c>
      <c r="T24">
        <v>0</v>
      </c>
      <c r="U24">
        <v>1</v>
      </c>
      <c r="V24">
        <v>0</v>
      </c>
      <c r="W24">
        <v>0</v>
      </c>
      <c r="X24">
        <v>0</v>
      </c>
      <c r="Y24">
        <v>0</v>
      </c>
      <c r="Z24">
        <v>0</v>
      </c>
      <c r="AA24">
        <v>0</v>
      </c>
      <c r="AB24">
        <v>0</v>
      </c>
      <c r="AC24">
        <v>0</v>
      </c>
      <c r="AD24">
        <v>0</v>
      </c>
      <c r="AE24">
        <v>0</v>
      </c>
      <c r="AF24">
        <v>0</v>
      </c>
      <c r="AG24" t="s">
        <v>517</v>
      </c>
    </row>
    <row r="25" spans="1:52" hidden="1">
      <c r="A25">
        <v>3400442</v>
      </c>
      <c r="B25" t="s">
        <v>533</v>
      </c>
      <c r="AG25" t="s">
        <v>563</v>
      </c>
    </row>
    <row r="26" spans="1:52" hidden="1">
      <c r="A26">
        <v>3552847</v>
      </c>
      <c r="B26" t="s">
        <v>324</v>
      </c>
      <c r="AG26" t="s">
        <v>563</v>
      </c>
    </row>
    <row r="27" spans="1:52" hidden="1">
      <c r="A27">
        <v>3149086</v>
      </c>
      <c r="B27" t="s">
        <v>534</v>
      </c>
      <c r="AG27" t="s">
        <v>563</v>
      </c>
    </row>
    <row r="28" spans="1:52" hidden="1">
      <c r="A28">
        <v>3810192</v>
      </c>
      <c r="B28" t="s">
        <v>535</v>
      </c>
      <c r="AG28" t="s">
        <v>563</v>
      </c>
    </row>
    <row r="29" spans="1:52" hidden="1">
      <c r="A29">
        <v>3895878</v>
      </c>
      <c r="B29" t="s">
        <v>536</v>
      </c>
      <c r="AG29" t="s">
        <v>563</v>
      </c>
    </row>
    <row r="30" spans="1:52" hidden="1">
      <c r="A30">
        <v>3199484</v>
      </c>
      <c r="B30" t="s">
        <v>537</v>
      </c>
      <c r="C30" t="s">
        <v>273</v>
      </c>
      <c r="E30">
        <v>0</v>
      </c>
      <c r="F30">
        <v>0</v>
      </c>
      <c r="G30">
        <v>1</v>
      </c>
      <c r="H30">
        <v>0</v>
      </c>
      <c r="I30">
        <v>0</v>
      </c>
      <c r="J30">
        <v>0</v>
      </c>
      <c r="K30">
        <v>0</v>
      </c>
      <c r="L30">
        <v>0</v>
      </c>
      <c r="M30">
        <v>0</v>
      </c>
      <c r="N30">
        <v>0</v>
      </c>
      <c r="O30">
        <v>0</v>
      </c>
      <c r="P30">
        <v>0</v>
      </c>
      <c r="Q30">
        <v>0</v>
      </c>
      <c r="R30">
        <v>0</v>
      </c>
      <c r="S30">
        <v>0</v>
      </c>
      <c r="T30">
        <v>0</v>
      </c>
      <c r="U30">
        <v>1</v>
      </c>
      <c r="V30">
        <v>0</v>
      </c>
      <c r="W30">
        <v>0</v>
      </c>
      <c r="X30">
        <v>0</v>
      </c>
      <c r="Y30">
        <v>1</v>
      </c>
      <c r="Z30">
        <v>1</v>
      </c>
      <c r="AA30">
        <v>0</v>
      </c>
      <c r="AB30">
        <v>0</v>
      </c>
      <c r="AC30">
        <v>0</v>
      </c>
      <c r="AD30">
        <v>1</v>
      </c>
      <c r="AE30">
        <v>0</v>
      </c>
      <c r="AF30">
        <v>0</v>
      </c>
      <c r="AG30" t="s">
        <v>395</v>
      </c>
    </row>
    <row r="31" spans="1:52" hidden="1">
      <c r="A31">
        <v>4026850</v>
      </c>
      <c r="B31" t="s">
        <v>468</v>
      </c>
      <c r="C31" t="s">
        <v>228</v>
      </c>
      <c r="E31">
        <v>0</v>
      </c>
      <c r="F31" t="s">
        <v>766</v>
      </c>
      <c r="G31" t="s">
        <v>765</v>
      </c>
      <c r="H31" t="s">
        <v>765</v>
      </c>
      <c r="I31">
        <v>0</v>
      </c>
      <c r="J31">
        <v>0</v>
      </c>
      <c r="K31">
        <v>0</v>
      </c>
      <c r="L31">
        <v>0</v>
      </c>
      <c r="M31">
        <v>0</v>
      </c>
      <c r="N31">
        <v>0</v>
      </c>
      <c r="O31">
        <v>0</v>
      </c>
      <c r="P31">
        <v>0</v>
      </c>
      <c r="Q31">
        <v>0</v>
      </c>
      <c r="R31">
        <v>0</v>
      </c>
      <c r="S31" t="s">
        <v>765</v>
      </c>
      <c r="T31">
        <v>1</v>
      </c>
      <c r="U31">
        <v>0</v>
      </c>
      <c r="V31">
        <v>0</v>
      </c>
      <c r="W31">
        <v>0</v>
      </c>
      <c r="X31">
        <v>0</v>
      </c>
      <c r="Y31">
        <v>0</v>
      </c>
      <c r="Z31">
        <v>0</v>
      </c>
      <c r="AA31">
        <v>0</v>
      </c>
      <c r="AB31">
        <v>0</v>
      </c>
      <c r="AC31">
        <v>0</v>
      </c>
      <c r="AD31">
        <v>0</v>
      </c>
      <c r="AE31">
        <v>0</v>
      </c>
      <c r="AF31">
        <v>0</v>
      </c>
      <c r="AG31" t="s">
        <v>263</v>
      </c>
      <c r="AH31">
        <v>1</v>
      </c>
      <c r="AI31">
        <v>1</v>
      </c>
      <c r="AJ31">
        <v>1</v>
      </c>
      <c r="AK31">
        <v>0</v>
      </c>
      <c r="AL31">
        <v>0</v>
      </c>
      <c r="AM31">
        <v>1</v>
      </c>
      <c r="AN31">
        <v>1</v>
      </c>
      <c r="AO31">
        <v>1</v>
      </c>
      <c r="AP31">
        <v>1</v>
      </c>
      <c r="AQ31">
        <v>1</v>
      </c>
      <c r="AR31">
        <v>1</v>
      </c>
      <c r="AS31">
        <v>0</v>
      </c>
      <c r="AT31">
        <v>0</v>
      </c>
      <c r="AU31">
        <v>0</v>
      </c>
      <c r="AV31">
        <v>1</v>
      </c>
      <c r="AW31">
        <v>0</v>
      </c>
      <c r="AX31">
        <f>SUM(AH31:AW31)</f>
        <v>10</v>
      </c>
      <c r="AY31">
        <v>9</v>
      </c>
      <c r="AZ31">
        <v>7</v>
      </c>
    </row>
    <row r="32" spans="1:52" hidden="1">
      <c r="A32">
        <v>4108894</v>
      </c>
      <c r="B32" t="s">
        <v>538</v>
      </c>
      <c r="AG32" t="s">
        <v>563</v>
      </c>
    </row>
    <row r="33" spans="1:52" hidden="1">
      <c r="A33">
        <v>3281075</v>
      </c>
      <c r="B33" t="s">
        <v>539</v>
      </c>
      <c r="C33" t="s">
        <v>252</v>
      </c>
      <c r="E33">
        <v>0</v>
      </c>
      <c r="F33">
        <v>0</v>
      </c>
      <c r="G33" t="s">
        <v>765</v>
      </c>
      <c r="H33" t="s">
        <v>765</v>
      </c>
      <c r="I33">
        <v>0</v>
      </c>
      <c r="J33">
        <v>0</v>
      </c>
      <c r="K33">
        <v>0</v>
      </c>
      <c r="L33">
        <v>0</v>
      </c>
      <c r="M33">
        <v>0</v>
      </c>
      <c r="N33">
        <v>0</v>
      </c>
      <c r="O33" t="s">
        <v>765</v>
      </c>
      <c r="P33">
        <v>0</v>
      </c>
      <c r="Q33">
        <v>0</v>
      </c>
      <c r="R33">
        <v>0</v>
      </c>
      <c r="S33">
        <v>0</v>
      </c>
      <c r="T33">
        <v>0</v>
      </c>
      <c r="U33">
        <v>0</v>
      </c>
      <c r="V33">
        <v>0</v>
      </c>
      <c r="W33">
        <v>0</v>
      </c>
      <c r="X33">
        <v>0</v>
      </c>
      <c r="Y33">
        <v>0</v>
      </c>
      <c r="Z33">
        <v>0</v>
      </c>
      <c r="AA33">
        <v>0</v>
      </c>
      <c r="AB33">
        <v>0</v>
      </c>
      <c r="AC33">
        <v>0</v>
      </c>
      <c r="AD33">
        <v>0</v>
      </c>
      <c r="AE33">
        <v>0</v>
      </c>
      <c r="AF33">
        <v>0</v>
      </c>
      <c r="AG33" t="s">
        <v>263</v>
      </c>
      <c r="AH33">
        <v>1</v>
      </c>
      <c r="AI33">
        <v>1</v>
      </c>
      <c r="AJ33">
        <v>1</v>
      </c>
      <c r="AK33">
        <v>0</v>
      </c>
      <c r="AL33">
        <v>0</v>
      </c>
      <c r="AM33">
        <v>1</v>
      </c>
      <c r="AN33">
        <v>1</v>
      </c>
      <c r="AO33">
        <v>1</v>
      </c>
      <c r="AP33">
        <v>1</v>
      </c>
      <c r="AQ33">
        <v>1</v>
      </c>
      <c r="AR33">
        <v>1</v>
      </c>
      <c r="AS33">
        <v>0</v>
      </c>
      <c r="AT33">
        <v>0</v>
      </c>
      <c r="AU33">
        <v>0</v>
      </c>
      <c r="AV33">
        <v>1</v>
      </c>
      <c r="AW33">
        <v>0</v>
      </c>
      <c r="AX33">
        <f>SUM(AH33:AW33)</f>
        <v>10</v>
      </c>
      <c r="AY33">
        <v>25</v>
      </c>
      <c r="AZ33">
        <v>18</v>
      </c>
    </row>
    <row r="34" spans="1:52" hidden="1">
      <c r="A34">
        <v>4118247</v>
      </c>
      <c r="B34" t="s">
        <v>540</v>
      </c>
      <c r="E34">
        <v>0</v>
      </c>
      <c r="F34">
        <v>0</v>
      </c>
      <c r="G34">
        <v>1</v>
      </c>
      <c r="H34">
        <v>0</v>
      </c>
      <c r="I34">
        <v>0</v>
      </c>
      <c r="J34">
        <v>0</v>
      </c>
      <c r="K34">
        <v>0</v>
      </c>
      <c r="L34">
        <v>0</v>
      </c>
      <c r="M34">
        <v>0</v>
      </c>
      <c r="N34">
        <v>0</v>
      </c>
      <c r="O34">
        <v>0</v>
      </c>
      <c r="P34">
        <v>0</v>
      </c>
      <c r="Q34">
        <v>0</v>
      </c>
      <c r="R34">
        <v>0</v>
      </c>
      <c r="S34">
        <v>1</v>
      </c>
      <c r="T34">
        <v>0</v>
      </c>
      <c r="U34">
        <v>1</v>
      </c>
      <c r="V34">
        <v>0</v>
      </c>
      <c r="W34">
        <v>0</v>
      </c>
      <c r="X34">
        <v>0</v>
      </c>
      <c r="Y34">
        <v>1</v>
      </c>
      <c r="Z34">
        <v>1</v>
      </c>
      <c r="AA34">
        <v>0</v>
      </c>
      <c r="AB34">
        <v>1</v>
      </c>
      <c r="AC34">
        <v>0</v>
      </c>
      <c r="AD34">
        <v>0</v>
      </c>
      <c r="AE34">
        <v>0</v>
      </c>
      <c r="AF34">
        <v>1</v>
      </c>
      <c r="AG34" t="s">
        <v>517</v>
      </c>
    </row>
    <row r="35" spans="1:52" hidden="1">
      <c r="A35">
        <v>3762647</v>
      </c>
      <c r="B35" t="s">
        <v>541</v>
      </c>
      <c r="AG35" t="s">
        <v>563</v>
      </c>
    </row>
    <row r="36" spans="1:52" hidden="1">
      <c r="A36">
        <v>3510139</v>
      </c>
      <c r="B36" t="s">
        <v>542</v>
      </c>
      <c r="C36" t="s">
        <v>218</v>
      </c>
      <c r="D36" t="s">
        <v>114</v>
      </c>
      <c r="E36">
        <v>0</v>
      </c>
      <c r="F36">
        <v>0</v>
      </c>
      <c r="G36" t="s">
        <v>765</v>
      </c>
      <c r="H36">
        <v>0</v>
      </c>
      <c r="I36">
        <v>0</v>
      </c>
      <c r="J36">
        <v>0</v>
      </c>
      <c r="K36">
        <v>0</v>
      </c>
      <c r="L36">
        <v>0</v>
      </c>
      <c r="M36">
        <v>0</v>
      </c>
      <c r="N36">
        <v>0</v>
      </c>
      <c r="O36">
        <v>0</v>
      </c>
      <c r="P36">
        <v>0</v>
      </c>
      <c r="Q36">
        <v>0</v>
      </c>
      <c r="R36">
        <v>0</v>
      </c>
      <c r="S36" t="s">
        <v>765</v>
      </c>
      <c r="T36">
        <v>0</v>
      </c>
      <c r="U36" t="s">
        <v>765</v>
      </c>
      <c r="V36">
        <v>0</v>
      </c>
      <c r="W36">
        <v>0</v>
      </c>
      <c r="X36">
        <v>0</v>
      </c>
      <c r="Y36">
        <v>0</v>
      </c>
      <c r="Z36">
        <v>0</v>
      </c>
      <c r="AA36">
        <v>0</v>
      </c>
      <c r="AB36" t="s">
        <v>765</v>
      </c>
      <c r="AC36">
        <v>0</v>
      </c>
      <c r="AD36">
        <v>0</v>
      </c>
      <c r="AE36">
        <v>0</v>
      </c>
      <c r="AF36">
        <v>0</v>
      </c>
      <c r="AG36" t="s">
        <v>263</v>
      </c>
      <c r="AH36">
        <v>1</v>
      </c>
      <c r="AI36">
        <v>1</v>
      </c>
      <c r="AJ36">
        <v>1</v>
      </c>
      <c r="AK36">
        <v>0</v>
      </c>
      <c r="AL36">
        <v>0</v>
      </c>
      <c r="AM36">
        <v>1</v>
      </c>
      <c r="AN36">
        <v>1</v>
      </c>
      <c r="AO36">
        <v>1</v>
      </c>
      <c r="AP36">
        <v>1</v>
      </c>
      <c r="AQ36">
        <v>1</v>
      </c>
      <c r="AR36">
        <v>1</v>
      </c>
      <c r="AS36">
        <v>0</v>
      </c>
      <c r="AT36">
        <v>0</v>
      </c>
      <c r="AU36">
        <v>0</v>
      </c>
      <c r="AV36">
        <v>1</v>
      </c>
      <c r="AW36">
        <v>0</v>
      </c>
      <c r="AX36">
        <f>SUM(AH36:AW36)</f>
        <v>10</v>
      </c>
      <c r="AY36">
        <v>5</v>
      </c>
      <c r="AZ36">
        <v>6</v>
      </c>
    </row>
    <row r="37" spans="1:52" hidden="1">
      <c r="A37">
        <v>3937112</v>
      </c>
      <c r="B37" t="s">
        <v>543</v>
      </c>
      <c r="C37" t="s">
        <v>228</v>
      </c>
      <c r="E37">
        <v>1</v>
      </c>
      <c r="F37">
        <v>0</v>
      </c>
      <c r="G37">
        <v>0</v>
      </c>
      <c r="H37">
        <v>1</v>
      </c>
      <c r="I37">
        <v>0</v>
      </c>
      <c r="J37">
        <v>0</v>
      </c>
      <c r="K37">
        <v>0</v>
      </c>
      <c r="L37">
        <v>0</v>
      </c>
      <c r="M37">
        <v>0</v>
      </c>
      <c r="N37">
        <v>0</v>
      </c>
      <c r="O37">
        <v>1</v>
      </c>
      <c r="P37">
        <v>0</v>
      </c>
      <c r="Q37">
        <v>0</v>
      </c>
      <c r="R37">
        <v>0</v>
      </c>
      <c r="S37">
        <v>1</v>
      </c>
      <c r="T37">
        <v>1</v>
      </c>
      <c r="U37">
        <v>1</v>
      </c>
      <c r="V37">
        <v>0</v>
      </c>
      <c r="W37">
        <v>0</v>
      </c>
      <c r="X37">
        <v>0</v>
      </c>
      <c r="Y37">
        <v>0</v>
      </c>
      <c r="Z37">
        <v>0</v>
      </c>
      <c r="AA37">
        <v>0</v>
      </c>
      <c r="AB37">
        <v>0</v>
      </c>
      <c r="AC37">
        <v>0</v>
      </c>
      <c r="AD37">
        <v>1</v>
      </c>
      <c r="AE37">
        <v>0</v>
      </c>
      <c r="AF37">
        <v>0</v>
      </c>
      <c r="AG37" t="s">
        <v>517</v>
      </c>
    </row>
    <row r="38" spans="1:52" hidden="1">
      <c r="A38">
        <v>3728230</v>
      </c>
      <c r="B38" t="s">
        <v>544</v>
      </c>
      <c r="C38" t="s">
        <v>228</v>
      </c>
      <c r="D38" t="s">
        <v>115</v>
      </c>
      <c r="E38">
        <v>0</v>
      </c>
      <c r="F38" t="s">
        <v>766</v>
      </c>
      <c r="G38" t="s">
        <v>765</v>
      </c>
      <c r="H38" t="s">
        <v>765</v>
      </c>
      <c r="I38">
        <v>0</v>
      </c>
      <c r="J38">
        <v>0</v>
      </c>
      <c r="K38">
        <v>0</v>
      </c>
      <c r="L38">
        <v>0</v>
      </c>
      <c r="M38">
        <v>0</v>
      </c>
      <c r="N38">
        <v>0</v>
      </c>
      <c r="O38">
        <v>0</v>
      </c>
      <c r="P38">
        <v>0</v>
      </c>
      <c r="Q38">
        <v>0</v>
      </c>
      <c r="R38">
        <v>0</v>
      </c>
      <c r="S38">
        <v>0</v>
      </c>
      <c r="T38" t="s">
        <v>765</v>
      </c>
      <c r="U38">
        <v>0</v>
      </c>
      <c r="V38">
        <v>0</v>
      </c>
      <c r="W38">
        <v>0</v>
      </c>
      <c r="X38">
        <v>0</v>
      </c>
      <c r="Y38" t="s">
        <v>765</v>
      </c>
      <c r="Z38" t="s">
        <v>765</v>
      </c>
      <c r="AA38">
        <v>0</v>
      </c>
      <c r="AB38">
        <v>0</v>
      </c>
      <c r="AC38">
        <v>0</v>
      </c>
      <c r="AD38">
        <v>0</v>
      </c>
      <c r="AE38">
        <v>0</v>
      </c>
      <c r="AF38">
        <v>0</v>
      </c>
      <c r="AG38" t="s">
        <v>263</v>
      </c>
      <c r="AH38">
        <v>1</v>
      </c>
      <c r="AI38">
        <v>1</v>
      </c>
      <c r="AJ38">
        <v>1</v>
      </c>
      <c r="AK38">
        <v>0</v>
      </c>
      <c r="AL38">
        <v>0</v>
      </c>
      <c r="AM38">
        <v>1</v>
      </c>
      <c r="AN38">
        <v>1</v>
      </c>
      <c r="AO38">
        <v>1</v>
      </c>
      <c r="AP38">
        <v>1</v>
      </c>
      <c r="AQ38">
        <v>1</v>
      </c>
      <c r="AR38">
        <v>1</v>
      </c>
      <c r="AS38">
        <v>0</v>
      </c>
      <c r="AT38">
        <v>0</v>
      </c>
      <c r="AU38">
        <v>0</v>
      </c>
      <c r="AV38">
        <v>1</v>
      </c>
      <c r="AW38">
        <v>0</v>
      </c>
      <c r="AX38">
        <f>SUM(AH38:AW38)</f>
        <v>10</v>
      </c>
      <c r="AY38">
        <v>10</v>
      </c>
      <c r="AZ38">
        <v>11</v>
      </c>
    </row>
    <row r="39" spans="1:52" hidden="1">
      <c r="A39">
        <v>3203483</v>
      </c>
      <c r="B39" t="s">
        <v>545</v>
      </c>
      <c r="AG39" t="s">
        <v>563</v>
      </c>
    </row>
    <row r="40" spans="1:52">
      <c r="A40">
        <v>3443648</v>
      </c>
      <c r="B40" t="s">
        <v>546</v>
      </c>
      <c r="C40" t="s">
        <v>547</v>
      </c>
      <c r="E40">
        <v>0</v>
      </c>
      <c r="F40">
        <v>0</v>
      </c>
      <c r="G40" t="s">
        <v>765</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t="s">
        <v>2</v>
      </c>
      <c r="AH40">
        <v>1</v>
      </c>
      <c r="AI40">
        <v>0</v>
      </c>
      <c r="AJ40">
        <v>1</v>
      </c>
      <c r="AK40">
        <v>1</v>
      </c>
      <c r="AL40">
        <v>0</v>
      </c>
      <c r="AM40">
        <v>1</v>
      </c>
      <c r="AN40">
        <v>1</v>
      </c>
      <c r="AO40">
        <v>1</v>
      </c>
      <c r="AP40">
        <v>0</v>
      </c>
      <c r="AQ40">
        <v>1</v>
      </c>
      <c r="AR40">
        <v>1</v>
      </c>
      <c r="AS40">
        <v>0</v>
      </c>
      <c r="AT40">
        <v>0</v>
      </c>
      <c r="AU40">
        <v>0</v>
      </c>
      <c r="AV40">
        <v>1</v>
      </c>
      <c r="AW40">
        <v>0</v>
      </c>
      <c r="AX40">
        <f>SUM(AH40:AW40)</f>
        <v>9</v>
      </c>
      <c r="AY40">
        <v>42</v>
      </c>
      <c r="AZ40">
        <v>88</v>
      </c>
    </row>
    <row r="41" spans="1:52" hidden="1">
      <c r="A41">
        <v>3091232</v>
      </c>
      <c r="B41" t="s">
        <v>548</v>
      </c>
      <c r="C41" t="s">
        <v>214</v>
      </c>
      <c r="E41">
        <v>0</v>
      </c>
      <c r="F41">
        <v>0</v>
      </c>
      <c r="G41">
        <v>0</v>
      </c>
      <c r="H41">
        <v>0</v>
      </c>
      <c r="I41">
        <v>0</v>
      </c>
      <c r="J41">
        <v>0</v>
      </c>
      <c r="K41">
        <v>0</v>
      </c>
      <c r="L41">
        <v>0</v>
      </c>
      <c r="M41">
        <v>0</v>
      </c>
      <c r="N41">
        <v>0</v>
      </c>
      <c r="O41">
        <v>0</v>
      </c>
      <c r="P41">
        <v>0</v>
      </c>
      <c r="Q41">
        <v>0</v>
      </c>
      <c r="R41">
        <v>0</v>
      </c>
      <c r="S41">
        <v>1</v>
      </c>
      <c r="T41">
        <v>0</v>
      </c>
      <c r="U41">
        <v>1</v>
      </c>
      <c r="V41">
        <v>0</v>
      </c>
      <c r="W41">
        <v>0</v>
      </c>
      <c r="X41">
        <v>0</v>
      </c>
      <c r="Y41">
        <v>1</v>
      </c>
      <c r="Z41">
        <v>0</v>
      </c>
      <c r="AA41">
        <v>0</v>
      </c>
      <c r="AB41">
        <v>0</v>
      </c>
      <c r="AC41">
        <v>0</v>
      </c>
      <c r="AD41">
        <v>0</v>
      </c>
      <c r="AE41">
        <v>0</v>
      </c>
      <c r="AF41">
        <v>0</v>
      </c>
      <c r="AG41" t="s">
        <v>517</v>
      </c>
    </row>
    <row r="42" spans="1:52" hidden="1">
      <c r="A42">
        <v>3072769</v>
      </c>
      <c r="B42" t="s">
        <v>549</v>
      </c>
      <c r="AG42" t="s">
        <v>563</v>
      </c>
    </row>
    <row r="43" spans="1:52" hidden="1">
      <c r="A43">
        <v>3848384</v>
      </c>
      <c r="B43" t="s">
        <v>550</v>
      </c>
      <c r="E43">
        <v>0</v>
      </c>
      <c r="F43">
        <v>0</v>
      </c>
      <c r="G43">
        <v>0</v>
      </c>
      <c r="H43">
        <v>0</v>
      </c>
      <c r="I43">
        <v>0</v>
      </c>
      <c r="J43">
        <v>0</v>
      </c>
      <c r="K43">
        <v>0</v>
      </c>
      <c r="L43">
        <v>0</v>
      </c>
      <c r="M43">
        <v>0</v>
      </c>
      <c r="N43">
        <v>0</v>
      </c>
      <c r="O43">
        <v>0</v>
      </c>
      <c r="P43">
        <v>0</v>
      </c>
      <c r="Q43">
        <v>0</v>
      </c>
      <c r="R43">
        <v>0</v>
      </c>
      <c r="S43">
        <v>0</v>
      </c>
      <c r="T43">
        <v>0</v>
      </c>
      <c r="U43">
        <v>0</v>
      </c>
      <c r="V43">
        <v>1</v>
      </c>
      <c r="W43">
        <v>0</v>
      </c>
      <c r="X43">
        <v>0</v>
      </c>
      <c r="Y43">
        <v>0</v>
      </c>
      <c r="Z43">
        <v>0</v>
      </c>
      <c r="AA43">
        <v>0</v>
      </c>
      <c r="AB43">
        <v>0</v>
      </c>
      <c r="AC43">
        <v>0</v>
      </c>
      <c r="AD43">
        <v>0</v>
      </c>
      <c r="AE43">
        <v>0</v>
      </c>
      <c r="AF43">
        <v>0</v>
      </c>
      <c r="AG43" t="s">
        <v>517</v>
      </c>
    </row>
    <row r="44" spans="1:52" hidden="1">
      <c r="A44">
        <v>3233220</v>
      </c>
      <c r="B44" t="s">
        <v>551</v>
      </c>
      <c r="AG44" t="s">
        <v>563</v>
      </c>
    </row>
    <row r="45" spans="1:52" hidden="1">
      <c r="A45">
        <v>2935037</v>
      </c>
      <c r="B45" t="s">
        <v>552</v>
      </c>
      <c r="AG45" t="s">
        <v>563</v>
      </c>
      <c r="AK45" t="s">
        <v>553</v>
      </c>
    </row>
    <row r="46" spans="1:52" hidden="1">
      <c r="A46">
        <v>3504099</v>
      </c>
      <c r="B46" t="s">
        <v>554</v>
      </c>
      <c r="E46">
        <v>0</v>
      </c>
      <c r="F46">
        <v>0</v>
      </c>
      <c r="G46">
        <v>1</v>
      </c>
      <c r="H46">
        <v>0</v>
      </c>
      <c r="I46">
        <v>0</v>
      </c>
      <c r="J46">
        <v>0</v>
      </c>
      <c r="K46">
        <v>0</v>
      </c>
      <c r="L46">
        <v>0</v>
      </c>
      <c r="M46">
        <v>0</v>
      </c>
      <c r="N46">
        <v>0</v>
      </c>
      <c r="O46">
        <v>0</v>
      </c>
      <c r="P46">
        <v>0</v>
      </c>
      <c r="Q46">
        <v>0</v>
      </c>
      <c r="R46">
        <v>0</v>
      </c>
      <c r="S46">
        <v>1</v>
      </c>
      <c r="T46">
        <v>0</v>
      </c>
      <c r="U46">
        <v>1</v>
      </c>
      <c r="V46">
        <v>0</v>
      </c>
      <c r="W46">
        <v>0</v>
      </c>
      <c r="X46">
        <v>0</v>
      </c>
      <c r="Y46">
        <v>1</v>
      </c>
      <c r="Z46">
        <v>1</v>
      </c>
      <c r="AA46">
        <v>0</v>
      </c>
      <c r="AB46">
        <v>1</v>
      </c>
      <c r="AC46">
        <v>0</v>
      </c>
      <c r="AD46">
        <v>0</v>
      </c>
      <c r="AE46">
        <v>0</v>
      </c>
      <c r="AF46">
        <v>1</v>
      </c>
      <c r="AG46" t="s">
        <v>395</v>
      </c>
    </row>
    <row r="47" spans="1:52" hidden="1">
      <c r="A47">
        <v>2858647</v>
      </c>
      <c r="B47" t="s">
        <v>555</v>
      </c>
      <c r="AG47" t="s">
        <v>563</v>
      </c>
    </row>
    <row r="48" spans="1:52" hidden="1">
      <c r="A48">
        <v>2832998</v>
      </c>
      <c r="B48" t="s">
        <v>556</v>
      </c>
      <c r="E48">
        <v>0</v>
      </c>
      <c r="F48">
        <v>1</v>
      </c>
      <c r="G48">
        <v>1</v>
      </c>
      <c r="H48">
        <v>0</v>
      </c>
      <c r="I48">
        <v>0</v>
      </c>
      <c r="J48">
        <v>0</v>
      </c>
      <c r="K48">
        <v>0</v>
      </c>
      <c r="L48">
        <v>0</v>
      </c>
      <c r="M48">
        <v>0</v>
      </c>
      <c r="N48">
        <v>0</v>
      </c>
      <c r="O48">
        <v>0</v>
      </c>
      <c r="P48">
        <v>0</v>
      </c>
      <c r="Q48">
        <v>0</v>
      </c>
      <c r="R48">
        <v>0</v>
      </c>
      <c r="S48">
        <v>1</v>
      </c>
      <c r="T48">
        <v>1</v>
      </c>
      <c r="U48">
        <v>0</v>
      </c>
      <c r="V48">
        <v>0</v>
      </c>
      <c r="W48">
        <v>0</v>
      </c>
      <c r="X48">
        <v>0</v>
      </c>
      <c r="Y48">
        <v>1</v>
      </c>
      <c r="Z48">
        <v>1</v>
      </c>
      <c r="AA48">
        <v>0</v>
      </c>
      <c r="AB48">
        <v>0</v>
      </c>
      <c r="AC48">
        <v>0</v>
      </c>
      <c r="AD48">
        <v>0</v>
      </c>
      <c r="AE48">
        <v>0</v>
      </c>
      <c r="AF48">
        <v>0</v>
      </c>
      <c r="AG48" t="s">
        <v>517</v>
      </c>
    </row>
    <row r="49" spans="1:52" hidden="1">
      <c r="A49">
        <v>4076196</v>
      </c>
      <c r="B49" t="s">
        <v>557</v>
      </c>
      <c r="AG49" t="s">
        <v>563</v>
      </c>
    </row>
    <row r="50" spans="1:52" hidden="1">
      <c r="A50">
        <v>3399027</v>
      </c>
      <c r="B50" t="s">
        <v>558</v>
      </c>
      <c r="AG50" t="s">
        <v>563</v>
      </c>
    </row>
    <row r="51" spans="1:52" hidden="1">
      <c r="A51">
        <v>4013374</v>
      </c>
      <c r="B51" t="s">
        <v>559</v>
      </c>
      <c r="AG51" t="s">
        <v>563</v>
      </c>
    </row>
    <row r="52" spans="1:52" hidden="1">
      <c r="A52">
        <v>3213309</v>
      </c>
      <c r="B52" t="s">
        <v>560</v>
      </c>
      <c r="AG52" t="s">
        <v>563</v>
      </c>
    </row>
    <row r="53" spans="1:52" hidden="1">
      <c r="A53">
        <v>3073780</v>
      </c>
      <c r="B53" t="s">
        <v>561</v>
      </c>
      <c r="AG53" t="s">
        <v>563</v>
      </c>
    </row>
    <row r="54" spans="1:52" hidden="1">
      <c r="A54">
        <v>3282721</v>
      </c>
      <c r="B54" t="s">
        <v>312</v>
      </c>
      <c r="AG54" t="s">
        <v>563</v>
      </c>
    </row>
    <row r="55" spans="1:52">
      <c r="A55">
        <v>4099485</v>
      </c>
      <c r="B55" t="s">
        <v>562</v>
      </c>
      <c r="C55" t="s">
        <v>267</v>
      </c>
      <c r="D55" t="s">
        <v>114</v>
      </c>
      <c r="E55">
        <v>0</v>
      </c>
      <c r="F55">
        <v>0</v>
      </c>
      <c r="G55" t="s">
        <v>765</v>
      </c>
      <c r="H55">
        <v>0</v>
      </c>
      <c r="I55">
        <v>0</v>
      </c>
      <c r="J55">
        <v>0</v>
      </c>
      <c r="K55">
        <v>0</v>
      </c>
      <c r="L55">
        <v>0</v>
      </c>
      <c r="M55">
        <v>0</v>
      </c>
      <c r="N55">
        <v>0</v>
      </c>
      <c r="O55">
        <v>0</v>
      </c>
      <c r="P55">
        <v>0</v>
      </c>
      <c r="Q55">
        <v>0</v>
      </c>
      <c r="R55">
        <v>0</v>
      </c>
      <c r="S55" t="s">
        <v>765</v>
      </c>
      <c r="T55">
        <v>0</v>
      </c>
      <c r="U55">
        <v>0</v>
      </c>
      <c r="V55">
        <v>0</v>
      </c>
      <c r="W55">
        <v>0</v>
      </c>
      <c r="X55">
        <v>0</v>
      </c>
      <c r="Y55">
        <v>0</v>
      </c>
      <c r="Z55">
        <v>0</v>
      </c>
      <c r="AA55">
        <v>0</v>
      </c>
      <c r="AB55">
        <v>0</v>
      </c>
      <c r="AC55">
        <v>0</v>
      </c>
      <c r="AD55">
        <v>0</v>
      </c>
      <c r="AE55">
        <v>0</v>
      </c>
      <c r="AF55">
        <v>0</v>
      </c>
      <c r="AG55" t="s">
        <v>2</v>
      </c>
      <c r="AH55">
        <v>1</v>
      </c>
      <c r="AI55">
        <v>0</v>
      </c>
      <c r="AJ55">
        <v>1</v>
      </c>
      <c r="AK55">
        <v>1</v>
      </c>
      <c r="AL55">
        <v>1</v>
      </c>
      <c r="AM55">
        <v>1</v>
      </c>
      <c r="AN55">
        <v>1</v>
      </c>
      <c r="AO55">
        <v>1</v>
      </c>
      <c r="AP55">
        <v>0</v>
      </c>
      <c r="AQ55">
        <v>1</v>
      </c>
      <c r="AR55">
        <v>1</v>
      </c>
      <c r="AS55">
        <v>0</v>
      </c>
      <c r="AT55">
        <v>0</v>
      </c>
      <c r="AU55">
        <v>0</v>
      </c>
      <c r="AV55">
        <v>1</v>
      </c>
      <c r="AW55">
        <v>0</v>
      </c>
      <c r="AX55">
        <f>SUM(AH55:AW55)</f>
        <v>10</v>
      </c>
      <c r="AY55">
        <v>61</v>
      </c>
      <c r="AZ55">
        <v>70</v>
      </c>
    </row>
    <row r="56" spans="1:52" hidden="1">
      <c r="A56">
        <v>3291568</v>
      </c>
      <c r="B56" t="s">
        <v>564</v>
      </c>
      <c r="AG56" t="s">
        <v>563</v>
      </c>
    </row>
    <row r="57" spans="1:52" hidden="1">
      <c r="A57">
        <v>3938031</v>
      </c>
      <c r="B57" t="s">
        <v>522</v>
      </c>
      <c r="AG57" t="s">
        <v>563</v>
      </c>
    </row>
    <row r="58" spans="1:52" hidden="1">
      <c r="A58">
        <v>3540831</v>
      </c>
      <c r="B58" t="s">
        <v>565</v>
      </c>
      <c r="AG58" t="s">
        <v>563</v>
      </c>
    </row>
    <row r="59" spans="1:52" hidden="1">
      <c r="A59">
        <v>3848919</v>
      </c>
      <c r="B59" t="s">
        <v>566</v>
      </c>
      <c r="C59" t="s">
        <v>346</v>
      </c>
      <c r="E59">
        <v>0</v>
      </c>
      <c r="F59">
        <v>0</v>
      </c>
      <c r="G59">
        <v>1</v>
      </c>
      <c r="H59">
        <v>1</v>
      </c>
      <c r="I59">
        <v>0</v>
      </c>
      <c r="J59">
        <v>0</v>
      </c>
      <c r="K59">
        <v>0</v>
      </c>
      <c r="L59">
        <v>0</v>
      </c>
      <c r="M59">
        <v>0</v>
      </c>
      <c r="N59">
        <v>0</v>
      </c>
      <c r="O59">
        <v>0</v>
      </c>
      <c r="P59">
        <v>0</v>
      </c>
      <c r="Q59">
        <v>0</v>
      </c>
      <c r="R59">
        <v>0</v>
      </c>
      <c r="S59">
        <v>1</v>
      </c>
      <c r="T59">
        <v>0</v>
      </c>
      <c r="U59">
        <v>1</v>
      </c>
      <c r="V59">
        <v>0</v>
      </c>
      <c r="W59">
        <v>0</v>
      </c>
      <c r="X59">
        <v>0</v>
      </c>
      <c r="Y59">
        <v>0</v>
      </c>
      <c r="Z59">
        <v>0</v>
      </c>
      <c r="AA59">
        <v>0</v>
      </c>
      <c r="AB59">
        <v>1</v>
      </c>
      <c r="AC59">
        <v>0</v>
      </c>
      <c r="AD59">
        <v>0</v>
      </c>
      <c r="AE59">
        <v>0</v>
      </c>
      <c r="AF59">
        <v>0</v>
      </c>
      <c r="AG59" t="s">
        <v>517</v>
      </c>
    </row>
    <row r="60" spans="1:52" hidden="1">
      <c r="A60">
        <v>3013702</v>
      </c>
      <c r="B60" t="s">
        <v>568</v>
      </c>
      <c r="C60" t="s">
        <v>228</v>
      </c>
      <c r="E60">
        <v>0</v>
      </c>
      <c r="F60">
        <v>0</v>
      </c>
      <c r="G60">
        <v>1</v>
      </c>
      <c r="H60">
        <v>0</v>
      </c>
      <c r="I60">
        <v>0</v>
      </c>
      <c r="J60">
        <v>0</v>
      </c>
      <c r="K60">
        <v>0</v>
      </c>
      <c r="L60">
        <v>0</v>
      </c>
      <c r="M60">
        <v>0</v>
      </c>
      <c r="N60">
        <v>0</v>
      </c>
      <c r="O60">
        <v>0</v>
      </c>
      <c r="P60">
        <v>0</v>
      </c>
      <c r="Q60">
        <v>0</v>
      </c>
      <c r="R60">
        <v>0</v>
      </c>
      <c r="S60">
        <v>1</v>
      </c>
      <c r="T60">
        <v>1</v>
      </c>
      <c r="U60">
        <v>1</v>
      </c>
      <c r="V60">
        <v>0</v>
      </c>
      <c r="W60">
        <v>0</v>
      </c>
      <c r="X60">
        <v>0</v>
      </c>
      <c r="Y60">
        <v>1</v>
      </c>
      <c r="Z60">
        <v>1</v>
      </c>
      <c r="AA60">
        <v>0</v>
      </c>
      <c r="AB60">
        <v>0</v>
      </c>
      <c r="AC60">
        <v>0</v>
      </c>
      <c r="AD60">
        <v>1</v>
      </c>
      <c r="AE60">
        <v>0</v>
      </c>
      <c r="AF60">
        <v>0</v>
      </c>
      <c r="AG60" t="s">
        <v>569</v>
      </c>
    </row>
    <row r="61" spans="1:52" hidden="1">
      <c r="A61">
        <v>3792126</v>
      </c>
      <c r="B61" t="s">
        <v>570</v>
      </c>
      <c r="AG61" t="s">
        <v>563</v>
      </c>
    </row>
    <row r="62" spans="1:52" hidden="1">
      <c r="A62">
        <v>3677464</v>
      </c>
      <c r="B62" t="s">
        <v>571</v>
      </c>
      <c r="C62" t="s">
        <v>238</v>
      </c>
      <c r="D62" t="s">
        <v>131</v>
      </c>
      <c r="E62" t="s">
        <v>766</v>
      </c>
      <c r="F62" t="s">
        <v>766</v>
      </c>
      <c r="G62" t="s">
        <v>765</v>
      </c>
      <c r="H62">
        <v>0</v>
      </c>
      <c r="I62">
        <v>0</v>
      </c>
      <c r="J62">
        <v>0</v>
      </c>
      <c r="K62">
        <v>0</v>
      </c>
      <c r="L62">
        <v>0</v>
      </c>
      <c r="M62">
        <v>0</v>
      </c>
      <c r="N62">
        <v>0</v>
      </c>
      <c r="O62" t="s">
        <v>765</v>
      </c>
      <c r="P62">
        <v>0</v>
      </c>
      <c r="Q62">
        <v>0</v>
      </c>
      <c r="R62">
        <v>0</v>
      </c>
      <c r="S62" t="s">
        <v>765</v>
      </c>
      <c r="T62">
        <v>0</v>
      </c>
      <c r="U62" t="s">
        <v>765</v>
      </c>
      <c r="V62">
        <v>0</v>
      </c>
      <c r="W62">
        <v>0</v>
      </c>
      <c r="X62">
        <v>0</v>
      </c>
      <c r="Y62" t="s">
        <v>765</v>
      </c>
      <c r="Z62" t="s">
        <v>767</v>
      </c>
      <c r="AA62">
        <v>0</v>
      </c>
      <c r="AB62" t="s">
        <v>765</v>
      </c>
      <c r="AC62">
        <v>0</v>
      </c>
      <c r="AD62">
        <v>0</v>
      </c>
      <c r="AE62">
        <v>0</v>
      </c>
      <c r="AF62" t="s">
        <v>765</v>
      </c>
      <c r="AG62" t="s">
        <v>263</v>
      </c>
      <c r="AH62">
        <v>1</v>
      </c>
      <c r="AI62">
        <v>1</v>
      </c>
      <c r="AJ62">
        <v>1</v>
      </c>
      <c r="AK62">
        <v>0</v>
      </c>
      <c r="AL62">
        <v>0</v>
      </c>
      <c r="AM62">
        <v>1</v>
      </c>
      <c r="AN62">
        <v>1</v>
      </c>
      <c r="AO62">
        <v>1</v>
      </c>
      <c r="AP62">
        <v>1</v>
      </c>
      <c r="AQ62">
        <v>1</v>
      </c>
      <c r="AR62">
        <v>1</v>
      </c>
      <c r="AS62">
        <v>0</v>
      </c>
      <c r="AT62">
        <v>0</v>
      </c>
      <c r="AU62">
        <v>0</v>
      </c>
      <c r="AV62">
        <v>1</v>
      </c>
      <c r="AW62">
        <v>0</v>
      </c>
      <c r="AX62">
        <f>SUM(AH62:AW62)</f>
        <v>10</v>
      </c>
      <c r="AY62">
        <v>15</v>
      </c>
      <c r="AZ62">
        <v>17</v>
      </c>
    </row>
    <row r="63" spans="1:52">
      <c r="A63">
        <v>4116462</v>
      </c>
      <c r="B63" t="s">
        <v>572</v>
      </c>
      <c r="C63" t="s">
        <v>238</v>
      </c>
      <c r="E63">
        <v>0</v>
      </c>
      <c r="F63">
        <v>0</v>
      </c>
      <c r="G63" t="s">
        <v>765</v>
      </c>
      <c r="H63">
        <v>0</v>
      </c>
      <c r="I63" t="s">
        <v>768</v>
      </c>
      <c r="J63">
        <v>0</v>
      </c>
      <c r="K63">
        <v>0</v>
      </c>
      <c r="L63">
        <v>0</v>
      </c>
      <c r="M63">
        <v>0</v>
      </c>
      <c r="N63">
        <v>0</v>
      </c>
      <c r="O63">
        <v>0</v>
      </c>
      <c r="P63">
        <v>0</v>
      </c>
      <c r="Q63" t="s">
        <v>768</v>
      </c>
      <c r="R63">
        <v>0</v>
      </c>
      <c r="S63" t="s">
        <v>765</v>
      </c>
      <c r="T63">
        <v>0</v>
      </c>
      <c r="U63">
        <v>0</v>
      </c>
      <c r="V63">
        <v>0</v>
      </c>
      <c r="W63">
        <v>0</v>
      </c>
      <c r="X63">
        <v>0</v>
      </c>
      <c r="Y63">
        <v>0</v>
      </c>
      <c r="Z63">
        <v>0</v>
      </c>
      <c r="AA63">
        <v>0</v>
      </c>
      <c r="AB63">
        <v>0</v>
      </c>
      <c r="AC63">
        <v>0</v>
      </c>
      <c r="AD63">
        <v>0</v>
      </c>
      <c r="AE63">
        <v>0</v>
      </c>
      <c r="AF63">
        <v>0</v>
      </c>
      <c r="AG63" t="s">
        <v>2</v>
      </c>
      <c r="AH63">
        <v>0</v>
      </c>
      <c r="AI63">
        <v>0</v>
      </c>
      <c r="AJ63">
        <v>0</v>
      </c>
      <c r="AK63">
        <v>0</v>
      </c>
      <c r="AL63">
        <v>0</v>
      </c>
      <c r="AM63">
        <v>0</v>
      </c>
      <c r="AN63">
        <v>1</v>
      </c>
      <c r="AO63">
        <v>1</v>
      </c>
      <c r="AP63">
        <v>0</v>
      </c>
      <c r="AQ63">
        <v>0</v>
      </c>
      <c r="AR63">
        <v>1</v>
      </c>
      <c r="AS63">
        <v>0</v>
      </c>
      <c r="AT63">
        <v>0</v>
      </c>
      <c r="AU63">
        <v>1</v>
      </c>
      <c r="AV63">
        <v>1</v>
      </c>
      <c r="AW63">
        <v>0</v>
      </c>
      <c r="AX63">
        <f>SUM(AH63:AW63)</f>
        <v>5</v>
      </c>
      <c r="AY63">
        <v>36</v>
      </c>
      <c r="AZ63">
        <v>120</v>
      </c>
    </row>
    <row r="64" spans="1:52" hidden="1">
      <c r="A64">
        <v>4260680</v>
      </c>
      <c r="B64" t="s">
        <v>574</v>
      </c>
      <c r="C64" t="s">
        <v>228</v>
      </c>
      <c r="E64">
        <v>0</v>
      </c>
      <c r="F64">
        <v>0</v>
      </c>
      <c r="G64" t="s">
        <v>765</v>
      </c>
      <c r="H64">
        <v>0</v>
      </c>
      <c r="I64">
        <v>0</v>
      </c>
      <c r="J64" t="s">
        <v>765</v>
      </c>
      <c r="K64">
        <v>0</v>
      </c>
      <c r="L64">
        <v>0</v>
      </c>
      <c r="M64">
        <v>0</v>
      </c>
      <c r="N64">
        <v>0</v>
      </c>
      <c r="O64">
        <v>0</v>
      </c>
      <c r="P64">
        <v>0</v>
      </c>
      <c r="Q64">
        <v>0</v>
      </c>
      <c r="R64">
        <v>0</v>
      </c>
      <c r="S64" t="s">
        <v>765</v>
      </c>
      <c r="T64">
        <v>0</v>
      </c>
      <c r="U64" t="s">
        <v>765</v>
      </c>
      <c r="V64" t="s">
        <v>765</v>
      </c>
      <c r="W64">
        <v>0</v>
      </c>
      <c r="X64">
        <v>0</v>
      </c>
      <c r="Y64" s="10" t="s">
        <v>765</v>
      </c>
      <c r="Z64" t="s">
        <v>767</v>
      </c>
      <c r="AA64">
        <v>0</v>
      </c>
      <c r="AB64">
        <v>0</v>
      </c>
      <c r="AC64">
        <v>0</v>
      </c>
      <c r="AD64">
        <v>0</v>
      </c>
      <c r="AE64">
        <v>0</v>
      </c>
      <c r="AF64">
        <v>0</v>
      </c>
      <c r="AG64" t="s">
        <v>263</v>
      </c>
      <c r="AH64">
        <v>1</v>
      </c>
      <c r="AI64">
        <v>1</v>
      </c>
      <c r="AJ64">
        <v>1</v>
      </c>
      <c r="AK64">
        <v>0</v>
      </c>
      <c r="AL64">
        <v>0</v>
      </c>
      <c r="AM64">
        <v>1</v>
      </c>
      <c r="AN64">
        <v>1</v>
      </c>
      <c r="AO64">
        <v>1</v>
      </c>
      <c r="AP64">
        <v>1</v>
      </c>
      <c r="AQ64">
        <v>1</v>
      </c>
      <c r="AR64">
        <v>1</v>
      </c>
      <c r="AS64">
        <v>0</v>
      </c>
      <c r="AT64">
        <v>0</v>
      </c>
      <c r="AU64">
        <v>0</v>
      </c>
      <c r="AV64">
        <v>1</v>
      </c>
      <c r="AW64">
        <v>0</v>
      </c>
      <c r="AX64">
        <f>SUM(AH64:AW64)</f>
        <v>10</v>
      </c>
      <c r="AY64">
        <v>17</v>
      </c>
      <c r="AZ64">
        <v>14</v>
      </c>
    </row>
    <row r="65" spans="1:52" hidden="1">
      <c r="A65">
        <v>3397965</v>
      </c>
      <c r="B65" t="s">
        <v>575</v>
      </c>
      <c r="C65" t="s">
        <v>228</v>
      </c>
      <c r="E65">
        <v>1</v>
      </c>
      <c r="F65">
        <v>1</v>
      </c>
      <c r="G65">
        <v>1</v>
      </c>
      <c r="H65">
        <v>1</v>
      </c>
      <c r="I65">
        <v>0</v>
      </c>
      <c r="J65">
        <v>0</v>
      </c>
      <c r="K65">
        <v>0</v>
      </c>
      <c r="L65">
        <v>0</v>
      </c>
      <c r="M65">
        <v>0</v>
      </c>
      <c r="N65">
        <v>0</v>
      </c>
      <c r="O65">
        <v>0</v>
      </c>
      <c r="P65">
        <v>0</v>
      </c>
      <c r="Q65">
        <v>0</v>
      </c>
      <c r="R65">
        <v>0</v>
      </c>
      <c r="S65">
        <v>0</v>
      </c>
      <c r="T65">
        <v>0</v>
      </c>
      <c r="U65">
        <v>1</v>
      </c>
      <c r="V65">
        <v>1</v>
      </c>
      <c r="W65">
        <v>0</v>
      </c>
      <c r="X65">
        <v>0</v>
      </c>
      <c r="Y65">
        <v>0</v>
      </c>
      <c r="Z65">
        <v>0</v>
      </c>
      <c r="AA65">
        <v>0</v>
      </c>
      <c r="AB65">
        <v>0</v>
      </c>
      <c r="AC65">
        <v>0</v>
      </c>
      <c r="AD65">
        <v>0</v>
      </c>
      <c r="AE65">
        <v>0</v>
      </c>
      <c r="AF65">
        <v>0</v>
      </c>
      <c r="AG65" t="s">
        <v>395</v>
      </c>
    </row>
    <row r="66" spans="1:52" hidden="1">
      <c r="A66">
        <v>3317194</v>
      </c>
      <c r="B66" t="s">
        <v>576</v>
      </c>
      <c r="AG66" t="s">
        <v>563</v>
      </c>
    </row>
    <row r="67" spans="1:52" hidden="1">
      <c r="A67">
        <v>3682954</v>
      </c>
      <c r="B67" t="s">
        <v>577</v>
      </c>
      <c r="AG67" t="s">
        <v>563</v>
      </c>
    </row>
    <row r="68" spans="1:52" hidden="1">
      <c r="A68">
        <v>3707321</v>
      </c>
      <c r="B68" t="s">
        <v>578</v>
      </c>
      <c r="AG68" t="s">
        <v>563</v>
      </c>
    </row>
    <row r="69" spans="1:52" hidden="1">
      <c r="A69">
        <v>3398192</v>
      </c>
      <c r="B69" t="s">
        <v>579</v>
      </c>
      <c r="AG69" t="s">
        <v>563</v>
      </c>
    </row>
    <row r="70" spans="1:52" hidden="1">
      <c r="A70">
        <v>2999964</v>
      </c>
      <c r="B70" t="s">
        <v>580</v>
      </c>
      <c r="E70">
        <v>0</v>
      </c>
      <c r="F70">
        <v>0</v>
      </c>
      <c r="G70">
        <v>1</v>
      </c>
      <c r="H70">
        <v>1</v>
      </c>
      <c r="I70">
        <v>0</v>
      </c>
      <c r="J70">
        <v>0</v>
      </c>
      <c r="K70">
        <v>0</v>
      </c>
      <c r="L70">
        <v>0</v>
      </c>
      <c r="M70">
        <v>0</v>
      </c>
      <c r="N70">
        <v>0</v>
      </c>
      <c r="O70">
        <v>0</v>
      </c>
      <c r="P70">
        <v>0</v>
      </c>
      <c r="Q70">
        <v>0</v>
      </c>
      <c r="R70">
        <v>0</v>
      </c>
      <c r="S70">
        <v>0</v>
      </c>
      <c r="T70">
        <v>0</v>
      </c>
      <c r="U70">
        <v>1</v>
      </c>
      <c r="V70">
        <v>0</v>
      </c>
      <c r="W70">
        <v>0</v>
      </c>
      <c r="X70">
        <v>0</v>
      </c>
      <c r="Y70">
        <v>0</v>
      </c>
      <c r="Z70">
        <v>0</v>
      </c>
      <c r="AA70">
        <v>0</v>
      </c>
      <c r="AB70">
        <v>0</v>
      </c>
      <c r="AC70">
        <v>0</v>
      </c>
      <c r="AD70">
        <v>1</v>
      </c>
      <c r="AE70">
        <v>0</v>
      </c>
      <c r="AF70">
        <v>0</v>
      </c>
      <c r="AG70" t="s">
        <v>395</v>
      </c>
    </row>
    <row r="71" spans="1:52" hidden="1">
      <c r="A71">
        <v>3189840</v>
      </c>
      <c r="B71" t="s">
        <v>581</v>
      </c>
      <c r="AG71" t="s">
        <v>563</v>
      </c>
    </row>
    <row r="72" spans="1:52" hidden="1">
      <c r="A72">
        <v>3590201</v>
      </c>
      <c r="B72" t="s">
        <v>582</v>
      </c>
      <c r="C72" t="s">
        <v>228</v>
      </c>
      <c r="E72" t="s">
        <v>766</v>
      </c>
      <c r="F72" t="s">
        <v>766</v>
      </c>
      <c r="G72" t="s">
        <v>765</v>
      </c>
      <c r="H72">
        <v>0</v>
      </c>
      <c r="I72">
        <v>0</v>
      </c>
      <c r="J72">
        <v>0</v>
      </c>
      <c r="K72">
        <v>0</v>
      </c>
      <c r="L72">
        <v>0</v>
      </c>
      <c r="M72">
        <v>0</v>
      </c>
      <c r="N72">
        <v>0</v>
      </c>
      <c r="O72">
        <v>0</v>
      </c>
      <c r="P72">
        <v>0</v>
      </c>
      <c r="Q72">
        <v>0</v>
      </c>
      <c r="R72">
        <v>0</v>
      </c>
      <c r="S72" t="s">
        <v>765</v>
      </c>
      <c r="T72">
        <v>0</v>
      </c>
      <c r="U72" t="s">
        <v>765</v>
      </c>
      <c r="V72">
        <v>0</v>
      </c>
      <c r="W72">
        <v>0</v>
      </c>
      <c r="X72">
        <v>0</v>
      </c>
      <c r="Y72" t="s">
        <v>765</v>
      </c>
      <c r="Z72" t="s">
        <v>767</v>
      </c>
      <c r="AA72">
        <v>0</v>
      </c>
      <c r="AB72" t="s">
        <v>765</v>
      </c>
      <c r="AC72">
        <v>0</v>
      </c>
      <c r="AD72">
        <v>0</v>
      </c>
      <c r="AE72">
        <v>0</v>
      </c>
      <c r="AF72">
        <v>0</v>
      </c>
      <c r="AG72" t="s">
        <v>263</v>
      </c>
      <c r="AH72">
        <v>1</v>
      </c>
      <c r="AI72">
        <v>1</v>
      </c>
      <c r="AJ72">
        <v>1</v>
      </c>
      <c r="AK72">
        <v>0</v>
      </c>
      <c r="AL72">
        <v>0</v>
      </c>
      <c r="AM72">
        <v>1</v>
      </c>
      <c r="AN72">
        <v>1</v>
      </c>
      <c r="AO72">
        <v>1</v>
      </c>
      <c r="AP72">
        <v>0</v>
      </c>
      <c r="AQ72">
        <v>1</v>
      </c>
      <c r="AR72">
        <v>1</v>
      </c>
      <c r="AS72">
        <v>0</v>
      </c>
      <c r="AT72">
        <v>0</v>
      </c>
      <c r="AU72">
        <v>0</v>
      </c>
      <c r="AV72">
        <v>1</v>
      </c>
      <c r="AW72">
        <v>0</v>
      </c>
      <c r="AX72">
        <f>SUM(AH72:AW72)</f>
        <v>9</v>
      </c>
      <c r="AY72">
        <v>127</v>
      </c>
      <c r="AZ72">
        <v>107</v>
      </c>
    </row>
    <row r="73" spans="1:52" hidden="1">
      <c r="A73">
        <v>4108708</v>
      </c>
      <c r="B73" t="s">
        <v>566</v>
      </c>
      <c r="C73" t="s">
        <v>252</v>
      </c>
      <c r="E73">
        <v>0</v>
      </c>
      <c r="F73">
        <v>1</v>
      </c>
      <c r="G73">
        <v>1</v>
      </c>
      <c r="H73">
        <v>0</v>
      </c>
      <c r="I73">
        <v>0</v>
      </c>
      <c r="J73">
        <v>0</v>
      </c>
      <c r="K73">
        <v>0</v>
      </c>
      <c r="L73">
        <v>0</v>
      </c>
      <c r="M73">
        <v>0</v>
      </c>
      <c r="N73">
        <v>0</v>
      </c>
      <c r="O73">
        <v>1</v>
      </c>
      <c r="P73">
        <v>0</v>
      </c>
      <c r="Q73">
        <v>0</v>
      </c>
      <c r="R73">
        <v>0</v>
      </c>
      <c r="S73">
        <v>1</v>
      </c>
      <c r="T73">
        <v>0</v>
      </c>
      <c r="U73">
        <v>1</v>
      </c>
      <c r="V73">
        <v>0</v>
      </c>
      <c r="W73">
        <v>0</v>
      </c>
      <c r="X73">
        <v>0</v>
      </c>
      <c r="Y73">
        <v>0</v>
      </c>
      <c r="Z73">
        <v>0</v>
      </c>
      <c r="AA73">
        <v>0</v>
      </c>
      <c r="AB73">
        <v>0</v>
      </c>
      <c r="AC73">
        <v>0</v>
      </c>
      <c r="AD73">
        <v>0</v>
      </c>
      <c r="AE73">
        <v>0</v>
      </c>
      <c r="AF73">
        <v>0</v>
      </c>
      <c r="AG73" t="s">
        <v>517</v>
      </c>
    </row>
    <row r="74" spans="1:52" hidden="1">
      <c r="A74">
        <v>3574753</v>
      </c>
      <c r="B74" t="s">
        <v>584</v>
      </c>
      <c r="C74" t="s">
        <v>228</v>
      </c>
      <c r="E74">
        <v>0</v>
      </c>
      <c r="F74">
        <v>1</v>
      </c>
      <c r="G74">
        <v>1</v>
      </c>
      <c r="H74">
        <v>0</v>
      </c>
      <c r="I74">
        <v>0</v>
      </c>
      <c r="J74">
        <v>0</v>
      </c>
      <c r="K74">
        <v>0</v>
      </c>
      <c r="L74">
        <v>0</v>
      </c>
      <c r="M74">
        <v>0</v>
      </c>
      <c r="N74">
        <v>0</v>
      </c>
      <c r="O74">
        <v>0</v>
      </c>
      <c r="P74">
        <v>0</v>
      </c>
      <c r="Q74">
        <v>0</v>
      </c>
      <c r="R74">
        <v>0</v>
      </c>
      <c r="S74">
        <v>0</v>
      </c>
      <c r="T74">
        <v>0</v>
      </c>
      <c r="U74">
        <v>1</v>
      </c>
      <c r="V74">
        <v>0</v>
      </c>
      <c r="W74">
        <v>0</v>
      </c>
      <c r="X74">
        <v>0</v>
      </c>
      <c r="Y74">
        <v>0</v>
      </c>
      <c r="Z74">
        <v>0</v>
      </c>
      <c r="AA74">
        <v>0</v>
      </c>
      <c r="AB74">
        <v>0</v>
      </c>
      <c r="AC74">
        <v>0</v>
      </c>
      <c r="AD74">
        <v>0</v>
      </c>
      <c r="AE74">
        <v>0</v>
      </c>
      <c r="AF74">
        <v>0</v>
      </c>
      <c r="AG74" t="s">
        <v>395</v>
      </c>
    </row>
    <row r="75" spans="1:52">
      <c r="A75">
        <v>3098802</v>
      </c>
      <c r="B75" t="s">
        <v>585</v>
      </c>
      <c r="C75" t="s">
        <v>218</v>
      </c>
      <c r="E75">
        <v>0</v>
      </c>
      <c r="F75">
        <v>0</v>
      </c>
      <c r="G75" t="s">
        <v>765</v>
      </c>
      <c r="H75">
        <v>0</v>
      </c>
      <c r="I75">
        <v>0</v>
      </c>
      <c r="J75">
        <v>0</v>
      </c>
      <c r="K75">
        <v>0</v>
      </c>
      <c r="L75">
        <v>0</v>
      </c>
      <c r="M75">
        <v>0</v>
      </c>
      <c r="N75">
        <v>0</v>
      </c>
      <c r="O75" t="s">
        <v>766</v>
      </c>
      <c r="P75">
        <v>0</v>
      </c>
      <c r="Q75">
        <v>0</v>
      </c>
      <c r="R75">
        <v>0</v>
      </c>
      <c r="S75" t="s">
        <v>765</v>
      </c>
      <c r="T75">
        <v>0</v>
      </c>
      <c r="U75">
        <v>0</v>
      </c>
      <c r="V75">
        <v>0</v>
      </c>
      <c r="W75">
        <v>0</v>
      </c>
      <c r="X75">
        <v>0</v>
      </c>
      <c r="Y75">
        <v>0</v>
      </c>
      <c r="Z75">
        <v>0</v>
      </c>
      <c r="AA75">
        <v>0</v>
      </c>
      <c r="AB75">
        <v>0</v>
      </c>
      <c r="AC75">
        <v>0</v>
      </c>
      <c r="AD75">
        <v>0</v>
      </c>
      <c r="AE75">
        <v>0</v>
      </c>
      <c r="AF75">
        <v>0</v>
      </c>
      <c r="AG75" t="s">
        <v>2</v>
      </c>
      <c r="AH75">
        <v>1</v>
      </c>
      <c r="AI75">
        <v>1</v>
      </c>
      <c r="AJ75">
        <v>1</v>
      </c>
      <c r="AK75">
        <v>0</v>
      </c>
      <c r="AL75">
        <v>1</v>
      </c>
      <c r="AM75">
        <v>1</v>
      </c>
      <c r="AN75">
        <v>1</v>
      </c>
      <c r="AO75">
        <v>1</v>
      </c>
      <c r="AP75">
        <v>0</v>
      </c>
      <c r="AQ75">
        <v>1</v>
      </c>
      <c r="AR75">
        <v>1</v>
      </c>
      <c r="AS75">
        <v>0</v>
      </c>
      <c r="AT75">
        <v>0</v>
      </c>
      <c r="AU75">
        <v>0</v>
      </c>
      <c r="AV75">
        <v>1</v>
      </c>
      <c r="AW75">
        <v>0</v>
      </c>
      <c r="AX75">
        <f>SUM(AH75:AW75)</f>
        <v>10</v>
      </c>
      <c r="AY75">
        <v>46</v>
      </c>
      <c r="AZ75">
        <v>44</v>
      </c>
    </row>
    <row r="76" spans="1:52" hidden="1">
      <c r="A76">
        <v>4071835</v>
      </c>
      <c r="B76" t="s">
        <v>587</v>
      </c>
      <c r="AG76" t="s">
        <v>563</v>
      </c>
    </row>
    <row r="77" spans="1:52" hidden="1">
      <c r="A77">
        <v>3434211</v>
      </c>
      <c r="B77" t="s">
        <v>566</v>
      </c>
      <c r="AG77" t="s">
        <v>563</v>
      </c>
    </row>
    <row r="78" spans="1:52" hidden="1">
      <c r="A78">
        <v>3064372</v>
      </c>
      <c r="B78" t="s">
        <v>588</v>
      </c>
      <c r="AG78" t="s">
        <v>563</v>
      </c>
    </row>
    <row r="79" spans="1:52" hidden="1">
      <c r="A79">
        <v>3348052</v>
      </c>
      <c r="B79" t="s">
        <v>589</v>
      </c>
      <c r="C79" t="s">
        <v>267</v>
      </c>
      <c r="E79">
        <v>0</v>
      </c>
      <c r="F79">
        <v>0</v>
      </c>
      <c r="G79">
        <v>1</v>
      </c>
      <c r="H79">
        <v>1</v>
      </c>
      <c r="I79">
        <v>0</v>
      </c>
      <c r="J79">
        <v>0</v>
      </c>
      <c r="K79">
        <v>0</v>
      </c>
      <c r="L79">
        <v>0</v>
      </c>
      <c r="M79">
        <v>0</v>
      </c>
      <c r="N79">
        <v>0</v>
      </c>
      <c r="O79">
        <v>0</v>
      </c>
      <c r="P79">
        <v>0</v>
      </c>
      <c r="Q79">
        <v>0</v>
      </c>
      <c r="R79">
        <v>0</v>
      </c>
      <c r="S79">
        <v>0</v>
      </c>
      <c r="T79">
        <v>0</v>
      </c>
      <c r="U79">
        <v>1</v>
      </c>
      <c r="V79">
        <v>0</v>
      </c>
      <c r="W79">
        <v>0</v>
      </c>
      <c r="X79">
        <v>0</v>
      </c>
      <c r="Y79">
        <v>0</v>
      </c>
      <c r="Z79">
        <v>0</v>
      </c>
      <c r="AA79">
        <v>0</v>
      </c>
      <c r="AB79">
        <v>0</v>
      </c>
      <c r="AC79">
        <v>0</v>
      </c>
      <c r="AD79">
        <v>0</v>
      </c>
      <c r="AE79">
        <v>0</v>
      </c>
      <c r="AF79">
        <v>0</v>
      </c>
      <c r="AG79" t="s">
        <v>240</v>
      </c>
    </row>
    <row r="80" spans="1:52" hidden="1">
      <c r="A80">
        <v>3823983</v>
      </c>
      <c r="B80" t="s">
        <v>312</v>
      </c>
      <c r="AG80" t="s">
        <v>563</v>
      </c>
    </row>
    <row r="81" spans="1:52" hidden="1">
      <c r="A81">
        <v>4191801</v>
      </c>
      <c r="B81" t="s">
        <v>237</v>
      </c>
      <c r="C81" t="s">
        <v>228</v>
      </c>
      <c r="E81">
        <v>0</v>
      </c>
      <c r="F81">
        <v>0</v>
      </c>
      <c r="G81">
        <v>1</v>
      </c>
      <c r="H81">
        <v>0</v>
      </c>
      <c r="I81">
        <v>0</v>
      </c>
      <c r="J81">
        <v>0</v>
      </c>
      <c r="K81">
        <v>0</v>
      </c>
      <c r="L81">
        <v>0</v>
      </c>
      <c r="M81">
        <v>0</v>
      </c>
      <c r="N81">
        <v>0</v>
      </c>
      <c r="O81">
        <v>0</v>
      </c>
      <c r="P81">
        <v>0</v>
      </c>
      <c r="Q81">
        <v>0</v>
      </c>
      <c r="R81">
        <v>0</v>
      </c>
      <c r="S81">
        <v>0</v>
      </c>
      <c r="T81">
        <v>1</v>
      </c>
      <c r="U81">
        <v>0</v>
      </c>
      <c r="V81">
        <v>0</v>
      </c>
      <c r="W81">
        <v>0</v>
      </c>
      <c r="X81">
        <v>0</v>
      </c>
      <c r="Y81">
        <v>1</v>
      </c>
      <c r="Z81">
        <v>1</v>
      </c>
      <c r="AA81">
        <v>0</v>
      </c>
      <c r="AB81">
        <v>1</v>
      </c>
      <c r="AC81">
        <v>0</v>
      </c>
      <c r="AD81">
        <v>1</v>
      </c>
      <c r="AE81">
        <v>0</v>
      </c>
      <c r="AF81">
        <v>0</v>
      </c>
      <c r="AG81" t="s">
        <v>395</v>
      </c>
    </row>
    <row r="82" spans="1:52">
      <c r="A82">
        <v>3394273</v>
      </c>
      <c r="B82" t="s">
        <v>590</v>
      </c>
      <c r="C82" t="s">
        <v>252</v>
      </c>
      <c r="E82">
        <v>0</v>
      </c>
      <c r="F82">
        <v>0</v>
      </c>
      <c r="G82">
        <v>0</v>
      </c>
      <c r="H82">
        <v>0</v>
      </c>
      <c r="I82">
        <v>0</v>
      </c>
      <c r="J82">
        <v>0</v>
      </c>
      <c r="K82">
        <v>0</v>
      </c>
      <c r="L82">
        <v>0</v>
      </c>
      <c r="M82">
        <v>0</v>
      </c>
      <c r="N82">
        <v>0</v>
      </c>
      <c r="O82">
        <v>0</v>
      </c>
      <c r="P82">
        <v>0</v>
      </c>
      <c r="Q82">
        <v>0</v>
      </c>
      <c r="R82">
        <v>0</v>
      </c>
      <c r="S82" t="s">
        <v>765</v>
      </c>
      <c r="T82">
        <v>0</v>
      </c>
      <c r="U82">
        <v>0</v>
      </c>
      <c r="V82">
        <v>0</v>
      </c>
      <c r="W82">
        <v>0</v>
      </c>
      <c r="X82">
        <v>0</v>
      </c>
      <c r="Y82">
        <v>0</v>
      </c>
      <c r="Z82">
        <v>0</v>
      </c>
      <c r="AA82">
        <v>0</v>
      </c>
      <c r="AB82">
        <v>0</v>
      </c>
      <c r="AC82">
        <v>0</v>
      </c>
      <c r="AD82">
        <v>0</v>
      </c>
      <c r="AE82">
        <v>0</v>
      </c>
      <c r="AF82">
        <v>0</v>
      </c>
      <c r="AG82" t="s">
        <v>2</v>
      </c>
      <c r="AH82">
        <v>0</v>
      </c>
      <c r="AI82">
        <v>0</v>
      </c>
      <c r="AJ82">
        <v>0</v>
      </c>
      <c r="AK82">
        <v>1</v>
      </c>
      <c r="AL82">
        <v>0</v>
      </c>
      <c r="AM82">
        <v>0</v>
      </c>
      <c r="AN82">
        <v>1</v>
      </c>
      <c r="AO82">
        <v>1</v>
      </c>
      <c r="AP82">
        <v>0</v>
      </c>
      <c r="AQ82">
        <v>0</v>
      </c>
      <c r="AR82">
        <v>1</v>
      </c>
      <c r="AS82">
        <v>0</v>
      </c>
      <c r="AT82">
        <v>0</v>
      </c>
      <c r="AU82">
        <v>0</v>
      </c>
      <c r="AV82">
        <v>1</v>
      </c>
      <c r="AW82">
        <v>0</v>
      </c>
      <c r="AX82">
        <f>SUM(AH82:AW82)</f>
        <v>5</v>
      </c>
      <c r="AY82">
        <v>1200</v>
      </c>
      <c r="AZ82">
        <v>2500</v>
      </c>
    </row>
    <row r="83" spans="1:52" hidden="1">
      <c r="A83">
        <v>3645583</v>
      </c>
      <c r="B83" t="s">
        <v>592</v>
      </c>
      <c r="AG83" t="s">
        <v>563</v>
      </c>
    </row>
    <row r="84" spans="1:52">
      <c r="A84">
        <v>3945085</v>
      </c>
      <c r="B84" t="s">
        <v>593</v>
      </c>
      <c r="C84" t="s">
        <v>267</v>
      </c>
      <c r="E84">
        <v>0</v>
      </c>
      <c r="F84">
        <v>0</v>
      </c>
      <c r="G84">
        <v>0</v>
      </c>
      <c r="H84">
        <v>0</v>
      </c>
      <c r="I84">
        <v>0</v>
      </c>
      <c r="J84">
        <v>0</v>
      </c>
      <c r="K84">
        <v>0</v>
      </c>
      <c r="L84">
        <v>0</v>
      </c>
      <c r="M84">
        <v>0</v>
      </c>
      <c r="N84">
        <v>0</v>
      </c>
      <c r="O84">
        <v>0</v>
      </c>
      <c r="P84">
        <v>0</v>
      </c>
      <c r="Q84">
        <v>0</v>
      </c>
      <c r="R84">
        <v>0</v>
      </c>
      <c r="S84" t="s">
        <v>765</v>
      </c>
      <c r="T84" t="s">
        <v>765</v>
      </c>
      <c r="U84">
        <v>0</v>
      </c>
      <c r="V84">
        <v>0</v>
      </c>
      <c r="W84">
        <v>0</v>
      </c>
      <c r="X84">
        <v>0</v>
      </c>
      <c r="Y84">
        <v>0</v>
      </c>
      <c r="Z84">
        <v>0</v>
      </c>
      <c r="AA84">
        <v>0</v>
      </c>
      <c r="AB84">
        <v>0</v>
      </c>
      <c r="AC84">
        <v>0</v>
      </c>
      <c r="AD84">
        <v>0</v>
      </c>
      <c r="AE84">
        <v>0</v>
      </c>
      <c r="AF84">
        <v>0</v>
      </c>
      <c r="AG84" t="s">
        <v>2</v>
      </c>
      <c r="AH84">
        <v>1</v>
      </c>
      <c r="AI84">
        <v>1</v>
      </c>
      <c r="AJ84">
        <v>1</v>
      </c>
      <c r="AK84">
        <v>0</v>
      </c>
      <c r="AL84">
        <v>0</v>
      </c>
      <c r="AM84">
        <v>1</v>
      </c>
      <c r="AN84">
        <v>1</v>
      </c>
      <c r="AO84">
        <v>1</v>
      </c>
      <c r="AP84">
        <v>1</v>
      </c>
      <c r="AQ84">
        <v>1</v>
      </c>
      <c r="AR84">
        <v>1</v>
      </c>
      <c r="AS84">
        <v>0</v>
      </c>
      <c r="AT84">
        <v>0</v>
      </c>
      <c r="AU84">
        <v>0</v>
      </c>
      <c r="AV84">
        <v>1</v>
      </c>
      <c r="AW84">
        <v>0</v>
      </c>
      <c r="AX84">
        <f>SUM(AH84:AW84)</f>
        <v>10</v>
      </c>
      <c r="AY84">
        <v>6</v>
      </c>
      <c r="AZ84">
        <v>10</v>
      </c>
    </row>
    <row r="85" spans="1:52" hidden="1">
      <c r="A85">
        <v>4150949</v>
      </c>
      <c r="B85" t="s">
        <v>594</v>
      </c>
      <c r="AG85" t="s">
        <v>563</v>
      </c>
    </row>
    <row r="86" spans="1:52" hidden="1">
      <c r="A86">
        <v>3933206</v>
      </c>
      <c r="B86" t="s">
        <v>595</v>
      </c>
      <c r="C86" t="s">
        <v>252</v>
      </c>
      <c r="E86">
        <v>1</v>
      </c>
      <c r="F86">
        <v>1</v>
      </c>
      <c r="G86">
        <v>1</v>
      </c>
      <c r="H86">
        <v>0</v>
      </c>
      <c r="I86">
        <v>0</v>
      </c>
      <c r="J86">
        <v>0</v>
      </c>
      <c r="K86">
        <v>0</v>
      </c>
      <c r="L86">
        <v>0</v>
      </c>
      <c r="M86">
        <v>0</v>
      </c>
      <c r="N86">
        <v>0</v>
      </c>
      <c r="O86">
        <v>0</v>
      </c>
      <c r="P86">
        <v>0</v>
      </c>
      <c r="Q86">
        <v>0</v>
      </c>
      <c r="R86">
        <v>0</v>
      </c>
      <c r="S86">
        <v>1</v>
      </c>
      <c r="T86">
        <v>0</v>
      </c>
      <c r="U86">
        <v>1</v>
      </c>
      <c r="V86">
        <v>0</v>
      </c>
      <c r="W86">
        <v>0</v>
      </c>
      <c r="X86">
        <v>0</v>
      </c>
      <c r="Y86">
        <v>1</v>
      </c>
      <c r="Z86">
        <v>1</v>
      </c>
      <c r="AA86">
        <v>0</v>
      </c>
      <c r="AB86">
        <v>0</v>
      </c>
      <c r="AC86">
        <v>0</v>
      </c>
      <c r="AD86">
        <v>0</v>
      </c>
      <c r="AE86">
        <v>0</v>
      </c>
      <c r="AF86">
        <v>0</v>
      </c>
      <c r="AG86" t="s">
        <v>517</v>
      </c>
    </row>
    <row r="87" spans="1:52" hidden="1">
      <c r="A87">
        <v>3095332</v>
      </c>
      <c r="B87" t="s">
        <v>596</v>
      </c>
      <c r="C87" t="s">
        <v>228</v>
      </c>
      <c r="E87">
        <v>0</v>
      </c>
      <c r="F87">
        <v>0</v>
      </c>
      <c r="G87" t="s">
        <v>765</v>
      </c>
      <c r="H87" t="s">
        <v>765</v>
      </c>
      <c r="I87">
        <v>0</v>
      </c>
      <c r="J87">
        <v>0</v>
      </c>
      <c r="K87">
        <v>0</v>
      </c>
      <c r="L87">
        <v>0</v>
      </c>
      <c r="M87">
        <v>0</v>
      </c>
      <c r="N87">
        <v>0</v>
      </c>
      <c r="O87">
        <v>0</v>
      </c>
      <c r="P87">
        <v>0</v>
      </c>
      <c r="Q87">
        <v>0</v>
      </c>
      <c r="R87">
        <v>0</v>
      </c>
      <c r="S87">
        <v>0</v>
      </c>
      <c r="T87">
        <v>0</v>
      </c>
      <c r="U87" t="s">
        <v>765</v>
      </c>
      <c r="V87">
        <v>0</v>
      </c>
      <c r="W87">
        <v>0</v>
      </c>
      <c r="X87">
        <v>0</v>
      </c>
      <c r="Y87">
        <v>0</v>
      </c>
      <c r="Z87">
        <v>0</v>
      </c>
      <c r="AA87">
        <v>0</v>
      </c>
      <c r="AB87">
        <v>0</v>
      </c>
      <c r="AC87">
        <v>0</v>
      </c>
      <c r="AD87">
        <v>0</v>
      </c>
      <c r="AE87">
        <v>0</v>
      </c>
      <c r="AF87">
        <v>0</v>
      </c>
      <c r="AG87" t="s">
        <v>263</v>
      </c>
      <c r="AH87">
        <v>1</v>
      </c>
      <c r="AI87">
        <v>1</v>
      </c>
      <c r="AJ87">
        <v>1</v>
      </c>
      <c r="AK87">
        <v>0</v>
      </c>
      <c r="AL87">
        <v>0</v>
      </c>
      <c r="AM87">
        <v>1</v>
      </c>
      <c r="AN87">
        <v>1</v>
      </c>
      <c r="AO87">
        <v>1</v>
      </c>
      <c r="AP87">
        <v>1</v>
      </c>
      <c r="AQ87">
        <v>1</v>
      </c>
      <c r="AR87">
        <v>1</v>
      </c>
      <c r="AS87">
        <v>0</v>
      </c>
      <c r="AT87">
        <v>0</v>
      </c>
      <c r="AU87">
        <v>0</v>
      </c>
      <c r="AV87">
        <v>1</v>
      </c>
      <c r="AW87">
        <v>0</v>
      </c>
      <c r="AX87">
        <f>SUM(AH87:AW87)</f>
        <v>10</v>
      </c>
      <c r="AY87">
        <v>16</v>
      </c>
      <c r="AZ87">
        <v>15</v>
      </c>
    </row>
    <row r="88" spans="1:52">
      <c r="A88">
        <v>3371843</v>
      </c>
      <c r="B88" t="s">
        <v>571</v>
      </c>
      <c r="C88" t="s">
        <v>218</v>
      </c>
      <c r="E88">
        <v>0</v>
      </c>
      <c r="F88">
        <v>0</v>
      </c>
      <c r="G88" t="s">
        <v>765</v>
      </c>
      <c r="H88">
        <v>0</v>
      </c>
      <c r="I88">
        <v>0</v>
      </c>
      <c r="J88">
        <v>0</v>
      </c>
      <c r="K88">
        <v>0</v>
      </c>
      <c r="L88">
        <v>0</v>
      </c>
      <c r="M88">
        <v>0</v>
      </c>
      <c r="N88">
        <v>0</v>
      </c>
      <c r="O88">
        <v>0</v>
      </c>
      <c r="P88">
        <v>0</v>
      </c>
      <c r="Q88" t="s">
        <v>766</v>
      </c>
      <c r="R88">
        <v>0</v>
      </c>
      <c r="S88" t="s">
        <v>765</v>
      </c>
      <c r="T88">
        <v>0</v>
      </c>
      <c r="U88">
        <v>0</v>
      </c>
      <c r="V88">
        <v>0</v>
      </c>
      <c r="W88">
        <v>0</v>
      </c>
      <c r="X88">
        <v>0</v>
      </c>
      <c r="Y88">
        <v>0</v>
      </c>
      <c r="Z88">
        <v>0</v>
      </c>
      <c r="AA88">
        <v>0</v>
      </c>
      <c r="AB88">
        <v>0</v>
      </c>
      <c r="AC88">
        <v>0</v>
      </c>
      <c r="AD88">
        <v>0</v>
      </c>
      <c r="AE88">
        <v>0</v>
      </c>
      <c r="AF88">
        <v>0</v>
      </c>
      <c r="AG88" t="s">
        <v>2</v>
      </c>
      <c r="AH88">
        <v>0</v>
      </c>
      <c r="AI88">
        <v>0</v>
      </c>
      <c r="AJ88">
        <v>0</v>
      </c>
      <c r="AK88">
        <v>1</v>
      </c>
      <c r="AL88">
        <v>0</v>
      </c>
      <c r="AM88">
        <v>0</v>
      </c>
      <c r="AN88">
        <v>0</v>
      </c>
      <c r="AO88">
        <v>1</v>
      </c>
      <c r="AP88">
        <v>0</v>
      </c>
      <c r="AQ88">
        <v>0</v>
      </c>
      <c r="AR88">
        <v>1</v>
      </c>
      <c r="AS88">
        <v>0</v>
      </c>
      <c r="AT88">
        <v>0</v>
      </c>
      <c r="AU88">
        <v>1</v>
      </c>
      <c r="AV88">
        <v>1</v>
      </c>
      <c r="AW88">
        <v>0</v>
      </c>
      <c r="AX88">
        <f>SUM(AH88:AW88)</f>
        <v>5</v>
      </c>
      <c r="AY88">
        <v>25</v>
      </c>
      <c r="AZ88">
        <f>6*25</f>
        <v>150</v>
      </c>
    </row>
    <row r="89" spans="1:52" hidden="1">
      <c r="A89">
        <v>3252903</v>
      </c>
      <c r="B89" t="s">
        <v>599</v>
      </c>
      <c r="C89" t="s">
        <v>228</v>
      </c>
      <c r="E89" t="s">
        <v>765</v>
      </c>
      <c r="F89" t="s">
        <v>766</v>
      </c>
      <c r="G89" t="s">
        <v>765</v>
      </c>
      <c r="H89" t="s">
        <v>765</v>
      </c>
      <c r="I89">
        <v>0</v>
      </c>
      <c r="J89">
        <v>0</v>
      </c>
      <c r="K89">
        <v>0</v>
      </c>
      <c r="L89">
        <v>0</v>
      </c>
      <c r="M89">
        <v>0</v>
      </c>
      <c r="N89">
        <v>0</v>
      </c>
      <c r="O89">
        <v>0</v>
      </c>
      <c r="P89">
        <v>0</v>
      </c>
      <c r="Q89">
        <v>0</v>
      </c>
      <c r="R89">
        <v>0</v>
      </c>
      <c r="S89">
        <v>0</v>
      </c>
      <c r="T89">
        <v>0</v>
      </c>
      <c r="U89">
        <v>0</v>
      </c>
      <c r="V89">
        <v>0</v>
      </c>
      <c r="W89">
        <v>0</v>
      </c>
      <c r="X89">
        <v>0</v>
      </c>
      <c r="Y89" t="s">
        <v>765</v>
      </c>
      <c r="Z89" t="s">
        <v>767</v>
      </c>
      <c r="AA89">
        <v>0</v>
      </c>
      <c r="AB89">
        <v>0</v>
      </c>
      <c r="AC89">
        <v>0</v>
      </c>
      <c r="AD89">
        <v>0</v>
      </c>
      <c r="AE89">
        <v>0</v>
      </c>
      <c r="AF89">
        <v>1</v>
      </c>
      <c r="AG89" t="s">
        <v>263</v>
      </c>
      <c r="AH89">
        <v>1</v>
      </c>
      <c r="AI89">
        <v>1</v>
      </c>
      <c r="AJ89">
        <v>1</v>
      </c>
      <c r="AK89">
        <v>0</v>
      </c>
      <c r="AL89">
        <v>0</v>
      </c>
      <c r="AM89">
        <v>1</v>
      </c>
      <c r="AN89">
        <v>1</v>
      </c>
      <c r="AO89">
        <v>1</v>
      </c>
      <c r="AP89">
        <v>1</v>
      </c>
      <c r="AQ89">
        <v>1</v>
      </c>
      <c r="AR89">
        <v>1</v>
      </c>
      <c r="AS89">
        <v>0</v>
      </c>
      <c r="AT89">
        <v>0</v>
      </c>
      <c r="AU89">
        <v>0</v>
      </c>
      <c r="AV89">
        <v>1</v>
      </c>
      <c r="AW89">
        <v>0</v>
      </c>
      <c r="AX89">
        <f>SUM(AH89:AW89)</f>
        <v>10</v>
      </c>
      <c r="AY89">
        <v>21</v>
      </c>
      <c r="AZ89">
        <v>19</v>
      </c>
    </row>
    <row r="90" spans="1:52" hidden="1">
      <c r="A90">
        <v>3013442</v>
      </c>
      <c r="B90" t="s">
        <v>433</v>
      </c>
      <c r="C90" t="s">
        <v>228</v>
      </c>
      <c r="E90">
        <v>1</v>
      </c>
      <c r="F90">
        <v>1</v>
      </c>
      <c r="G90">
        <v>1</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t="s">
        <v>240</v>
      </c>
    </row>
    <row r="91" spans="1:52" hidden="1">
      <c r="A91">
        <v>3090476</v>
      </c>
      <c r="B91" t="s">
        <v>602</v>
      </c>
      <c r="AG91" t="s">
        <v>563</v>
      </c>
    </row>
    <row r="92" spans="1:52" hidden="1">
      <c r="A92">
        <v>3799327</v>
      </c>
      <c r="B92" t="s">
        <v>603</v>
      </c>
      <c r="AG92" t="s">
        <v>563</v>
      </c>
    </row>
    <row r="93" spans="1:52" hidden="1">
      <c r="A93">
        <v>4352834</v>
      </c>
      <c r="B93" t="s">
        <v>604</v>
      </c>
      <c r="AG93" t="s">
        <v>563</v>
      </c>
    </row>
    <row r="94" spans="1:52">
      <c r="A94">
        <v>3553975</v>
      </c>
      <c r="B94" t="s">
        <v>232</v>
      </c>
      <c r="C94" t="s">
        <v>273</v>
      </c>
      <c r="E94">
        <v>0</v>
      </c>
      <c r="F94">
        <v>0</v>
      </c>
      <c r="G94" t="s">
        <v>765</v>
      </c>
      <c r="H94">
        <v>0</v>
      </c>
      <c r="I94">
        <v>0</v>
      </c>
      <c r="J94">
        <v>0</v>
      </c>
      <c r="K94">
        <v>0</v>
      </c>
      <c r="L94">
        <v>0</v>
      </c>
      <c r="M94">
        <v>0</v>
      </c>
      <c r="N94">
        <v>0</v>
      </c>
      <c r="O94">
        <v>0</v>
      </c>
      <c r="P94">
        <v>0</v>
      </c>
      <c r="Q94" t="s">
        <v>768</v>
      </c>
      <c r="R94">
        <v>0</v>
      </c>
      <c r="S94" t="s">
        <v>765</v>
      </c>
      <c r="T94">
        <v>0</v>
      </c>
      <c r="U94" t="s">
        <v>765</v>
      </c>
      <c r="V94">
        <v>0</v>
      </c>
      <c r="W94">
        <v>0</v>
      </c>
      <c r="X94">
        <v>0</v>
      </c>
      <c r="Y94" t="s">
        <v>765</v>
      </c>
      <c r="Z94">
        <v>0</v>
      </c>
      <c r="AA94">
        <v>0</v>
      </c>
      <c r="AB94">
        <v>0</v>
      </c>
      <c r="AC94">
        <v>0</v>
      </c>
      <c r="AD94">
        <v>0</v>
      </c>
      <c r="AE94">
        <v>0</v>
      </c>
      <c r="AF94">
        <v>0</v>
      </c>
      <c r="AG94" t="s">
        <v>2</v>
      </c>
      <c r="AH94">
        <v>1</v>
      </c>
      <c r="AI94">
        <v>1</v>
      </c>
      <c r="AJ94">
        <v>1</v>
      </c>
      <c r="AK94">
        <v>0</v>
      </c>
      <c r="AL94">
        <v>1</v>
      </c>
      <c r="AM94">
        <v>1</v>
      </c>
      <c r="AN94">
        <v>1</v>
      </c>
      <c r="AO94">
        <v>1</v>
      </c>
      <c r="AP94">
        <v>0</v>
      </c>
      <c r="AQ94">
        <v>1</v>
      </c>
      <c r="AR94">
        <v>1</v>
      </c>
      <c r="AS94">
        <v>0</v>
      </c>
      <c r="AT94">
        <v>0</v>
      </c>
      <c r="AU94">
        <v>1</v>
      </c>
      <c r="AV94">
        <v>1</v>
      </c>
      <c r="AW94">
        <v>0</v>
      </c>
      <c r="AX94">
        <f>SUM(AH94:AW94)</f>
        <v>11</v>
      </c>
      <c r="AY94">
        <v>36</v>
      </c>
      <c r="AZ94">
        <v>50</v>
      </c>
    </row>
    <row r="95" spans="1:52" hidden="1">
      <c r="A95">
        <v>3315720</v>
      </c>
      <c r="B95" t="s">
        <v>473</v>
      </c>
      <c r="AG95" t="s">
        <v>563</v>
      </c>
    </row>
    <row r="96" spans="1:52" hidden="1">
      <c r="A96">
        <v>3345809</v>
      </c>
      <c r="B96" t="s">
        <v>606</v>
      </c>
      <c r="C96" t="s">
        <v>218</v>
      </c>
      <c r="D96" t="s">
        <v>115</v>
      </c>
      <c r="E96">
        <v>0</v>
      </c>
      <c r="F96">
        <v>0</v>
      </c>
      <c r="G96" t="s">
        <v>765</v>
      </c>
      <c r="H96" t="s">
        <v>765</v>
      </c>
      <c r="I96">
        <v>0</v>
      </c>
      <c r="J96">
        <v>0</v>
      </c>
      <c r="K96">
        <v>0</v>
      </c>
      <c r="L96">
        <v>0</v>
      </c>
      <c r="M96">
        <v>0</v>
      </c>
      <c r="N96">
        <v>0</v>
      </c>
      <c r="O96">
        <v>0</v>
      </c>
      <c r="P96">
        <v>0</v>
      </c>
      <c r="Q96">
        <v>0</v>
      </c>
      <c r="R96">
        <v>0</v>
      </c>
      <c r="S96">
        <v>0</v>
      </c>
      <c r="T96" t="s">
        <v>765</v>
      </c>
      <c r="U96">
        <v>0</v>
      </c>
      <c r="V96">
        <v>0</v>
      </c>
      <c r="W96">
        <v>0</v>
      </c>
      <c r="X96">
        <v>0</v>
      </c>
      <c r="Y96" t="s">
        <v>765</v>
      </c>
      <c r="Z96" t="s">
        <v>767</v>
      </c>
      <c r="AA96">
        <v>0</v>
      </c>
      <c r="AB96">
        <v>0</v>
      </c>
      <c r="AC96">
        <v>0</v>
      </c>
      <c r="AD96">
        <v>0</v>
      </c>
      <c r="AE96">
        <v>0</v>
      </c>
      <c r="AF96">
        <v>0</v>
      </c>
      <c r="AG96" t="s">
        <v>263</v>
      </c>
      <c r="AH96">
        <v>1</v>
      </c>
      <c r="AI96">
        <v>1</v>
      </c>
      <c r="AJ96">
        <v>1</v>
      </c>
      <c r="AK96">
        <v>0</v>
      </c>
      <c r="AL96">
        <v>0</v>
      </c>
      <c r="AM96">
        <v>1</v>
      </c>
      <c r="AN96">
        <v>1</v>
      </c>
      <c r="AO96">
        <v>1</v>
      </c>
      <c r="AP96">
        <v>1</v>
      </c>
      <c r="AQ96">
        <v>1</v>
      </c>
      <c r="AR96">
        <v>1</v>
      </c>
      <c r="AS96">
        <v>0</v>
      </c>
      <c r="AT96">
        <v>0</v>
      </c>
      <c r="AU96">
        <v>0</v>
      </c>
      <c r="AV96">
        <v>1</v>
      </c>
      <c r="AW96">
        <v>0</v>
      </c>
      <c r="AX96">
        <f>SUM(AH96:AW96)</f>
        <v>10</v>
      </c>
      <c r="AY96">
        <v>22</v>
      </c>
      <c r="AZ96">
        <v>15</v>
      </c>
    </row>
    <row r="97" spans="1:52" hidden="1">
      <c r="A97">
        <v>3121348</v>
      </c>
      <c r="B97" t="s">
        <v>608</v>
      </c>
      <c r="AG97" t="s">
        <v>563</v>
      </c>
    </row>
    <row r="98" spans="1:52" hidden="1">
      <c r="A98">
        <v>3336949</v>
      </c>
      <c r="B98" t="s">
        <v>609</v>
      </c>
      <c r="AG98" t="s">
        <v>563</v>
      </c>
    </row>
    <row r="99" spans="1:52">
      <c r="A99">
        <v>3940021</v>
      </c>
      <c r="B99" t="s">
        <v>248</v>
      </c>
      <c r="C99" t="s">
        <v>267</v>
      </c>
      <c r="D99" t="s">
        <v>114</v>
      </c>
      <c r="E99">
        <v>0</v>
      </c>
      <c r="F99">
        <v>0</v>
      </c>
      <c r="G99" t="s">
        <v>765</v>
      </c>
      <c r="H99">
        <v>0</v>
      </c>
      <c r="I99">
        <v>0</v>
      </c>
      <c r="J99">
        <v>0</v>
      </c>
      <c r="K99">
        <v>0</v>
      </c>
      <c r="L99">
        <v>0</v>
      </c>
      <c r="M99">
        <v>0</v>
      </c>
      <c r="N99">
        <v>0</v>
      </c>
      <c r="O99">
        <v>0</v>
      </c>
      <c r="P99">
        <v>0</v>
      </c>
      <c r="Q99">
        <v>0</v>
      </c>
      <c r="R99">
        <v>0</v>
      </c>
      <c r="S99">
        <v>0</v>
      </c>
      <c r="T99" t="s">
        <v>765</v>
      </c>
      <c r="U99" t="s">
        <v>765</v>
      </c>
      <c r="V99">
        <v>0</v>
      </c>
      <c r="W99">
        <v>0</v>
      </c>
      <c r="X99">
        <v>0</v>
      </c>
      <c r="Y99" t="s">
        <v>765</v>
      </c>
      <c r="Z99" t="s">
        <v>767</v>
      </c>
      <c r="AA99">
        <v>0</v>
      </c>
      <c r="AB99">
        <v>0</v>
      </c>
      <c r="AC99">
        <v>0</v>
      </c>
      <c r="AD99">
        <v>0</v>
      </c>
      <c r="AE99">
        <v>0</v>
      </c>
      <c r="AF99">
        <v>0</v>
      </c>
      <c r="AG99" t="s">
        <v>2</v>
      </c>
      <c r="AH99">
        <v>1</v>
      </c>
      <c r="AI99">
        <v>1</v>
      </c>
      <c r="AJ99">
        <v>1</v>
      </c>
      <c r="AK99">
        <v>0</v>
      </c>
      <c r="AL99">
        <v>0</v>
      </c>
      <c r="AM99">
        <v>1</v>
      </c>
      <c r="AN99">
        <v>1</v>
      </c>
      <c r="AO99">
        <v>1</v>
      </c>
      <c r="AP99">
        <v>1</v>
      </c>
      <c r="AQ99">
        <v>1</v>
      </c>
      <c r="AR99">
        <v>1</v>
      </c>
      <c r="AS99">
        <v>0</v>
      </c>
      <c r="AT99">
        <v>0</v>
      </c>
      <c r="AU99">
        <v>0</v>
      </c>
      <c r="AV99">
        <v>1</v>
      </c>
      <c r="AW99">
        <v>0</v>
      </c>
      <c r="AX99">
        <f>SUM(AH99:AW99)</f>
        <v>10</v>
      </c>
      <c r="AY99">
        <v>11</v>
      </c>
      <c r="AZ99">
        <v>12</v>
      </c>
    </row>
    <row r="100" spans="1:52">
      <c r="A100">
        <v>3316443</v>
      </c>
      <c r="B100" t="s">
        <v>612</v>
      </c>
      <c r="C100" t="s">
        <v>228</v>
      </c>
      <c r="D100" t="s">
        <v>114</v>
      </c>
      <c r="E100">
        <v>0</v>
      </c>
      <c r="F100">
        <v>0</v>
      </c>
      <c r="G100" t="s">
        <v>765</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t="s">
        <v>2</v>
      </c>
      <c r="AH100">
        <v>1</v>
      </c>
      <c r="AI100">
        <v>1</v>
      </c>
      <c r="AJ100">
        <v>1</v>
      </c>
      <c r="AK100">
        <v>0</v>
      </c>
      <c r="AL100">
        <v>0</v>
      </c>
      <c r="AM100">
        <v>1</v>
      </c>
      <c r="AN100">
        <v>1</v>
      </c>
      <c r="AO100">
        <v>1</v>
      </c>
      <c r="AP100">
        <v>0</v>
      </c>
      <c r="AQ100">
        <v>1</v>
      </c>
      <c r="AR100">
        <v>1</v>
      </c>
      <c r="AS100">
        <v>0</v>
      </c>
      <c r="AT100">
        <v>0</v>
      </c>
      <c r="AU100">
        <v>0</v>
      </c>
      <c r="AV100">
        <v>1</v>
      </c>
      <c r="AW100">
        <v>0</v>
      </c>
      <c r="AX100">
        <f>SUM(AH100:AW100)</f>
        <v>9</v>
      </c>
      <c r="AY100">
        <v>2</v>
      </c>
      <c r="AZ100">
        <v>1</v>
      </c>
    </row>
    <row r="101" spans="1:52">
      <c r="A101">
        <v>3749950</v>
      </c>
      <c r="B101" t="s">
        <v>613</v>
      </c>
      <c r="C101" t="s">
        <v>267</v>
      </c>
      <c r="D101" t="s">
        <v>114</v>
      </c>
      <c r="E101">
        <v>0</v>
      </c>
      <c r="F101">
        <v>0</v>
      </c>
      <c r="G101" t="s">
        <v>765</v>
      </c>
      <c r="H101">
        <v>0</v>
      </c>
      <c r="I101">
        <v>0</v>
      </c>
      <c r="J101">
        <v>0</v>
      </c>
      <c r="K101">
        <v>0</v>
      </c>
      <c r="L101">
        <v>0</v>
      </c>
      <c r="M101">
        <v>0</v>
      </c>
      <c r="N101">
        <v>0</v>
      </c>
      <c r="O101">
        <v>0</v>
      </c>
      <c r="P101">
        <v>0</v>
      </c>
      <c r="Q101">
        <v>0</v>
      </c>
      <c r="R101">
        <v>0</v>
      </c>
      <c r="S101" t="s">
        <v>765</v>
      </c>
      <c r="T101">
        <v>0</v>
      </c>
      <c r="U101" t="s">
        <v>765</v>
      </c>
      <c r="V101">
        <v>0</v>
      </c>
      <c r="W101">
        <v>0</v>
      </c>
      <c r="X101">
        <v>0</v>
      </c>
      <c r="Y101" t="s">
        <v>765</v>
      </c>
      <c r="Z101">
        <v>0</v>
      </c>
      <c r="AA101">
        <v>0</v>
      </c>
      <c r="AB101">
        <v>0</v>
      </c>
      <c r="AC101">
        <v>0</v>
      </c>
      <c r="AD101" t="s">
        <v>765</v>
      </c>
      <c r="AE101">
        <v>0</v>
      </c>
      <c r="AF101">
        <v>0</v>
      </c>
      <c r="AG101" t="s">
        <v>2</v>
      </c>
      <c r="AH101">
        <v>1</v>
      </c>
      <c r="AI101">
        <v>1</v>
      </c>
      <c r="AJ101">
        <v>1</v>
      </c>
      <c r="AK101">
        <v>0</v>
      </c>
      <c r="AL101">
        <v>0</v>
      </c>
      <c r="AM101">
        <v>1</v>
      </c>
      <c r="AN101">
        <v>1</v>
      </c>
      <c r="AO101">
        <v>1</v>
      </c>
      <c r="AP101">
        <v>0</v>
      </c>
      <c r="AQ101">
        <v>1</v>
      </c>
      <c r="AR101">
        <v>1</v>
      </c>
      <c r="AS101">
        <v>0</v>
      </c>
      <c r="AT101">
        <v>0</v>
      </c>
      <c r="AU101">
        <v>0</v>
      </c>
      <c r="AV101">
        <v>1</v>
      </c>
      <c r="AW101">
        <v>0</v>
      </c>
      <c r="AX101">
        <f>SUM(AH101:AW101)</f>
        <v>9</v>
      </c>
      <c r="AY101">
        <v>8</v>
      </c>
      <c r="AZ101">
        <v>7</v>
      </c>
    </row>
    <row r="102" spans="1:52" hidden="1">
      <c r="A102">
        <v>3624419</v>
      </c>
      <c r="B102" t="s">
        <v>566</v>
      </c>
      <c r="C102" t="s">
        <v>214</v>
      </c>
      <c r="E102">
        <v>0</v>
      </c>
      <c r="F102">
        <v>0</v>
      </c>
      <c r="G102" t="s">
        <v>765</v>
      </c>
      <c r="H102">
        <v>0</v>
      </c>
      <c r="I102">
        <v>0</v>
      </c>
      <c r="J102">
        <v>0</v>
      </c>
      <c r="K102">
        <v>0</v>
      </c>
      <c r="L102">
        <v>0</v>
      </c>
      <c r="M102">
        <v>0</v>
      </c>
      <c r="N102">
        <v>0</v>
      </c>
      <c r="O102">
        <v>0</v>
      </c>
      <c r="P102">
        <v>0</v>
      </c>
      <c r="Q102">
        <v>0</v>
      </c>
      <c r="R102">
        <v>0</v>
      </c>
      <c r="S102" t="s">
        <v>765</v>
      </c>
      <c r="T102" t="s">
        <v>765</v>
      </c>
      <c r="U102" t="s">
        <v>765</v>
      </c>
      <c r="V102">
        <v>0</v>
      </c>
      <c r="W102">
        <v>0</v>
      </c>
      <c r="X102">
        <v>0</v>
      </c>
      <c r="Y102" t="s">
        <v>767</v>
      </c>
      <c r="Z102" t="s">
        <v>766</v>
      </c>
      <c r="AA102">
        <v>0</v>
      </c>
      <c r="AB102" t="s">
        <v>765</v>
      </c>
      <c r="AC102">
        <v>0</v>
      </c>
      <c r="AD102" t="s">
        <v>765</v>
      </c>
      <c r="AE102">
        <v>0</v>
      </c>
      <c r="AF102">
        <v>0</v>
      </c>
      <c r="AG102" t="s">
        <v>263</v>
      </c>
      <c r="AH102">
        <v>1</v>
      </c>
      <c r="AI102">
        <v>1</v>
      </c>
      <c r="AJ102">
        <v>1</v>
      </c>
      <c r="AK102">
        <v>0</v>
      </c>
      <c r="AL102">
        <v>0</v>
      </c>
      <c r="AM102">
        <v>1</v>
      </c>
      <c r="AN102">
        <v>1</v>
      </c>
      <c r="AO102">
        <v>1</v>
      </c>
      <c r="AP102">
        <v>1</v>
      </c>
      <c r="AQ102">
        <v>1</v>
      </c>
      <c r="AR102">
        <v>1</v>
      </c>
      <c r="AS102">
        <v>0</v>
      </c>
      <c r="AT102">
        <v>0</v>
      </c>
      <c r="AU102">
        <v>0</v>
      </c>
      <c r="AV102">
        <v>1</v>
      </c>
      <c r="AW102">
        <v>0</v>
      </c>
      <c r="AX102">
        <f>SUM(AH102:AW102)</f>
        <v>10</v>
      </c>
      <c r="AY102">
        <v>10</v>
      </c>
      <c r="AZ102">
        <v>10</v>
      </c>
    </row>
    <row r="103" spans="1:52" hidden="1">
      <c r="A103">
        <v>3493504</v>
      </c>
      <c r="B103" t="s">
        <v>615</v>
      </c>
      <c r="AG103" t="s">
        <v>563</v>
      </c>
    </row>
    <row r="104" spans="1:52" hidden="1">
      <c r="A104">
        <v>4128644</v>
      </c>
      <c r="B104" t="s">
        <v>616</v>
      </c>
      <c r="AG104" t="s">
        <v>563</v>
      </c>
    </row>
    <row r="105" spans="1:52">
      <c r="A105">
        <v>3299924</v>
      </c>
      <c r="B105" t="s">
        <v>617</v>
      </c>
      <c r="C105" t="s">
        <v>228</v>
      </c>
      <c r="D105" t="s">
        <v>115</v>
      </c>
      <c r="E105" t="s">
        <v>766</v>
      </c>
      <c r="F105" t="s">
        <v>766</v>
      </c>
      <c r="G105" t="s">
        <v>765</v>
      </c>
      <c r="H105">
        <v>0</v>
      </c>
      <c r="I105">
        <v>0</v>
      </c>
      <c r="J105">
        <v>0</v>
      </c>
      <c r="K105">
        <v>0</v>
      </c>
      <c r="L105">
        <v>0</v>
      </c>
      <c r="M105">
        <v>0</v>
      </c>
      <c r="N105">
        <v>0</v>
      </c>
      <c r="O105">
        <v>0</v>
      </c>
      <c r="P105">
        <v>0</v>
      </c>
      <c r="Q105">
        <v>0</v>
      </c>
      <c r="R105">
        <v>0</v>
      </c>
      <c r="S105" t="s">
        <v>765</v>
      </c>
      <c r="T105">
        <v>0</v>
      </c>
      <c r="U105" t="s">
        <v>765</v>
      </c>
      <c r="V105">
        <v>0</v>
      </c>
      <c r="W105">
        <v>0</v>
      </c>
      <c r="X105">
        <v>0</v>
      </c>
      <c r="Y105" t="s">
        <v>765</v>
      </c>
      <c r="Z105" t="s">
        <v>767</v>
      </c>
      <c r="AA105">
        <v>0</v>
      </c>
      <c r="AB105">
        <v>0</v>
      </c>
      <c r="AC105">
        <v>0</v>
      </c>
      <c r="AD105">
        <v>0</v>
      </c>
      <c r="AE105">
        <v>0</v>
      </c>
      <c r="AF105">
        <v>0</v>
      </c>
      <c r="AG105" t="s">
        <v>2</v>
      </c>
      <c r="AH105">
        <v>1</v>
      </c>
      <c r="AI105">
        <v>0</v>
      </c>
      <c r="AJ105">
        <v>0</v>
      </c>
      <c r="AK105">
        <v>0</v>
      </c>
      <c r="AL105">
        <v>1</v>
      </c>
      <c r="AM105">
        <v>1</v>
      </c>
      <c r="AN105">
        <v>1</v>
      </c>
      <c r="AO105">
        <v>1</v>
      </c>
      <c r="AP105">
        <v>0</v>
      </c>
      <c r="AQ105">
        <v>1</v>
      </c>
      <c r="AR105">
        <v>1</v>
      </c>
      <c r="AS105">
        <v>0</v>
      </c>
      <c r="AT105">
        <v>0</v>
      </c>
      <c r="AU105">
        <v>0</v>
      </c>
      <c r="AV105">
        <v>1</v>
      </c>
      <c r="AW105">
        <v>0</v>
      </c>
      <c r="AX105">
        <f>SUM(AH105:AW105)</f>
        <v>8</v>
      </c>
      <c r="AY105">
        <v>17</v>
      </c>
      <c r="AZ105">
        <v>14</v>
      </c>
    </row>
    <row r="106" spans="1:52">
      <c r="A106">
        <v>3562072</v>
      </c>
      <c r="B106" t="s">
        <v>312</v>
      </c>
      <c r="C106" t="s">
        <v>228</v>
      </c>
      <c r="E106">
        <v>0</v>
      </c>
      <c r="F106">
        <v>0</v>
      </c>
      <c r="G106" t="s">
        <v>765</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t="s">
        <v>2</v>
      </c>
      <c r="AH106">
        <v>1</v>
      </c>
      <c r="AI106">
        <v>1</v>
      </c>
      <c r="AJ106">
        <v>1</v>
      </c>
      <c r="AK106">
        <v>0</v>
      </c>
      <c r="AL106">
        <v>0</v>
      </c>
      <c r="AM106">
        <v>1</v>
      </c>
      <c r="AN106">
        <v>1</v>
      </c>
      <c r="AO106">
        <v>1</v>
      </c>
      <c r="AP106">
        <v>0</v>
      </c>
      <c r="AQ106">
        <v>1</v>
      </c>
      <c r="AR106">
        <v>1</v>
      </c>
      <c r="AS106">
        <v>0</v>
      </c>
      <c r="AT106">
        <v>0</v>
      </c>
      <c r="AU106">
        <v>0</v>
      </c>
      <c r="AV106">
        <v>1</v>
      </c>
      <c r="AW106">
        <v>0</v>
      </c>
      <c r="AX106">
        <f>SUM(AH106:AW106)</f>
        <v>9</v>
      </c>
      <c r="AY106">
        <v>5</v>
      </c>
      <c r="AZ106">
        <v>6</v>
      </c>
    </row>
    <row r="107" spans="1:52" hidden="1">
      <c r="A107">
        <v>4104885</v>
      </c>
      <c r="B107" t="s">
        <v>620</v>
      </c>
      <c r="AG107" t="s">
        <v>563</v>
      </c>
    </row>
    <row r="108" spans="1:52" hidden="1">
      <c r="A108">
        <v>3707562</v>
      </c>
      <c r="B108" t="s">
        <v>621</v>
      </c>
      <c r="AG108" t="s">
        <v>563</v>
      </c>
    </row>
    <row r="109" spans="1:52">
      <c r="A109">
        <v>3651237</v>
      </c>
      <c r="B109" t="s">
        <v>622</v>
      </c>
      <c r="C109" t="s">
        <v>252</v>
      </c>
      <c r="D109" t="s">
        <v>130</v>
      </c>
      <c r="E109">
        <v>0</v>
      </c>
      <c r="F109">
        <v>0</v>
      </c>
      <c r="G109" t="s">
        <v>765</v>
      </c>
      <c r="H109">
        <v>0</v>
      </c>
      <c r="I109">
        <v>0</v>
      </c>
      <c r="J109">
        <v>0</v>
      </c>
      <c r="K109">
        <v>0</v>
      </c>
      <c r="L109">
        <v>0</v>
      </c>
      <c r="M109">
        <v>0</v>
      </c>
      <c r="N109">
        <v>0</v>
      </c>
      <c r="O109">
        <v>0</v>
      </c>
      <c r="P109">
        <v>0</v>
      </c>
      <c r="Q109">
        <v>0</v>
      </c>
      <c r="R109">
        <v>0</v>
      </c>
      <c r="S109" t="s">
        <v>765</v>
      </c>
      <c r="T109" t="s">
        <v>765</v>
      </c>
      <c r="U109">
        <v>0</v>
      </c>
      <c r="V109">
        <v>0</v>
      </c>
      <c r="W109">
        <v>0</v>
      </c>
      <c r="X109">
        <v>0</v>
      </c>
      <c r="Y109">
        <v>0</v>
      </c>
      <c r="Z109">
        <v>0</v>
      </c>
      <c r="AA109">
        <v>0</v>
      </c>
      <c r="AB109">
        <v>0</v>
      </c>
      <c r="AC109">
        <v>0</v>
      </c>
      <c r="AD109">
        <v>0</v>
      </c>
      <c r="AE109">
        <v>0</v>
      </c>
      <c r="AF109" t="s">
        <v>765</v>
      </c>
      <c r="AG109" t="s">
        <v>2</v>
      </c>
      <c r="AH109">
        <v>0</v>
      </c>
      <c r="AI109">
        <v>0</v>
      </c>
      <c r="AJ109">
        <v>0</v>
      </c>
      <c r="AK109">
        <v>0</v>
      </c>
      <c r="AL109">
        <v>1</v>
      </c>
      <c r="AM109">
        <v>0</v>
      </c>
      <c r="AN109">
        <v>0</v>
      </c>
      <c r="AO109">
        <v>1</v>
      </c>
      <c r="AP109">
        <v>1</v>
      </c>
      <c r="AQ109">
        <v>0</v>
      </c>
      <c r="AR109">
        <v>1</v>
      </c>
      <c r="AS109">
        <v>0</v>
      </c>
      <c r="AT109">
        <v>0</v>
      </c>
      <c r="AU109">
        <v>0</v>
      </c>
      <c r="AV109">
        <v>1</v>
      </c>
      <c r="AW109">
        <v>0</v>
      </c>
      <c r="AX109">
        <f>SUM(AH109:AW109)</f>
        <v>5</v>
      </c>
      <c r="AY109">
        <v>182</v>
      </c>
      <c r="AZ109">
        <v>100</v>
      </c>
    </row>
    <row r="110" spans="1:52" hidden="1">
      <c r="A110">
        <v>3469648</v>
      </c>
      <c r="B110" t="s">
        <v>623</v>
      </c>
      <c r="AG110" t="s">
        <v>563</v>
      </c>
    </row>
    <row r="111" spans="1:52">
      <c r="A111">
        <v>3626710</v>
      </c>
      <c r="B111" t="s">
        <v>624</v>
      </c>
      <c r="C111" t="s">
        <v>228</v>
      </c>
      <c r="E111">
        <v>0</v>
      </c>
      <c r="F111">
        <v>0</v>
      </c>
      <c r="G111">
        <v>0</v>
      </c>
      <c r="H111">
        <v>0</v>
      </c>
      <c r="I111">
        <v>0</v>
      </c>
      <c r="J111">
        <v>0</v>
      </c>
      <c r="K111">
        <v>0</v>
      </c>
      <c r="L111">
        <v>0</v>
      </c>
      <c r="M111">
        <v>0</v>
      </c>
      <c r="N111">
        <v>0</v>
      </c>
      <c r="O111">
        <v>0</v>
      </c>
      <c r="P111">
        <v>0</v>
      </c>
      <c r="Q111">
        <v>0</v>
      </c>
      <c r="R111">
        <v>0</v>
      </c>
      <c r="S111" t="s">
        <v>765</v>
      </c>
      <c r="T111" t="s">
        <v>765</v>
      </c>
      <c r="U111">
        <v>0</v>
      </c>
      <c r="V111">
        <v>0</v>
      </c>
      <c r="W111">
        <v>0</v>
      </c>
      <c r="X111">
        <v>0</v>
      </c>
      <c r="Y111">
        <v>0</v>
      </c>
      <c r="Z111">
        <v>0</v>
      </c>
      <c r="AA111">
        <v>0</v>
      </c>
      <c r="AB111">
        <v>0</v>
      </c>
      <c r="AC111">
        <v>0</v>
      </c>
      <c r="AD111">
        <v>0</v>
      </c>
      <c r="AE111">
        <v>0</v>
      </c>
      <c r="AF111">
        <v>0</v>
      </c>
      <c r="AG111" t="s">
        <v>2</v>
      </c>
      <c r="AH111">
        <v>0</v>
      </c>
      <c r="AI111">
        <v>0</v>
      </c>
      <c r="AJ111">
        <v>0</v>
      </c>
      <c r="AK111">
        <v>1</v>
      </c>
      <c r="AL111">
        <v>0</v>
      </c>
      <c r="AM111">
        <v>0</v>
      </c>
      <c r="AN111">
        <v>0</v>
      </c>
      <c r="AO111">
        <v>0</v>
      </c>
      <c r="AP111">
        <v>0</v>
      </c>
      <c r="AQ111">
        <v>0</v>
      </c>
      <c r="AR111">
        <v>1</v>
      </c>
      <c r="AS111">
        <v>0</v>
      </c>
      <c r="AT111">
        <v>0</v>
      </c>
      <c r="AU111">
        <v>0</v>
      </c>
      <c r="AV111">
        <v>1</v>
      </c>
      <c r="AW111">
        <v>0</v>
      </c>
      <c r="AX111">
        <f>SUM(AH111:AW111)</f>
        <v>3</v>
      </c>
      <c r="AY111">
        <v>6000</v>
      </c>
      <c r="AZ111">
        <v>4000</v>
      </c>
    </row>
    <row r="112" spans="1:52">
      <c r="A112">
        <v>4007645</v>
      </c>
      <c r="B112" t="s">
        <v>625</v>
      </c>
      <c r="C112" t="s">
        <v>273</v>
      </c>
      <c r="D112" t="s">
        <v>130</v>
      </c>
      <c r="E112">
        <v>0</v>
      </c>
      <c r="F112">
        <v>0</v>
      </c>
      <c r="G112" t="s">
        <v>765</v>
      </c>
      <c r="H112">
        <v>0</v>
      </c>
      <c r="I112">
        <v>0</v>
      </c>
      <c r="J112">
        <v>0</v>
      </c>
      <c r="K112">
        <v>0</v>
      </c>
      <c r="L112">
        <v>0</v>
      </c>
      <c r="M112">
        <v>0</v>
      </c>
      <c r="N112">
        <v>0</v>
      </c>
      <c r="O112">
        <v>0</v>
      </c>
      <c r="P112">
        <v>0</v>
      </c>
      <c r="Q112">
        <v>0</v>
      </c>
      <c r="R112">
        <v>0</v>
      </c>
      <c r="S112" t="s">
        <v>765</v>
      </c>
      <c r="T112" t="s">
        <v>765</v>
      </c>
      <c r="U112" t="s">
        <v>765</v>
      </c>
      <c r="V112">
        <v>0</v>
      </c>
      <c r="W112">
        <v>0</v>
      </c>
      <c r="X112">
        <v>0</v>
      </c>
      <c r="Y112" t="s">
        <v>765</v>
      </c>
      <c r="Z112">
        <v>0</v>
      </c>
      <c r="AA112">
        <v>0</v>
      </c>
      <c r="AB112">
        <v>0</v>
      </c>
      <c r="AC112">
        <v>0</v>
      </c>
      <c r="AD112">
        <v>0</v>
      </c>
      <c r="AE112">
        <v>0</v>
      </c>
      <c r="AF112">
        <v>0</v>
      </c>
      <c r="AG112" t="s">
        <v>2</v>
      </c>
      <c r="AH112">
        <v>1</v>
      </c>
      <c r="AI112">
        <v>1</v>
      </c>
      <c r="AJ112">
        <v>1</v>
      </c>
      <c r="AK112">
        <v>0</v>
      </c>
      <c r="AL112">
        <v>1</v>
      </c>
      <c r="AM112">
        <v>1</v>
      </c>
      <c r="AN112">
        <v>1</v>
      </c>
      <c r="AO112">
        <v>1</v>
      </c>
      <c r="AP112">
        <v>1</v>
      </c>
      <c r="AQ112">
        <v>1</v>
      </c>
      <c r="AR112">
        <v>1</v>
      </c>
      <c r="AS112">
        <v>0</v>
      </c>
      <c r="AT112">
        <v>0</v>
      </c>
      <c r="AU112">
        <v>0</v>
      </c>
      <c r="AV112">
        <v>1</v>
      </c>
      <c r="AW112">
        <v>0</v>
      </c>
      <c r="AX112">
        <f>SUM(AH112:AW112)</f>
        <v>11</v>
      </c>
      <c r="AY112">
        <v>42</v>
      </c>
      <c r="AZ112">
        <v>40</v>
      </c>
    </row>
    <row r="113" spans="1:52" hidden="1">
      <c r="A113">
        <v>3545773</v>
      </c>
      <c r="B113" t="s">
        <v>626</v>
      </c>
      <c r="AG113" t="s">
        <v>563</v>
      </c>
    </row>
    <row r="114" spans="1:52" hidden="1">
      <c r="A114">
        <v>3854777</v>
      </c>
      <c r="B114" t="s">
        <v>627</v>
      </c>
      <c r="C114" t="s">
        <v>252</v>
      </c>
      <c r="D114" t="s">
        <v>114</v>
      </c>
      <c r="E114">
        <v>1</v>
      </c>
      <c r="F114">
        <v>1</v>
      </c>
      <c r="G114">
        <v>1</v>
      </c>
      <c r="H114">
        <v>1</v>
      </c>
      <c r="I114">
        <v>0</v>
      </c>
      <c r="J114">
        <v>0</v>
      </c>
      <c r="K114">
        <v>0</v>
      </c>
      <c r="L114">
        <v>0</v>
      </c>
      <c r="M114">
        <v>0</v>
      </c>
      <c r="N114">
        <v>0</v>
      </c>
      <c r="O114">
        <v>0</v>
      </c>
      <c r="P114">
        <v>0</v>
      </c>
      <c r="Q114">
        <v>0</v>
      </c>
      <c r="R114">
        <v>0</v>
      </c>
      <c r="S114">
        <v>1</v>
      </c>
      <c r="T114">
        <v>1</v>
      </c>
      <c r="U114">
        <v>1</v>
      </c>
      <c r="V114">
        <v>1</v>
      </c>
      <c r="W114">
        <v>0</v>
      </c>
      <c r="X114">
        <v>0</v>
      </c>
      <c r="Y114">
        <v>0</v>
      </c>
      <c r="Z114">
        <v>0</v>
      </c>
      <c r="AA114">
        <v>0</v>
      </c>
      <c r="AB114">
        <v>0</v>
      </c>
      <c r="AC114">
        <v>0</v>
      </c>
      <c r="AD114">
        <v>0</v>
      </c>
      <c r="AE114">
        <v>0</v>
      </c>
      <c r="AF114">
        <v>0</v>
      </c>
      <c r="AG114" t="s">
        <v>517</v>
      </c>
    </row>
    <row r="115" spans="1:52" hidden="1">
      <c r="A115">
        <v>3787110</v>
      </c>
      <c r="B115" t="s">
        <v>628</v>
      </c>
      <c r="C115" t="s">
        <v>228</v>
      </c>
      <c r="E115">
        <v>0</v>
      </c>
      <c r="F115" t="s">
        <v>766</v>
      </c>
      <c r="G115">
        <v>0</v>
      </c>
      <c r="H115" t="s">
        <v>765</v>
      </c>
      <c r="I115">
        <v>0</v>
      </c>
      <c r="J115">
        <v>0</v>
      </c>
      <c r="K115">
        <v>0</v>
      </c>
      <c r="L115">
        <v>0</v>
      </c>
      <c r="M115">
        <v>0</v>
      </c>
      <c r="N115">
        <v>0</v>
      </c>
      <c r="O115">
        <v>0</v>
      </c>
      <c r="P115">
        <v>0</v>
      </c>
      <c r="Q115">
        <v>0</v>
      </c>
      <c r="R115">
        <v>0</v>
      </c>
      <c r="S115" t="s">
        <v>765</v>
      </c>
      <c r="T115">
        <v>0</v>
      </c>
      <c r="U115" t="s">
        <v>765</v>
      </c>
      <c r="V115">
        <v>0</v>
      </c>
      <c r="W115">
        <v>0</v>
      </c>
      <c r="X115">
        <v>0</v>
      </c>
      <c r="Y115" t="s">
        <v>767</v>
      </c>
      <c r="Z115" t="s">
        <v>767</v>
      </c>
      <c r="AA115">
        <v>0</v>
      </c>
      <c r="AB115">
        <v>0</v>
      </c>
      <c r="AC115">
        <v>0</v>
      </c>
      <c r="AD115">
        <v>0</v>
      </c>
      <c r="AE115">
        <v>0</v>
      </c>
      <c r="AF115">
        <v>0</v>
      </c>
      <c r="AG115" t="s">
        <v>263</v>
      </c>
      <c r="AH115">
        <v>1</v>
      </c>
      <c r="AI115">
        <v>1</v>
      </c>
      <c r="AJ115">
        <v>1</v>
      </c>
      <c r="AK115">
        <v>0</v>
      </c>
      <c r="AL115">
        <v>0</v>
      </c>
      <c r="AM115">
        <v>1</v>
      </c>
      <c r="AN115">
        <v>1</v>
      </c>
      <c r="AO115">
        <v>1</v>
      </c>
      <c r="AP115">
        <v>0</v>
      </c>
      <c r="AQ115">
        <v>1</v>
      </c>
      <c r="AR115">
        <v>1</v>
      </c>
      <c r="AS115">
        <v>0</v>
      </c>
      <c r="AT115">
        <v>0</v>
      </c>
      <c r="AU115">
        <v>0</v>
      </c>
      <c r="AV115">
        <v>1</v>
      </c>
      <c r="AW115">
        <v>0</v>
      </c>
      <c r="AX115">
        <f>SUM(AH115:AW115)</f>
        <v>9</v>
      </c>
      <c r="AY115">
        <v>11</v>
      </c>
      <c r="AZ115">
        <v>10</v>
      </c>
    </row>
    <row r="116" spans="1:52">
      <c r="A116">
        <v>3629999</v>
      </c>
      <c r="B116" t="s">
        <v>232</v>
      </c>
      <c r="C116" t="s">
        <v>228</v>
      </c>
      <c r="E116">
        <v>0</v>
      </c>
      <c r="F116">
        <v>0</v>
      </c>
      <c r="G116" t="s">
        <v>765</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t="s">
        <v>2</v>
      </c>
      <c r="AH116">
        <v>0</v>
      </c>
      <c r="AI116">
        <v>0</v>
      </c>
      <c r="AJ116">
        <v>0</v>
      </c>
      <c r="AK116">
        <v>1</v>
      </c>
      <c r="AL116">
        <v>1</v>
      </c>
      <c r="AM116">
        <v>0</v>
      </c>
      <c r="AN116">
        <v>1</v>
      </c>
      <c r="AO116">
        <v>1</v>
      </c>
      <c r="AP116">
        <v>0</v>
      </c>
      <c r="AQ116">
        <v>0</v>
      </c>
      <c r="AR116">
        <v>1</v>
      </c>
      <c r="AS116">
        <v>0</v>
      </c>
      <c r="AT116">
        <v>0</v>
      </c>
      <c r="AU116">
        <v>0</v>
      </c>
      <c r="AV116">
        <v>1</v>
      </c>
      <c r="AW116">
        <v>0</v>
      </c>
      <c r="AX116">
        <f>SUM(AH116:AW116)</f>
        <v>6</v>
      </c>
      <c r="AY116">
        <v>130</v>
      </c>
      <c r="AZ116">
        <v>242</v>
      </c>
    </row>
    <row r="117" spans="1:52" hidden="1">
      <c r="A117">
        <v>3437237</v>
      </c>
      <c r="AG117" t="s">
        <v>563</v>
      </c>
    </row>
    <row r="118" spans="1:52" hidden="1">
      <c r="A118">
        <v>3330792</v>
      </c>
      <c r="AG118" t="s">
        <v>563</v>
      </c>
    </row>
    <row r="119" spans="1:52" hidden="1">
      <c r="A119">
        <v>3008633</v>
      </c>
      <c r="B119" t="s">
        <v>638</v>
      </c>
      <c r="C119" t="s">
        <v>228</v>
      </c>
      <c r="D119" t="s">
        <v>114</v>
      </c>
      <c r="E119">
        <v>0</v>
      </c>
      <c r="F119">
        <v>0</v>
      </c>
      <c r="G119">
        <v>1</v>
      </c>
      <c r="H119">
        <v>0</v>
      </c>
      <c r="I119">
        <v>0</v>
      </c>
      <c r="J119">
        <v>0</v>
      </c>
      <c r="K119">
        <v>0</v>
      </c>
      <c r="L119">
        <v>0</v>
      </c>
      <c r="M119">
        <v>0</v>
      </c>
      <c r="N119">
        <v>0</v>
      </c>
      <c r="O119">
        <v>0</v>
      </c>
      <c r="P119">
        <v>0</v>
      </c>
      <c r="Q119">
        <v>0</v>
      </c>
      <c r="R119">
        <v>0</v>
      </c>
      <c r="S119">
        <v>0</v>
      </c>
      <c r="T119">
        <v>1</v>
      </c>
      <c r="U119">
        <v>0</v>
      </c>
      <c r="V119">
        <v>0</v>
      </c>
      <c r="W119">
        <v>0</v>
      </c>
      <c r="X119">
        <v>0</v>
      </c>
      <c r="Y119">
        <v>1</v>
      </c>
      <c r="Z119">
        <v>1</v>
      </c>
      <c r="AA119">
        <v>0</v>
      </c>
      <c r="AB119">
        <v>1</v>
      </c>
      <c r="AC119">
        <v>0</v>
      </c>
      <c r="AD119">
        <v>0</v>
      </c>
      <c r="AE119">
        <v>0</v>
      </c>
      <c r="AF119">
        <v>1</v>
      </c>
      <c r="AG119" t="s">
        <v>517</v>
      </c>
    </row>
    <row r="120" spans="1:52" hidden="1">
      <c r="A120">
        <v>3979387</v>
      </c>
      <c r="B120" t="s">
        <v>640</v>
      </c>
      <c r="C120" t="s">
        <v>214</v>
      </c>
      <c r="E120">
        <v>1</v>
      </c>
      <c r="F120">
        <v>1</v>
      </c>
      <c r="G120">
        <v>1</v>
      </c>
      <c r="H120">
        <v>1</v>
      </c>
      <c r="I120">
        <v>0</v>
      </c>
      <c r="J120">
        <v>0</v>
      </c>
      <c r="K120">
        <v>0</v>
      </c>
      <c r="L120">
        <v>0</v>
      </c>
      <c r="M120">
        <v>0</v>
      </c>
      <c r="N120">
        <v>0</v>
      </c>
      <c r="O120">
        <v>0</v>
      </c>
      <c r="P120">
        <v>0</v>
      </c>
      <c r="Q120">
        <v>0</v>
      </c>
      <c r="R120">
        <v>0</v>
      </c>
      <c r="S120">
        <v>1</v>
      </c>
      <c r="T120">
        <v>1</v>
      </c>
      <c r="U120">
        <v>1</v>
      </c>
      <c r="V120">
        <v>0</v>
      </c>
      <c r="W120">
        <v>0</v>
      </c>
      <c r="X120">
        <v>0</v>
      </c>
      <c r="Y120">
        <v>1</v>
      </c>
      <c r="Z120">
        <v>1</v>
      </c>
      <c r="AA120">
        <v>0</v>
      </c>
      <c r="AB120">
        <v>1</v>
      </c>
      <c r="AC120">
        <v>0</v>
      </c>
      <c r="AD120">
        <v>1</v>
      </c>
      <c r="AE120">
        <v>0</v>
      </c>
      <c r="AF120">
        <v>1</v>
      </c>
      <c r="AG120" t="s">
        <v>517</v>
      </c>
    </row>
    <row r="121" spans="1:52" hidden="1">
      <c r="A121">
        <v>3313853</v>
      </c>
      <c r="B121" t="s">
        <v>641</v>
      </c>
      <c r="C121" t="s">
        <v>273</v>
      </c>
      <c r="D121" t="s">
        <v>114</v>
      </c>
      <c r="E121">
        <v>0</v>
      </c>
      <c r="F121">
        <v>0</v>
      </c>
      <c r="G121">
        <v>1</v>
      </c>
      <c r="H121">
        <v>1</v>
      </c>
      <c r="I121">
        <v>0</v>
      </c>
      <c r="J121">
        <v>0</v>
      </c>
      <c r="K121">
        <v>0</v>
      </c>
      <c r="L121">
        <v>0</v>
      </c>
      <c r="M121">
        <v>0</v>
      </c>
      <c r="N121">
        <v>0</v>
      </c>
      <c r="O121">
        <v>0</v>
      </c>
      <c r="P121">
        <v>0</v>
      </c>
      <c r="Q121">
        <v>0</v>
      </c>
      <c r="R121">
        <v>0</v>
      </c>
      <c r="S121">
        <v>1</v>
      </c>
      <c r="T121">
        <v>1</v>
      </c>
      <c r="U121">
        <v>0</v>
      </c>
      <c r="V121">
        <v>0</v>
      </c>
      <c r="W121">
        <v>0</v>
      </c>
      <c r="X121">
        <v>0</v>
      </c>
      <c r="Y121">
        <v>0</v>
      </c>
      <c r="Z121">
        <v>0</v>
      </c>
      <c r="AA121">
        <v>0</v>
      </c>
      <c r="AB121">
        <v>1</v>
      </c>
      <c r="AC121">
        <v>0</v>
      </c>
      <c r="AD121">
        <v>1</v>
      </c>
      <c r="AE121">
        <v>0</v>
      </c>
      <c r="AF121">
        <v>0</v>
      </c>
      <c r="AG121" t="s">
        <v>395</v>
      </c>
    </row>
    <row r="122" spans="1:52" hidden="1">
      <c r="A122">
        <v>3663101</v>
      </c>
      <c r="B122" t="s">
        <v>643</v>
      </c>
      <c r="C122" t="s">
        <v>228</v>
      </c>
      <c r="E122">
        <v>0</v>
      </c>
      <c r="F122">
        <v>0</v>
      </c>
      <c r="G122" t="s">
        <v>765</v>
      </c>
      <c r="H122">
        <v>0</v>
      </c>
      <c r="I122">
        <v>0</v>
      </c>
      <c r="J122">
        <v>0</v>
      </c>
      <c r="K122">
        <v>0</v>
      </c>
      <c r="L122">
        <v>0</v>
      </c>
      <c r="M122">
        <v>0</v>
      </c>
      <c r="N122">
        <v>0</v>
      </c>
      <c r="O122">
        <v>0</v>
      </c>
      <c r="P122">
        <v>0</v>
      </c>
      <c r="Q122">
        <v>0</v>
      </c>
      <c r="R122">
        <v>0</v>
      </c>
      <c r="S122" t="s">
        <v>765</v>
      </c>
      <c r="T122">
        <v>0</v>
      </c>
      <c r="U122">
        <v>0</v>
      </c>
      <c r="V122">
        <v>0</v>
      </c>
      <c r="W122">
        <v>0</v>
      </c>
      <c r="X122">
        <v>0</v>
      </c>
      <c r="Y122">
        <v>0</v>
      </c>
      <c r="Z122">
        <v>0</v>
      </c>
      <c r="AA122">
        <v>0</v>
      </c>
      <c r="AB122" t="s">
        <v>767</v>
      </c>
      <c r="AC122">
        <v>0</v>
      </c>
      <c r="AD122" t="s">
        <v>767</v>
      </c>
      <c r="AE122">
        <v>0</v>
      </c>
      <c r="AF122">
        <v>0</v>
      </c>
      <c r="AG122" t="s">
        <v>787</v>
      </c>
      <c r="AH122">
        <v>1</v>
      </c>
      <c r="AI122">
        <v>1</v>
      </c>
      <c r="AJ122">
        <v>1</v>
      </c>
      <c r="AK122">
        <v>0</v>
      </c>
      <c r="AL122">
        <v>0</v>
      </c>
      <c r="AM122">
        <v>1</v>
      </c>
      <c r="AN122">
        <v>1</v>
      </c>
      <c r="AO122">
        <v>1</v>
      </c>
      <c r="AP122">
        <v>0</v>
      </c>
      <c r="AQ122">
        <v>1</v>
      </c>
      <c r="AR122">
        <v>1</v>
      </c>
      <c r="AS122">
        <v>0</v>
      </c>
      <c r="AT122">
        <v>0</v>
      </c>
      <c r="AU122">
        <v>0</v>
      </c>
      <c r="AV122">
        <v>1</v>
      </c>
      <c r="AW122">
        <v>0</v>
      </c>
      <c r="AX122">
        <f>SUM(AH122:AW122)</f>
        <v>9</v>
      </c>
      <c r="AY122">
        <v>5</v>
      </c>
      <c r="AZ122">
        <v>3</v>
      </c>
    </row>
    <row r="123" spans="1:52">
      <c r="A123">
        <v>3521185</v>
      </c>
      <c r="B123" t="s">
        <v>645</v>
      </c>
      <c r="C123" t="s">
        <v>228</v>
      </c>
      <c r="E123">
        <v>0</v>
      </c>
      <c r="F123">
        <v>0</v>
      </c>
      <c r="G123" t="s">
        <v>765</v>
      </c>
      <c r="H123">
        <v>0</v>
      </c>
      <c r="I123" t="s">
        <v>765</v>
      </c>
      <c r="J123">
        <v>0</v>
      </c>
      <c r="K123">
        <v>0</v>
      </c>
      <c r="L123">
        <v>0</v>
      </c>
      <c r="M123">
        <v>0</v>
      </c>
      <c r="N123">
        <v>0</v>
      </c>
      <c r="O123">
        <v>0</v>
      </c>
      <c r="P123">
        <v>0</v>
      </c>
      <c r="Q123">
        <v>0</v>
      </c>
      <c r="R123">
        <v>0</v>
      </c>
      <c r="S123" t="s">
        <v>765</v>
      </c>
      <c r="T123">
        <v>0</v>
      </c>
      <c r="U123">
        <v>0</v>
      </c>
      <c r="V123">
        <v>0</v>
      </c>
      <c r="W123">
        <v>0</v>
      </c>
      <c r="X123">
        <v>0</v>
      </c>
      <c r="Y123">
        <v>0</v>
      </c>
      <c r="Z123">
        <v>0</v>
      </c>
      <c r="AA123">
        <v>0</v>
      </c>
      <c r="AB123" t="s">
        <v>765</v>
      </c>
      <c r="AC123">
        <v>0</v>
      </c>
      <c r="AD123">
        <v>0</v>
      </c>
      <c r="AE123">
        <v>0</v>
      </c>
      <c r="AF123">
        <v>0</v>
      </c>
      <c r="AG123" t="s">
        <v>2</v>
      </c>
      <c r="AH123">
        <v>1</v>
      </c>
      <c r="AI123">
        <v>1</v>
      </c>
      <c r="AJ123">
        <v>1</v>
      </c>
      <c r="AK123">
        <v>1</v>
      </c>
      <c r="AL123">
        <v>0</v>
      </c>
      <c r="AM123">
        <v>1</v>
      </c>
      <c r="AN123">
        <v>1</v>
      </c>
      <c r="AO123">
        <v>1</v>
      </c>
      <c r="AP123">
        <v>1</v>
      </c>
      <c r="AQ123">
        <v>1</v>
      </c>
      <c r="AR123">
        <v>1</v>
      </c>
      <c r="AS123">
        <v>0</v>
      </c>
      <c r="AT123">
        <v>0</v>
      </c>
      <c r="AU123">
        <v>0</v>
      </c>
      <c r="AV123">
        <v>1</v>
      </c>
      <c r="AW123">
        <v>0</v>
      </c>
      <c r="AX123">
        <f>SUM(AH123:AW123)</f>
        <v>11</v>
      </c>
      <c r="AY123">
        <v>103</v>
      </c>
      <c r="AZ123">
        <v>144</v>
      </c>
    </row>
    <row r="124" spans="1:52" hidden="1">
      <c r="A124">
        <v>3269193</v>
      </c>
      <c r="B124" t="s">
        <v>646</v>
      </c>
      <c r="AG124" t="s">
        <v>563</v>
      </c>
    </row>
    <row r="125" spans="1:52" hidden="1">
      <c r="A125">
        <v>3257219</v>
      </c>
      <c r="B125" t="s">
        <v>647</v>
      </c>
      <c r="C125" t="s">
        <v>228</v>
      </c>
      <c r="E125">
        <v>0</v>
      </c>
      <c r="F125">
        <v>0</v>
      </c>
      <c r="G125" t="s">
        <v>765</v>
      </c>
      <c r="H125" t="s">
        <v>765</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t="s">
        <v>765</v>
      </c>
      <c r="AE125">
        <v>0</v>
      </c>
      <c r="AF125" t="s">
        <v>765</v>
      </c>
      <c r="AG125" t="s">
        <v>263</v>
      </c>
      <c r="AH125">
        <v>1</v>
      </c>
      <c r="AI125">
        <v>1</v>
      </c>
      <c r="AJ125">
        <v>1</v>
      </c>
      <c r="AK125">
        <v>0</v>
      </c>
      <c r="AL125">
        <v>0</v>
      </c>
      <c r="AM125">
        <v>1</v>
      </c>
      <c r="AN125">
        <v>1</v>
      </c>
      <c r="AO125">
        <v>1</v>
      </c>
      <c r="AP125">
        <v>1</v>
      </c>
      <c r="AQ125">
        <v>1</v>
      </c>
      <c r="AR125">
        <v>1</v>
      </c>
      <c r="AS125">
        <v>0</v>
      </c>
      <c r="AT125">
        <v>0</v>
      </c>
      <c r="AU125">
        <v>0</v>
      </c>
      <c r="AV125">
        <v>1</v>
      </c>
      <c r="AW125">
        <v>0</v>
      </c>
      <c r="AX125">
        <f>SUM(AH125:AW125)</f>
        <v>10</v>
      </c>
      <c r="AY125">
        <v>11</v>
      </c>
      <c r="AZ125">
        <v>16</v>
      </c>
    </row>
    <row r="126" spans="1:52" hidden="1">
      <c r="A126">
        <v>3873038</v>
      </c>
      <c r="B126" t="s">
        <v>648</v>
      </c>
      <c r="AG126" t="s">
        <v>563</v>
      </c>
    </row>
    <row r="127" spans="1:52" hidden="1">
      <c r="A127">
        <v>2871048</v>
      </c>
      <c r="B127" t="s">
        <v>649</v>
      </c>
      <c r="C127" t="s">
        <v>228</v>
      </c>
      <c r="E127">
        <v>1</v>
      </c>
      <c r="F127">
        <v>1</v>
      </c>
      <c r="G127">
        <v>1</v>
      </c>
      <c r="H127">
        <v>1</v>
      </c>
      <c r="I127">
        <v>0</v>
      </c>
      <c r="J127">
        <v>0</v>
      </c>
      <c r="K127">
        <v>0</v>
      </c>
      <c r="L127">
        <v>0</v>
      </c>
      <c r="M127">
        <v>0</v>
      </c>
      <c r="N127">
        <v>0</v>
      </c>
      <c r="O127">
        <v>0</v>
      </c>
      <c r="P127">
        <v>0</v>
      </c>
      <c r="Q127">
        <v>0</v>
      </c>
      <c r="R127">
        <v>0</v>
      </c>
      <c r="S127">
        <v>0</v>
      </c>
      <c r="T127">
        <v>0</v>
      </c>
      <c r="U127">
        <v>1</v>
      </c>
      <c r="V127">
        <v>0</v>
      </c>
      <c r="W127">
        <v>0</v>
      </c>
      <c r="X127">
        <v>0</v>
      </c>
      <c r="Y127">
        <v>1</v>
      </c>
      <c r="Z127">
        <v>0</v>
      </c>
      <c r="AA127">
        <v>0</v>
      </c>
      <c r="AB127">
        <v>0</v>
      </c>
      <c r="AC127">
        <v>0</v>
      </c>
      <c r="AD127">
        <v>0</v>
      </c>
      <c r="AE127">
        <v>0</v>
      </c>
      <c r="AF127">
        <v>0</v>
      </c>
      <c r="AG127" t="s">
        <v>240</v>
      </c>
    </row>
    <row r="128" spans="1:52" hidden="1">
      <c r="A128">
        <v>3125749</v>
      </c>
      <c r="B128" t="s">
        <v>650</v>
      </c>
      <c r="C128" t="s">
        <v>228</v>
      </c>
      <c r="E128" t="s">
        <v>765</v>
      </c>
      <c r="F128">
        <v>0</v>
      </c>
      <c r="G128" t="s">
        <v>765</v>
      </c>
      <c r="H128">
        <v>0</v>
      </c>
      <c r="I128" t="s">
        <v>766</v>
      </c>
      <c r="J128">
        <v>0</v>
      </c>
      <c r="K128">
        <v>0</v>
      </c>
      <c r="L128">
        <v>0</v>
      </c>
      <c r="M128">
        <v>0</v>
      </c>
      <c r="N128">
        <v>0</v>
      </c>
      <c r="O128">
        <v>0</v>
      </c>
      <c r="P128">
        <v>0</v>
      </c>
      <c r="Q128">
        <v>0</v>
      </c>
      <c r="R128">
        <v>0</v>
      </c>
      <c r="S128">
        <v>0</v>
      </c>
      <c r="T128" t="s">
        <v>765</v>
      </c>
      <c r="U128" t="s">
        <v>765</v>
      </c>
      <c r="V128">
        <v>0</v>
      </c>
      <c r="W128">
        <v>0</v>
      </c>
      <c r="X128">
        <v>0</v>
      </c>
      <c r="Y128">
        <v>0</v>
      </c>
      <c r="Z128">
        <v>0</v>
      </c>
      <c r="AA128">
        <v>0</v>
      </c>
      <c r="AB128" t="s">
        <v>765</v>
      </c>
      <c r="AC128">
        <v>0</v>
      </c>
      <c r="AD128" t="s">
        <v>765</v>
      </c>
      <c r="AE128">
        <v>0</v>
      </c>
      <c r="AF128" t="s">
        <v>766</v>
      </c>
      <c r="AG128" t="s">
        <v>263</v>
      </c>
      <c r="AH128">
        <v>0</v>
      </c>
      <c r="AI128">
        <v>0</v>
      </c>
      <c r="AJ128">
        <v>1</v>
      </c>
      <c r="AK128">
        <v>0</v>
      </c>
      <c r="AL128">
        <v>0</v>
      </c>
      <c r="AM128">
        <v>0</v>
      </c>
      <c r="AN128">
        <v>0</v>
      </c>
      <c r="AO128">
        <v>0</v>
      </c>
      <c r="AP128">
        <v>1</v>
      </c>
      <c r="AQ128">
        <v>1</v>
      </c>
      <c r="AR128">
        <v>1</v>
      </c>
      <c r="AS128">
        <v>0</v>
      </c>
      <c r="AT128">
        <v>0</v>
      </c>
      <c r="AU128">
        <v>0</v>
      </c>
      <c r="AV128">
        <v>1</v>
      </c>
      <c r="AW128">
        <v>0</v>
      </c>
      <c r="AX128">
        <f>SUM(AH128:AW128)</f>
        <v>5</v>
      </c>
      <c r="AY128">
        <v>300</v>
      </c>
      <c r="AZ128">
        <v>656</v>
      </c>
    </row>
    <row r="129" spans="1:52" hidden="1">
      <c r="A129">
        <v>2949778</v>
      </c>
      <c r="B129" t="s">
        <v>651</v>
      </c>
      <c r="C129" t="s">
        <v>228</v>
      </c>
      <c r="E129">
        <v>0</v>
      </c>
      <c r="F129">
        <v>0</v>
      </c>
      <c r="G129" t="s">
        <v>765</v>
      </c>
      <c r="H129" t="s">
        <v>765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t="s">
        <v>263</v>
      </c>
      <c r="AH129">
        <v>1</v>
      </c>
      <c r="AI129">
        <v>1</v>
      </c>
      <c r="AJ129">
        <v>1</v>
      </c>
      <c r="AK129">
        <v>0</v>
      </c>
      <c r="AL129">
        <v>0</v>
      </c>
      <c r="AM129">
        <v>1</v>
      </c>
      <c r="AN129">
        <v>1</v>
      </c>
      <c r="AO129">
        <v>1</v>
      </c>
      <c r="AP129">
        <v>1</v>
      </c>
      <c r="AQ129">
        <v>1</v>
      </c>
      <c r="AR129">
        <v>1</v>
      </c>
      <c r="AS129">
        <v>0</v>
      </c>
      <c r="AT129">
        <v>0</v>
      </c>
      <c r="AU129">
        <v>0</v>
      </c>
      <c r="AV129">
        <v>1</v>
      </c>
      <c r="AW129">
        <v>0</v>
      </c>
      <c r="AX129">
        <f>SUM(AH129:AW129)</f>
        <v>10</v>
      </c>
      <c r="AY129">
        <v>17</v>
      </c>
      <c r="AZ129">
        <v>17</v>
      </c>
    </row>
    <row r="130" spans="1:52" hidden="1">
      <c r="A130">
        <v>4060096</v>
      </c>
      <c r="B130" t="s">
        <v>653</v>
      </c>
      <c r="AG130" t="s">
        <v>563</v>
      </c>
    </row>
    <row r="131" spans="1:52" hidden="1">
      <c r="A131">
        <v>4039154</v>
      </c>
      <c r="B131" t="s">
        <v>654</v>
      </c>
      <c r="AG131" t="s">
        <v>563</v>
      </c>
    </row>
    <row r="132" spans="1:52" hidden="1">
      <c r="A132">
        <v>3479339</v>
      </c>
      <c r="B132" t="s">
        <v>655</v>
      </c>
      <c r="AG132" t="s">
        <v>563</v>
      </c>
    </row>
    <row r="133" spans="1:52" hidden="1">
      <c r="A133">
        <v>3623715</v>
      </c>
      <c r="B133" t="s">
        <v>656</v>
      </c>
      <c r="AG133" t="s">
        <v>563</v>
      </c>
    </row>
    <row r="134" spans="1:52" hidden="1">
      <c r="A134">
        <v>4027058</v>
      </c>
      <c r="B134" t="s">
        <v>657</v>
      </c>
      <c r="C134" t="s">
        <v>228</v>
      </c>
      <c r="D134" t="s">
        <v>115</v>
      </c>
      <c r="E134">
        <v>1</v>
      </c>
      <c r="F134">
        <v>0</v>
      </c>
      <c r="G134">
        <v>1</v>
      </c>
      <c r="H134">
        <v>0</v>
      </c>
      <c r="I134">
        <v>0</v>
      </c>
      <c r="J134">
        <v>0</v>
      </c>
      <c r="K134">
        <v>0</v>
      </c>
      <c r="L134">
        <v>0</v>
      </c>
      <c r="M134">
        <v>0</v>
      </c>
      <c r="N134">
        <v>0</v>
      </c>
      <c r="O134">
        <v>0</v>
      </c>
      <c r="P134">
        <v>0</v>
      </c>
      <c r="Q134">
        <v>0</v>
      </c>
      <c r="R134">
        <v>0</v>
      </c>
      <c r="S134">
        <v>1</v>
      </c>
      <c r="T134">
        <v>0</v>
      </c>
      <c r="U134">
        <v>1</v>
      </c>
      <c r="V134">
        <v>0</v>
      </c>
      <c r="W134">
        <v>0</v>
      </c>
      <c r="X134">
        <v>0</v>
      </c>
      <c r="Y134">
        <v>1</v>
      </c>
      <c r="Z134">
        <v>1</v>
      </c>
      <c r="AA134">
        <v>0</v>
      </c>
      <c r="AB134">
        <v>0</v>
      </c>
      <c r="AC134">
        <v>0</v>
      </c>
      <c r="AD134">
        <v>0</v>
      </c>
      <c r="AE134">
        <v>0</v>
      </c>
      <c r="AF134">
        <v>1</v>
      </c>
      <c r="AG134" t="s">
        <v>517</v>
      </c>
    </row>
    <row r="135" spans="1:52">
      <c r="A135">
        <v>3531049</v>
      </c>
      <c r="B135" t="s">
        <v>659</v>
      </c>
      <c r="C135" t="s">
        <v>267</v>
      </c>
      <c r="D135" t="s">
        <v>115</v>
      </c>
      <c r="E135">
        <v>0</v>
      </c>
      <c r="F135">
        <v>0</v>
      </c>
      <c r="G135" t="s">
        <v>765</v>
      </c>
      <c r="H135">
        <v>0</v>
      </c>
      <c r="I135" t="s">
        <v>768</v>
      </c>
      <c r="J135">
        <v>0</v>
      </c>
      <c r="K135">
        <v>0</v>
      </c>
      <c r="L135">
        <v>0</v>
      </c>
      <c r="M135">
        <v>0</v>
      </c>
      <c r="N135">
        <v>0</v>
      </c>
      <c r="O135">
        <v>0</v>
      </c>
      <c r="P135">
        <v>0</v>
      </c>
      <c r="Q135">
        <v>0</v>
      </c>
      <c r="R135">
        <v>0</v>
      </c>
      <c r="S135" t="s">
        <v>765</v>
      </c>
      <c r="T135">
        <v>0</v>
      </c>
      <c r="U135" t="s">
        <v>765</v>
      </c>
      <c r="V135">
        <v>0</v>
      </c>
      <c r="W135">
        <v>0</v>
      </c>
      <c r="X135">
        <v>0</v>
      </c>
      <c r="Y135">
        <v>0</v>
      </c>
      <c r="Z135">
        <v>0</v>
      </c>
      <c r="AA135">
        <v>0</v>
      </c>
      <c r="AB135">
        <v>0</v>
      </c>
      <c r="AC135">
        <v>0</v>
      </c>
      <c r="AD135">
        <v>0</v>
      </c>
      <c r="AE135">
        <v>0</v>
      </c>
      <c r="AF135">
        <v>0</v>
      </c>
      <c r="AG135" t="s">
        <v>2</v>
      </c>
      <c r="AH135">
        <v>1</v>
      </c>
      <c r="AI135">
        <v>0</v>
      </c>
      <c r="AJ135">
        <v>1</v>
      </c>
      <c r="AK135">
        <v>1</v>
      </c>
      <c r="AL135">
        <v>0</v>
      </c>
      <c r="AM135">
        <v>1</v>
      </c>
      <c r="AN135">
        <v>1</v>
      </c>
      <c r="AO135">
        <v>1</v>
      </c>
      <c r="AP135">
        <v>0</v>
      </c>
      <c r="AQ135">
        <v>1</v>
      </c>
      <c r="AR135">
        <v>1</v>
      </c>
      <c r="AS135">
        <v>0</v>
      </c>
      <c r="AT135">
        <v>0</v>
      </c>
      <c r="AU135">
        <v>0</v>
      </c>
      <c r="AV135">
        <v>1</v>
      </c>
      <c r="AW135">
        <v>0</v>
      </c>
      <c r="AX135">
        <f>SUM(AH135:AW135)</f>
        <v>9</v>
      </c>
      <c r="AY135">
        <v>60</v>
      </c>
      <c r="AZ135">
        <v>82</v>
      </c>
    </row>
    <row r="136" spans="1:52">
      <c r="A136">
        <v>3213080</v>
      </c>
      <c r="B136" t="s">
        <v>661</v>
      </c>
      <c r="C136" t="s">
        <v>267</v>
      </c>
      <c r="D136" t="s">
        <v>114</v>
      </c>
      <c r="E136">
        <v>0</v>
      </c>
      <c r="F136">
        <v>0</v>
      </c>
      <c r="G136" t="s">
        <v>765</v>
      </c>
      <c r="H136">
        <v>0</v>
      </c>
      <c r="I136" t="s">
        <v>766</v>
      </c>
      <c r="J136">
        <v>0</v>
      </c>
      <c r="K136">
        <v>0</v>
      </c>
      <c r="L136">
        <v>0</v>
      </c>
      <c r="M136">
        <v>0</v>
      </c>
      <c r="N136">
        <v>0</v>
      </c>
      <c r="O136">
        <v>0</v>
      </c>
      <c r="P136">
        <v>0</v>
      </c>
      <c r="Q136">
        <v>0</v>
      </c>
      <c r="R136">
        <v>0</v>
      </c>
      <c r="S136" t="s">
        <v>765</v>
      </c>
      <c r="T136">
        <v>0</v>
      </c>
      <c r="U136">
        <v>0</v>
      </c>
      <c r="V136">
        <v>0</v>
      </c>
      <c r="W136">
        <v>0</v>
      </c>
      <c r="X136">
        <v>0</v>
      </c>
      <c r="Y136">
        <v>0</v>
      </c>
      <c r="Z136">
        <v>0</v>
      </c>
      <c r="AA136">
        <v>0</v>
      </c>
      <c r="AB136">
        <v>0</v>
      </c>
      <c r="AC136">
        <v>0</v>
      </c>
      <c r="AD136">
        <v>0</v>
      </c>
      <c r="AE136">
        <v>0</v>
      </c>
      <c r="AF136">
        <v>0</v>
      </c>
      <c r="AG136" t="s">
        <v>2</v>
      </c>
      <c r="AH136">
        <v>0</v>
      </c>
      <c r="AI136">
        <v>0</v>
      </c>
      <c r="AJ136">
        <v>0</v>
      </c>
      <c r="AK136">
        <v>1</v>
      </c>
      <c r="AL136">
        <v>1</v>
      </c>
      <c r="AM136">
        <v>1</v>
      </c>
      <c r="AN136">
        <v>1</v>
      </c>
      <c r="AO136">
        <v>1</v>
      </c>
      <c r="AP136">
        <v>0</v>
      </c>
      <c r="AQ136">
        <v>0</v>
      </c>
      <c r="AR136">
        <v>1</v>
      </c>
      <c r="AS136">
        <v>0</v>
      </c>
      <c r="AT136">
        <v>0</v>
      </c>
      <c r="AU136">
        <v>0</v>
      </c>
      <c r="AV136">
        <v>1</v>
      </c>
      <c r="AW136">
        <v>0</v>
      </c>
      <c r="AX136">
        <f>SUM(AH136:AW136)</f>
        <v>7</v>
      </c>
      <c r="AY136">
        <v>135</v>
      </c>
      <c r="AZ136">
        <v>200</v>
      </c>
    </row>
    <row r="137" spans="1:52">
      <c r="A137">
        <v>3024091</v>
      </c>
      <c r="B137" t="s">
        <v>662</v>
      </c>
      <c r="C137" t="s">
        <v>238</v>
      </c>
      <c r="D137" t="s">
        <v>114</v>
      </c>
      <c r="E137">
        <v>0</v>
      </c>
      <c r="F137">
        <v>0</v>
      </c>
      <c r="G137" t="s">
        <v>765</v>
      </c>
      <c r="H137">
        <v>0</v>
      </c>
      <c r="I137">
        <v>0</v>
      </c>
      <c r="J137">
        <v>0</v>
      </c>
      <c r="K137">
        <v>0</v>
      </c>
      <c r="L137">
        <v>0</v>
      </c>
      <c r="M137">
        <v>0</v>
      </c>
      <c r="N137">
        <v>0</v>
      </c>
      <c r="O137">
        <v>0</v>
      </c>
      <c r="P137">
        <v>0</v>
      </c>
      <c r="Q137">
        <v>0</v>
      </c>
      <c r="R137">
        <v>0</v>
      </c>
      <c r="S137" t="s">
        <v>765</v>
      </c>
      <c r="T137">
        <v>0</v>
      </c>
      <c r="U137">
        <v>0</v>
      </c>
      <c r="V137">
        <v>0</v>
      </c>
      <c r="W137">
        <v>0</v>
      </c>
      <c r="X137">
        <v>0</v>
      </c>
      <c r="Y137">
        <v>0</v>
      </c>
      <c r="Z137">
        <v>0</v>
      </c>
      <c r="AA137">
        <v>0</v>
      </c>
      <c r="AB137">
        <v>0</v>
      </c>
      <c r="AC137">
        <v>0</v>
      </c>
      <c r="AD137">
        <v>0</v>
      </c>
      <c r="AE137">
        <v>0</v>
      </c>
      <c r="AF137">
        <v>0</v>
      </c>
      <c r="AG137" t="s">
        <v>2</v>
      </c>
      <c r="AH137">
        <v>0</v>
      </c>
      <c r="AI137">
        <v>0</v>
      </c>
      <c r="AJ137">
        <v>0</v>
      </c>
      <c r="AK137">
        <v>0</v>
      </c>
      <c r="AL137">
        <v>0</v>
      </c>
      <c r="AM137">
        <v>0</v>
      </c>
      <c r="AN137">
        <v>0</v>
      </c>
      <c r="AO137">
        <v>1</v>
      </c>
      <c r="AP137">
        <v>0</v>
      </c>
      <c r="AQ137">
        <v>0</v>
      </c>
      <c r="AR137">
        <v>1</v>
      </c>
      <c r="AS137">
        <v>0</v>
      </c>
      <c r="AT137">
        <v>0</v>
      </c>
      <c r="AU137">
        <v>0</v>
      </c>
      <c r="AV137">
        <v>1</v>
      </c>
      <c r="AW137">
        <v>0</v>
      </c>
      <c r="AX137">
        <f>SUM(AH137:AW137)</f>
        <v>3</v>
      </c>
      <c r="AY137">
        <v>145</v>
      </c>
      <c r="AZ137">
        <v>250</v>
      </c>
    </row>
    <row r="138" spans="1:52" hidden="1">
      <c r="A138">
        <v>3528522</v>
      </c>
      <c r="B138" t="s">
        <v>664</v>
      </c>
      <c r="AG138" t="s">
        <v>563</v>
      </c>
    </row>
    <row r="139" spans="1:52" hidden="1">
      <c r="A139">
        <v>3702543</v>
      </c>
      <c r="B139" t="s">
        <v>665</v>
      </c>
      <c r="AG139" t="s">
        <v>563</v>
      </c>
    </row>
    <row r="140" spans="1:52" hidden="1">
      <c r="A140">
        <v>3418455</v>
      </c>
      <c r="B140" t="s">
        <v>666</v>
      </c>
      <c r="C140" t="s">
        <v>228</v>
      </c>
      <c r="D140" t="s">
        <v>114</v>
      </c>
      <c r="E140">
        <v>1</v>
      </c>
      <c r="F140">
        <v>1</v>
      </c>
      <c r="G140">
        <v>1</v>
      </c>
      <c r="H140">
        <v>0</v>
      </c>
      <c r="I140">
        <v>0</v>
      </c>
      <c r="J140">
        <v>0</v>
      </c>
      <c r="K140">
        <v>0</v>
      </c>
      <c r="L140">
        <v>0</v>
      </c>
      <c r="M140">
        <v>0</v>
      </c>
      <c r="N140">
        <v>0</v>
      </c>
      <c r="O140">
        <v>0</v>
      </c>
      <c r="P140">
        <v>0</v>
      </c>
      <c r="Q140">
        <v>0</v>
      </c>
      <c r="R140">
        <v>0</v>
      </c>
      <c r="S140">
        <v>0</v>
      </c>
      <c r="T140">
        <v>0</v>
      </c>
      <c r="U140">
        <v>1</v>
      </c>
      <c r="V140">
        <v>0</v>
      </c>
      <c r="W140">
        <v>0</v>
      </c>
      <c r="X140">
        <v>0</v>
      </c>
      <c r="Y140">
        <v>1</v>
      </c>
      <c r="Z140">
        <v>1</v>
      </c>
      <c r="AA140">
        <v>0</v>
      </c>
      <c r="AB140">
        <v>1</v>
      </c>
      <c r="AC140">
        <v>0</v>
      </c>
      <c r="AD140">
        <v>0</v>
      </c>
      <c r="AE140">
        <v>0</v>
      </c>
      <c r="AF140">
        <v>0</v>
      </c>
      <c r="AG140" t="s">
        <v>517</v>
      </c>
    </row>
    <row r="141" spans="1:52">
      <c r="A141">
        <v>3645873</v>
      </c>
      <c r="B141" t="s">
        <v>667</v>
      </c>
      <c r="C141" t="s">
        <v>267</v>
      </c>
      <c r="D141" t="s">
        <v>114</v>
      </c>
      <c r="E141" t="s">
        <v>766</v>
      </c>
      <c r="F141" t="s">
        <v>766</v>
      </c>
      <c r="G141" t="s">
        <v>765</v>
      </c>
      <c r="H141">
        <v>0</v>
      </c>
      <c r="I141">
        <v>1</v>
      </c>
      <c r="J141">
        <v>0</v>
      </c>
      <c r="K141">
        <v>0</v>
      </c>
      <c r="L141">
        <v>0</v>
      </c>
      <c r="M141">
        <v>0</v>
      </c>
      <c r="N141">
        <v>0</v>
      </c>
      <c r="O141">
        <v>0</v>
      </c>
      <c r="P141">
        <v>0</v>
      </c>
      <c r="Q141">
        <v>0</v>
      </c>
      <c r="R141">
        <v>0</v>
      </c>
      <c r="S141" t="s">
        <v>765</v>
      </c>
      <c r="T141" t="s">
        <v>765</v>
      </c>
      <c r="U141" t="s">
        <v>765</v>
      </c>
      <c r="V141">
        <v>0</v>
      </c>
      <c r="W141">
        <v>0</v>
      </c>
      <c r="X141">
        <v>0</v>
      </c>
      <c r="Y141">
        <v>0</v>
      </c>
      <c r="Z141">
        <v>0</v>
      </c>
      <c r="AA141">
        <v>0</v>
      </c>
      <c r="AB141">
        <v>0</v>
      </c>
      <c r="AC141">
        <v>0</v>
      </c>
      <c r="AD141">
        <v>0</v>
      </c>
      <c r="AE141">
        <v>0</v>
      </c>
      <c r="AF141">
        <v>0</v>
      </c>
      <c r="AG141" t="s">
        <v>2</v>
      </c>
      <c r="AH141">
        <v>1</v>
      </c>
      <c r="AI141">
        <v>1</v>
      </c>
      <c r="AJ141">
        <v>1</v>
      </c>
      <c r="AK141">
        <v>0</v>
      </c>
      <c r="AL141">
        <v>0</v>
      </c>
      <c r="AM141">
        <v>1</v>
      </c>
      <c r="AN141">
        <v>1</v>
      </c>
      <c r="AO141">
        <v>1</v>
      </c>
      <c r="AP141">
        <v>1</v>
      </c>
      <c r="AQ141">
        <v>1</v>
      </c>
      <c r="AR141">
        <v>1</v>
      </c>
      <c r="AS141">
        <v>0</v>
      </c>
      <c r="AT141">
        <v>0</v>
      </c>
      <c r="AU141">
        <v>0</v>
      </c>
      <c r="AV141">
        <v>1</v>
      </c>
      <c r="AW141">
        <v>0</v>
      </c>
      <c r="AX141">
        <f>SUM(AH141:AW141)</f>
        <v>10</v>
      </c>
      <c r="AY141">
        <v>117</v>
      </c>
      <c r="AZ141">
        <v>112</v>
      </c>
    </row>
    <row r="142" spans="1:52" hidden="1">
      <c r="A142">
        <v>2945565</v>
      </c>
      <c r="B142" t="s">
        <v>668</v>
      </c>
      <c r="C142" t="s">
        <v>246</v>
      </c>
      <c r="E142">
        <v>1</v>
      </c>
      <c r="F142">
        <v>0</v>
      </c>
      <c r="G142">
        <v>1</v>
      </c>
      <c r="H142">
        <v>0</v>
      </c>
      <c r="I142">
        <v>0</v>
      </c>
      <c r="J142">
        <v>0</v>
      </c>
      <c r="K142">
        <v>0</v>
      </c>
      <c r="L142">
        <v>0</v>
      </c>
      <c r="M142">
        <v>0</v>
      </c>
      <c r="N142">
        <v>0</v>
      </c>
      <c r="O142">
        <v>0</v>
      </c>
      <c r="P142">
        <v>0</v>
      </c>
      <c r="Q142">
        <v>0</v>
      </c>
      <c r="R142">
        <v>0</v>
      </c>
      <c r="S142">
        <v>1</v>
      </c>
      <c r="T142">
        <v>0</v>
      </c>
      <c r="U142">
        <v>1</v>
      </c>
      <c r="V142">
        <v>0</v>
      </c>
      <c r="W142">
        <v>0</v>
      </c>
      <c r="X142">
        <v>0</v>
      </c>
      <c r="Y142">
        <v>1</v>
      </c>
      <c r="Z142">
        <v>1</v>
      </c>
      <c r="AA142">
        <v>0</v>
      </c>
      <c r="AB142">
        <v>1</v>
      </c>
      <c r="AC142">
        <v>0</v>
      </c>
      <c r="AD142">
        <v>1</v>
      </c>
      <c r="AE142">
        <v>0</v>
      </c>
      <c r="AF142">
        <v>1</v>
      </c>
      <c r="AG142" t="s">
        <v>395</v>
      </c>
    </row>
    <row r="143" spans="1:52">
      <c r="A143">
        <v>3728289</v>
      </c>
      <c r="B143" t="s">
        <v>669</v>
      </c>
      <c r="C143" t="s">
        <v>218</v>
      </c>
      <c r="E143">
        <v>0</v>
      </c>
      <c r="F143">
        <v>0</v>
      </c>
      <c r="G143" t="s">
        <v>765</v>
      </c>
      <c r="H143">
        <v>0</v>
      </c>
      <c r="I143">
        <v>0</v>
      </c>
      <c r="J143">
        <v>0</v>
      </c>
      <c r="K143">
        <v>0</v>
      </c>
      <c r="L143">
        <v>0</v>
      </c>
      <c r="M143">
        <v>0</v>
      </c>
      <c r="N143">
        <v>0</v>
      </c>
      <c r="O143">
        <v>0</v>
      </c>
      <c r="P143">
        <v>0</v>
      </c>
      <c r="Q143">
        <v>0</v>
      </c>
      <c r="R143">
        <v>0</v>
      </c>
      <c r="S143">
        <v>0</v>
      </c>
      <c r="T143" t="s">
        <v>765</v>
      </c>
      <c r="U143">
        <v>0</v>
      </c>
      <c r="V143">
        <v>0</v>
      </c>
      <c r="W143">
        <v>0</v>
      </c>
      <c r="X143">
        <v>0</v>
      </c>
      <c r="Y143">
        <v>0</v>
      </c>
      <c r="Z143">
        <v>0</v>
      </c>
      <c r="AA143">
        <v>0</v>
      </c>
      <c r="AB143" t="s">
        <v>765</v>
      </c>
      <c r="AC143">
        <v>0</v>
      </c>
      <c r="AD143">
        <v>0</v>
      </c>
      <c r="AE143">
        <v>0</v>
      </c>
      <c r="AF143">
        <v>0</v>
      </c>
      <c r="AG143" t="s">
        <v>2</v>
      </c>
      <c r="AH143">
        <v>1</v>
      </c>
      <c r="AI143">
        <v>1</v>
      </c>
      <c r="AJ143">
        <v>1</v>
      </c>
      <c r="AK143">
        <v>0</v>
      </c>
      <c r="AL143">
        <v>0</v>
      </c>
      <c r="AM143">
        <v>0</v>
      </c>
      <c r="AN143">
        <v>1</v>
      </c>
      <c r="AO143">
        <v>1</v>
      </c>
      <c r="AP143">
        <v>1</v>
      </c>
      <c r="AQ143">
        <v>1</v>
      </c>
      <c r="AR143">
        <v>1</v>
      </c>
      <c r="AS143">
        <v>0</v>
      </c>
      <c r="AT143">
        <v>0</v>
      </c>
      <c r="AU143">
        <v>0</v>
      </c>
      <c r="AV143">
        <v>1</v>
      </c>
      <c r="AW143">
        <v>0</v>
      </c>
      <c r="AX143">
        <f>SUM(AH143:AW143)</f>
        <v>9</v>
      </c>
      <c r="AY143">
        <v>11</v>
      </c>
      <c r="AZ143">
        <v>20</v>
      </c>
    </row>
    <row r="144" spans="1:52">
      <c r="A144">
        <v>2936530</v>
      </c>
      <c r="B144" t="s">
        <v>673</v>
      </c>
      <c r="C144" t="s">
        <v>267</v>
      </c>
      <c r="E144">
        <v>0</v>
      </c>
      <c r="F144">
        <v>0</v>
      </c>
      <c r="G144" t="s">
        <v>765</v>
      </c>
      <c r="H144">
        <v>0</v>
      </c>
      <c r="I144">
        <v>0</v>
      </c>
      <c r="J144">
        <v>0</v>
      </c>
      <c r="K144">
        <v>0</v>
      </c>
      <c r="L144">
        <v>0</v>
      </c>
      <c r="M144">
        <v>0</v>
      </c>
      <c r="N144">
        <v>0</v>
      </c>
      <c r="O144" t="s">
        <v>765</v>
      </c>
      <c r="P144">
        <v>0</v>
      </c>
      <c r="Q144">
        <v>0</v>
      </c>
      <c r="R144">
        <v>0</v>
      </c>
      <c r="S144" t="s">
        <v>765</v>
      </c>
      <c r="T144" t="s">
        <v>765</v>
      </c>
      <c r="U144">
        <v>0</v>
      </c>
      <c r="V144">
        <v>0</v>
      </c>
      <c r="W144">
        <v>0</v>
      </c>
      <c r="X144">
        <v>0</v>
      </c>
      <c r="Y144" t="s">
        <v>765</v>
      </c>
      <c r="Z144">
        <v>0</v>
      </c>
      <c r="AA144">
        <v>0</v>
      </c>
      <c r="AB144">
        <v>0</v>
      </c>
      <c r="AC144">
        <v>0</v>
      </c>
      <c r="AD144">
        <v>0</v>
      </c>
      <c r="AE144">
        <v>0</v>
      </c>
      <c r="AF144">
        <v>0</v>
      </c>
      <c r="AG144" t="s">
        <v>2</v>
      </c>
      <c r="AH144">
        <v>1</v>
      </c>
      <c r="AI144">
        <v>1</v>
      </c>
      <c r="AJ144">
        <v>1</v>
      </c>
      <c r="AK144">
        <v>0</v>
      </c>
      <c r="AL144">
        <v>1</v>
      </c>
      <c r="AM144">
        <v>1</v>
      </c>
      <c r="AN144">
        <v>1</v>
      </c>
      <c r="AO144">
        <v>1</v>
      </c>
      <c r="AP144">
        <v>1</v>
      </c>
      <c r="AQ144">
        <v>1</v>
      </c>
      <c r="AR144">
        <v>1</v>
      </c>
      <c r="AS144">
        <v>0</v>
      </c>
      <c r="AT144">
        <v>0</v>
      </c>
      <c r="AU144">
        <v>0</v>
      </c>
      <c r="AV144">
        <v>1</v>
      </c>
      <c r="AW144">
        <v>0</v>
      </c>
      <c r="AX144">
        <f>SUM(AH144:AW144)</f>
        <v>11</v>
      </c>
      <c r="AY144">
        <v>136</v>
      </c>
      <c r="AZ144">
        <v>94</v>
      </c>
    </row>
    <row r="145" spans="1:52" hidden="1">
      <c r="A145">
        <v>3690120</v>
      </c>
      <c r="B145" t="s">
        <v>352</v>
      </c>
      <c r="C145" t="s">
        <v>228</v>
      </c>
      <c r="E145">
        <v>1</v>
      </c>
      <c r="F145">
        <v>1</v>
      </c>
      <c r="G145">
        <v>1</v>
      </c>
      <c r="H145">
        <v>0</v>
      </c>
      <c r="I145">
        <v>0</v>
      </c>
      <c r="J145">
        <v>0</v>
      </c>
      <c r="K145">
        <v>0</v>
      </c>
      <c r="L145">
        <v>0</v>
      </c>
      <c r="M145">
        <v>0</v>
      </c>
      <c r="N145">
        <v>0</v>
      </c>
      <c r="O145">
        <v>0</v>
      </c>
      <c r="P145">
        <v>0</v>
      </c>
      <c r="Q145">
        <v>0</v>
      </c>
      <c r="R145">
        <v>0</v>
      </c>
      <c r="S145">
        <v>1</v>
      </c>
      <c r="T145">
        <v>0</v>
      </c>
      <c r="U145">
        <v>1</v>
      </c>
      <c r="V145">
        <v>0</v>
      </c>
      <c r="W145">
        <v>0</v>
      </c>
      <c r="X145">
        <v>0</v>
      </c>
      <c r="Y145">
        <v>0</v>
      </c>
      <c r="Z145">
        <v>0</v>
      </c>
      <c r="AA145">
        <v>0</v>
      </c>
      <c r="AB145">
        <v>1</v>
      </c>
      <c r="AC145">
        <v>0</v>
      </c>
      <c r="AD145">
        <v>0</v>
      </c>
      <c r="AE145">
        <v>0</v>
      </c>
      <c r="AF145">
        <v>0</v>
      </c>
      <c r="AG145" t="s">
        <v>517</v>
      </c>
    </row>
    <row r="146" spans="1:52" hidden="1">
      <c r="A146">
        <v>4251695</v>
      </c>
      <c r="B146" t="s">
        <v>674</v>
      </c>
      <c r="C146" t="s">
        <v>228</v>
      </c>
      <c r="E146">
        <v>0</v>
      </c>
      <c r="F146">
        <v>0</v>
      </c>
      <c r="G146" t="s">
        <v>765</v>
      </c>
      <c r="H146" t="s">
        <v>765</v>
      </c>
      <c r="I146">
        <v>0</v>
      </c>
      <c r="J146">
        <v>0</v>
      </c>
      <c r="K146">
        <v>0</v>
      </c>
      <c r="L146">
        <v>0</v>
      </c>
      <c r="M146">
        <v>0</v>
      </c>
      <c r="N146">
        <v>0</v>
      </c>
      <c r="O146">
        <v>0</v>
      </c>
      <c r="P146">
        <v>0</v>
      </c>
      <c r="Q146">
        <v>0</v>
      </c>
      <c r="R146">
        <v>0</v>
      </c>
      <c r="S146" t="s">
        <v>765</v>
      </c>
      <c r="T146">
        <v>0</v>
      </c>
      <c r="U146">
        <v>0</v>
      </c>
      <c r="V146">
        <v>0</v>
      </c>
      <c r="W146">
        <v>0</v>
      </c>
      <c r="X146">
        <v>0</v>
      </c>
      <c r="Y146" t="s">
        <v>765</v>
      </c>
      <c r="Z146" t="s">
        <v>767</v>
      </c>
      <c r="AA146">
        <v>0</v>
      </c>
      <c r="AB146" t="s">
        <v>765</v>
      </c>
      <c r="AC146">
        <v>0</v>
      </c>
      <c r="AD146">
        <v>0</v>
      </c>
      <c r="AE146">
        <v>0</v>
      </c>
      <c r="AF146" t="s">
        <v>765</v>
      </c>
      <c r="AG146" t="s">
        <v>263</v>
      </c>
      <c r="AH146">
        <v>1</v>
      </c>
      <c r="AI146">
        <v>1</v>
      </c>
      <c r="AJ146">
        <v>1</v>
      </c>
      <c r="AK146">
        <v>0</v>
      </c>
      <c r="AL146">
        <v>0</v>
      </c>
      <c r="AM146">
        <v>1</v>
      </c>
      <c r="AN146">
        <v>1</v>
      </c>
      <c r="AO146">
        <v>1</v>
      </c>
      <c r="AP146">
        <v>1</v>
      </c>
      <c r="AQ146">
        <v>1</v>
      </c>
      <c r="AR146">
        <v>1</v>
      </c>
      <c r="AS146">
        <v>0</v>
      </c>
      <c r="AT146">
        <v>0</v>
      </c>
      <c r="AU146">
        <v>0</v>
      </c>
      <c r="AV146">
        <v>1</v>
      </c>
      <c r="AW146">
        <v>0</v>
      </c>
      <c r="AX146">
        <f>SUM(AH146:AW146)</f>
        <v>10</v>
      </c>
      <c r="AY146">
        <v>17</v>
      </c>
      <c r="AZ146">
        <v>20</v>
      </c>
    </row>
    <row r="147" spans="1:52">
      <c r="A147">
        <v>3875801</v>
      </c>
      <c r="B147" t="s">
        <v>676</v>
      </c>
      <c r="C147" t="s">
        <v>228</v>
      </c>
      <c r="D147" t="s">
        <v>114</v>
      </c>
      <c r="E147">
        <v>0</v>
      </c>
      <c r="F147">
        <v>0</v>
      </c>
      <c r="G147">
        <v>0</v>
      </c>
      <c r="H147">
        <v>0</v>
      </c>
      <c r="I147">
        <v>0</v>
      </c>
      <c r="J147">
        <v>0</v>
      </c>
      <c r="K147">
        <v>0</v>
      </c>
      <c r="L147">
        <v>0</v>
      </c>
      <c r="M147">
        <v>0</v>
      </c>
      <c r="N147">
        <v>0</v>
      </c>
      <c r="O147">
        <v>0</v>
      </c>
      <c r="P147">
        <v>0</v>
      </c>
      <c r="Q147">
        <v>0</v>
      </c>
      <c r="R147">
        <v>0</v>
      </c>
      <c r="S147" t="s">
        <v>765</v>
      </c>
      <c r="T147">
        <v>0</v>
      </c>
      <c r="U147">
        <v>0</v>
      </c>
      <c r="V147">
        <v>0</v>
      </c>
      <c r="W147">
        <v>0</v>
      </c>
      <c r="X147">
        <v>0</v>
      </c>
      <c r="Y147">
        <v>0</v>
      </c>
      <c r="Z147">
        <v>0</v>
      </c>
      <c r="AA147">
        <v>0</v>
      </c>
      <c r="AB147">
        <v>0</v>
      </c>
      <c r="AC147">
        <v>0</v>
      </c>
      <c r="AD147">
        <v>0</v>
      </c>
      <c r="AE147">
        <v>0</v>
      </c>
      <c r="AF147">
        <v>0</v>
      </c>
      <c r="AG147" t="s">
        <v>2</v>
      </c>
      <c r="AH147">
        <v>0</v>
      </c>
      <c r="AI147">
        <v>0</v>
      </c>
      <c r="AJ147">
        <v>0</v>
      </c>
      <c r="AK147">
        <v>1</v>
      </c>
      <c r="AL147">
        <v>0</v>
      </c>
      <c r="AM147">
        <v>0</v>
      </c>
      <c r="AN147">
        <v>0</v>
      </c>
      <c r="AO147">
        <v>1</v>
      </c>
      <c r="AP147">
        <v>0</v>
      </c>
      <c r="AQ147">
        <v>0</v>
      </c>
      <c r="AR147">
        <v>1</v>
      </c>
      <c r="AS147">
        <v>0</v>
      </c>
      <c r="AT147">
        <v>0</v>
      </c>
      <c r="AU147">
        <v>0</v>
      </c>
      <c r="AV147">
        <v>1</v>
      </c>
      <c r="AW147">
        <v>0</v>
      </c>
      <c r="AX147">
        <f>SUM(AH147:AW147)</f>
        <v>4</v>
      </c>
      <c r="AY147">
        <v>46</v>
      </c>
      <c r="AZ147">
        <v>180</v>
      </c>
    </row>
    <row r="148" spans="1:52">
      <c r="A148">
        <v>3879608</v>
      </c>
      <c r="B148" t="s">
        <v>312</v>
      </c>
      <c r="C148" t="s">
        <v>267</v>
      </c>
      <c r="E148">
        <v>0</v>
      </c>
      <c r="F148">
        <v>0</v>
      </c>
      <c r="G148" t="s">
        <v>765</v>
      </c>
      <c r="H148">
        <v>0</v>
      </c>
      <c r="I148">
        <v>0</v>
      </c>
      <c r="J148">
        <v>0</v>
      </c>
      <c r="K148">
        <v>0</v>
      </c>
      <c r="L148">
        <v>0</v>
      </c>
      <c r="M148">
        <v>0</v>
      </c>
      <c r="N148">
        <v>0</v>
      </c>
      <c r="O148">
        <v>0</v>
      </c>
      <c r="P148">
        <v>0</v>
      </c>
      <c r="Q148">
        <v>0</v>
      </c>
      <c r="R148">
        <v>0</v>
      </c>
      <c r="S148" t="s">
        <v>765</v>
      </c>
      <c r="T148" t="s">
        <v>765</v>
      </c>
      <c r="U148" t="s">
        <v>765</v>
      </c>
      <c r="V148">
        <v>0</v>
      </c>
      <c r="W148">
        <v>0</v>
      </c>
      <c r="X148">
        <v>0</v>
      </c>
      <c r="Y148" t="s">
        <v>765</v>
      </c>
      <c r="Z148">
        <v>0</v>
      </c>
      <c r="AA148">
        <v>0</v>
      </c>
      <c r="AB148" t="s">
        <v>765</v>
      </c>
      <c r="AC148">
        <v>0</v>
      </c>
      <c r="AD148" t="s">
        <v>765</v>
      </c>
      <c r="AE148">
        <v>0</v>
      </c>
      <c r="AF148">
        <v>0</v>
      </c>
      <c r="AG148" t="s">
        <v>2</v>
      </c>
      <c r="AH148">
        <v>1</v>
      </c>
      <c r="AI148">
        <v>1</v>
      </c>
      <c r="AJ148">
        <v>1</v>
      </c>
      <c r="AK148">
        <v>0</v>
      </c>
      <c r="AL148">
        <v>0</v>
      </c>
      <c r="AM148">
        <v>0</v>
      </c>
      <c r="AN148">
        <v>1</v>
      </c>
      <c r="AO148">
        <v>1</v>
      </c>
      <c r="AP148">
        <v>1</v>
      </c>
      <c r="AQ148">
        <v>1</v>
      </c>
      <c r="AR148">
        <v>1</v>
      </c>
      <c r="AS148">
        <v>0</v>
      </c>
      <c r="AT148">
        <v>0</v>
      </c>
      <c r="AU148">
        <v>0</v>
      </c>
      <c r="AV148">
        <v>1</v>
      </c>
      <c r="AW148">
        <v>0</v>
      </c>
      <c r="AX148">
        <f>SUM(AH148:AW148)</f>
        <v>9</v>
      </c>
      <c r="AY148">
        <v>70</v>
      </c>
      <c r="AZ148">
        <v>105</v>
      </c>
    </row>
    <row r="149" spans="1:52" hidden="1">
      <c r="A149">
        <v>3243743</v>
      </c>
      <c r="B149" t="s">
        <v>681</v>
      </c>
      <c r="C149" t="s">
        <v>214</v>
      </c>
      <c r="D149" t="s">
        <v>132</v>
      </c>
      <c r="E149">
        <v>0</v>
      </c>
      <c r="F149">
        <v>0</v>
      </c>
      <c r="G149">
        <v>1</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t="s">
        <v>240</v>
      </c>
    </row>
    <row r="150" spans="1:52">
      <c r="A150">
        <v>3944000</v>
      </c>
      <c r="B150" t="s">
        <v>682</v>
      </c>
      <c r="C150" t="s">
        <v>252</v>
      </c>
      <c r="E150">
        <v>0</v>
      </c>
      <c r="F150">
        <v>0</v>
      </c>
      <c r="G150" t="s">
        <v>765</v>
      </c>
      <c r="H150">
        <v>0</v>
      </c>
      <c r="I150">
        <v>0</v>
      </c>
      <c r="J150">
        <v>0</v>
      </c>
      <c r="K150">
        <v>0</v>
      </c>
      <c r="L150">
        <v>0</v>
      </c>
      <c r="M150">
        <v>0</v>
      </c>
      <c r="N150">
        <v>0</v>
      </c>
      <c r="O150">
        <v>0</v>
      </c>
      <c r="P150">
        <v>0</v>
      </c>
      <c r="Q150">
        <v>0</v>
      </c>
      <c r="R150">
        <v>0</v>
      </c>
      <c r="S150">
        <v>0</v>
      </c>
      <c r="T150" t="s">
        <v>765</v>
      </c>
      <c r="U150" t="s">
        <v>765</v>
      </c>
      <c r="V150">
        <v>0</v>
      </c>
      <c r="W150">
        <v>0</v>
      </c>
      <c r="X150">
        <v>0</v>
      </c>
      <c r="Y150">
        <v>0</v>
      </c>
      <c r="Z150">
        <v>0</v>
      </c>
      <c r="AA150">
        <v>0</v>
      </c>
      <c r="AB150" t="s">
        <v>765</v>
      </c>
      <c r="AC150">
        <v>0</v>
      </c>
      <c r="AD150">
        <v>0</v>
      </c>
      <c r="AE150">
        <v>0</v>
      </c>
      <c r="AF150">
        <v>0</v>
      </c>
      <c r="AG150" t="s">
        <v>2</v>
      </c>
      <c r="AH150">
        <v>1</v>
      </c>
      <c r="AI150">
        <v>1</v>
      </c>
      <c r="AJ150">
        <v>1</v>
      </c>
      <c r="AK150">
        <v>0</v>
      </c>
      <c r="AL150">
        <v>0</v>
      </c>
      <c r="AM150">
        <v>1</v>
      </c>
      <c r="AN150">
        <v>1</v>
      </c>
      <c r="AO150">
        <v>1</v>
      </c>
      <c r="AP150">
        <v>1</v>
      </c>
      <c r="AQ150">
        <v>1</v>
      </c>
      <c r="AR150">
        <v>1</v>
      </c>
      <c r="AS150">
        <v>0</v>
      </c>
      <c r="AT150">
        <v>0</v>
      </c>
      <c r="AU150">
        <v>0</v>
      </c>
      <c r="AV150">
        <v>1</v>
      </c>
      <c r="AW150">
        <v>0</v>
      </c>
      <c r="AX150">
        <f>SUM(AH150:AW150)</f>
        <v>10</v>
      </c>
      <c r="AY150">
        <v>15</v>
      </c>
      <c r="AZ150">
        <v>16</v>
      </c>
    </row>
    <row r="151" spans="1:52" hidden="1">
      <c r="A151">
        <v>2930860</v>
      </c>
      <c r="B151" t="s">
        <v>684</v>
      </c>
      <c r="AG151" t="s">
        <v>563</v>
      </c>
    </row>
    <row r="152" spans="1:52" hidden="1">
      <c r="A152">
        <v>3268331</v>
      </c>
      <c r="B152" t="s">
        <v>685</v>
      </c>
      <c r="C152" t="s">
        <v>252</v>
      </c>
      <c r="E152">
        <v>0</v>
      </c>
      <c r="F152">
        <v>0</v>
      </c>
      <c r="G152">
        <v>0</v>
      </c>
      <c r="H152">
        <v>1</v>
      </c>
      <c r="I152">
        <v>0</v>
      </c>
      <c r="J152">
        <v>0</v>
      </c>
      <c r="K152">
        <v>0</v>
      </c>
      <c r="L152">
        <v>0</v>
      </c>
      <c r="M152">
        <v>0</v>
      </c>
      <c r="N152">
        <v>0</v>
      </c>
      <c r="O152">
        <v>0</v>
      </c>
      <c r="P152">
        <v>0</v>
      </c>
      <c r="Q152">
        <v>0</v>
      </c>
      <c r="R152">
        <v>0</v>
      </c>
      <c r="S152">
        <v>0</v>
      </c>
      <c r="T152">
        <v>1</v>
      </c>
      <c r="U152">
        <v>0</v>
      </c>
      <c r="V152">
        <v>0</v>
      </c>
      <c r="W152">
        <v>0</v>
      </c>
      <c r="X152">
        <v>0</v>
      </c>
      <c r="Y152">
        <v>1</v>
      </c>
      <c r="Z152">
        <v>0</v>
      </c>
      <c r="AA152">
        <v>0</v>
      </c>
      <c r="AB152">
        <v>0</v>
      </c>
      <c r="AC152">
        <v>0</v>
      </c>
      <c r="AD152">
        <v>0</v>
      </c>
      <c r="AE152">
        <v>0</v>
      </c>
      <c r="AF152">
        <v>0</v>
      </c>
      <c r="AG152" t="s">
        <v>395</v>
      </c>
    </row>
    <row r="153" spans="1:52">
      <c r="A153">
        <v>2924243</v>
      </c>
      <c r="B153" t="s">
        <v>686</v>
      </c>
      <c r="C153" t="s">
        <v>252</v>
      </c>
      <c r="D153" t="s">
        <v>130</v>
      </c>
      <c r="E153">
        <v>0</v>
      </c>
      <c r="F153">
        <v>0</v>
      </c>
      <c r="G153" t="s">
        <v>765</v>
      </c>
      <c r="H153">
        <v>0</v>
      </c>
      <c r="I153">
        <v>0</v>
      </c>
      <c r="J153">
        <v>0</v>
      </c>
      <c r="K153">
        <v>0</v>
      </c>
      <c r="L153">
        <v>0</v>
      </c>
      <c r="M153">
        <v>0</v>
      </c>
      <c r="N153">
        <v>0</v>
      </c>
      <c r="O153">
        <v>0</v>
      </c>
      <c r="P153">
        <v>0</v>
      </c>
      <c r="Q153" t="s">
        <v>768</v>
      </c>
      <c r="R153">
        <v>0</v>
      </c>
      <c r="S153" t="s">
        <v>765</v>
      </c>
      <c r="T153" t="s">
        <v>765</v>
      </c>
      <c r="U153">
        <v>0</v>
      </c>
      <c r="V153">
        <v>0</v>
      </c>
      <c r="W153">
        <v>0</v>
      </c>
      <c r="X153">
        <v>0</v>
      </c>
      <c r="Y153">
        <v>0</v>
      </c>
      <c r="Z153">
        <v>0</v>
      </c>
      <c r="AA153">
        <v>0</v>
      </c>
      <c r="AB153">
        <v>0</v>
      </c>
      <c r="AC153">
        <v>0</v>
      </c>
      <c r="AD153">
        <v>0</v>
      </c>
      <c r="AE153">
        <v>0</v>
      </c>
      <c r="AF153">
        <v>0</v>
      </c>
      <c r="AG153" t="s">
        <v>2</v>
      </c>
      <c r="AH153">
        <v>1</v>
      </c>
      <c r="AI153">
        <v>1</v>
      </c>
      <c r="AJ153">
        <v>1</v>
      </c>
      <c r="AK153">
        <v>1</v>
      </c>
      <c r="AL153">
        <v>1</v>
      </c>
      <c r="AM153">
        <v>1</v>
      </c>
      <c r="AN153">
        <v>1</v>
      </c>
      <c r="AO153">
        <v>1</v>
      </c>
      <c r="AP153">
        <v>1</v>
      </c>
      <c r="AQ153">
        <v>1</v>
      </c>
      <c r="AR153">
        <v>1</v>
      </c>
      <c r="AS153">
        <v>0</v>
      </c>
      <c r="AT153">
        <v>0</v>
      </c>
      <c r="AU153">
        <v>1</v>
      </c>
      <c r="AV153">
        <v>1</v>
      </c>
      <c r="AW153">
        <v>0</v>
      </c>
      <c r="AX153">
        <f>SUM(AH153:AW153)</f>
        <v>13</v>
      </c>
      <c r="AY153">
        <v>72</v>
      </c>
      <c r="AZ153">
        <v>62</v>
      </c>
    </row>
    <row r="154" spans="1:52" hidden="1">
      <c r="A154">
        <v>4182543</v>
      </c>
      <c r="B154" t="s">
        <v>688</v>
      </c>
      <c r="C154" t="s">
        <v>246</v>
      </c>
      <c r="E154">
        <v>0</v>
      </c>
      <c r="F154">
        <v>0</v>
      </c>
      <c r="G154" t="s">
        <v>765</v>
      </c>
      <c r="H154" t="s">
        <v>765</v>
      </c>
      <c r="I154">
        <v>0</v>
      </c>
      <c r="J154">
        <v>0</v>
      </c>
      <c r="K154">
        <v>0</v>
      </c>
      <c r="L154">
        <v>0</v>
      </c>
      <c r="M154">
        <v>0</v>
      </c>
      <c r="N154">
        <v>0</v>
      </c>
      <c r="O154">
        <v>0</v>
      </c>
      <c r="P154">
        <v>0</v>
      </c>
      <c r="Q154">
        <v>0</v>
      </c>
      <c r="R154">
        <v>0</v>
      </c>
      <c r="S154">
        <v>0</v>
      </c>
      <c r="T154" t="s">
        <v>765</v>
      </c>
      <c r="U154">
        <v>0</v>
      </c>
      <c r="V154">
        <v>1</v>
      </c>
      <c r="W154">
        <v>0</v>
      </c>
      <c r="X154">
        <v>0</v>
      </c>
      <c r="Y154">
        <v>0</v>
      </c>
      <c r="Z154">
        <v>0</v>
      </c>
      <c r="AA154">
        <v>0</v>
      </c>
      <c r="AB154">
        <v>0</v>
      </c>
      <c r="AC154">
        <v>0</v>
      </c>
      <c r="AD154" t="s">
        <v>765</v>
      </c>
      <c r="AE154">
        <v>0</v>
      </c>
      <c r="AF154">
        <v>0</v>
      </c>
      <c r="AG154" t="s">
        <v>263</v>
      </c>
      <c r="AH154">
        <v>1</v>
      </c>
      <c r="AI154">
        <v>1</v>
      </c>
      <c r="AJ154">
        <v>1</v>
      </c>
      <c r="AK154">
        <v>0</v>
      </c>
      <c r="AL154">
        <v>0</v>
      </c>
      <c r="AM154">
        <v>1</v>
      </c>
      <c r="AN154">
        <v>1</v>
      </c>
      <c r="AO154">
        <v>1</v>
      </c>
      <c r="AP154">
        <v>1</v>
      </c>
      <c r="AQ154">
        <v>1</v>
      </c>
      <c r="AR154">
        <v>1</v>
      </c>
      <c r="AS154">
        <v>0</v>
      </c>
      <c r="AT154">
        <v>0</v>
      </c>
      <c r="AU154">
        <v>0</v>
      </c>
      <c r="AV154">
        <v>1</v>
      </c>
      <c r="AW154">
        <v>0</v>
      </c>
      <c r="AX154">
        <f>SUM(AH154:AW154)</f>
        <v>10</v>
      </c>
      <c r="AY154">
        <v>15</v>
      </c>
      <c r="AZ154">
        <v>32</v>
      </c>
    </row>
    <row r="155" spans="1:52">
      <c r="A155">
        <v>3567171</v>
      </c>
      <c r="B155" t="s">
        <v>689</v>
      </c>
      <c r="C155" t="s">
        <v>238</v>
      </c>
      <c r="E155">
        <v>0</v>
      </c>
      <c r="F155">
        <v>0</v>
      </c>
      <c r="G155" t="s">
        <v>765</v>
      </c>
      <c r="H155">
        <v>0</v>
      </c>
      <c r="I155" t="s">
        <v>768</v>
      </c>
      <c r="J155">
        <v>0</v>
      </c>
      <c r="K155">
        <v>0</v>
      </c>
      <c r="L155">
        <v>0</v>
      </c>
      <c r="M155">
        <v>0</v>
      </c>
      <c r="N155">
        <v>0</v>
      </c>
      <c r="O155" t="s">
        <v>765</v>
      </c>
      <c r="P155">
        <v>0</v>
      </c>
      <c r="Q155" t="s">
        <v>768</v>
      </c>
      <c r="R155">
        <v>0</v>
      </c>
      <c r="S155">
        <v>1</v>
      </c>
      <c r="T155" t="s">
        <v>765</v>
      </c>
      <c r="U155">
        <v>0</v>
      </c>
      <c r="V155">
        <v>0</v>
      </c>
      <c r="W155">
        <v>0</v>
      </c>
      <c r="X155">
        <v>0</v>
      </c>
      <c r="Y155" t="s">
        <v>765</v>
      </c>
      <c r="Z155" t="s">
        <v>767</v>
      </c>
      <c r="AA155">
        <v>0</v>
      </c>
      <c r="AB155">
        <v>0</v>
      </c>
      <c r="AC155">
        <v>0</v>
      </c>
      <c r="AD155">
        <v>0</v>
      </c>
      <c r="AE155">
        <v>0</v>
      </c>
      <c r="AF155" t="s">
        <v>768</v>
      </c>
      <c r="AG155" t="s">
        <v>2</v>
      </c>
      <c r="AH155">
        <v>1</v>
      </c>
      <c r="AI155">
        <v>1</v>
      </c>
      <c r="AJ155">
        <v>0</v>
      </c>
      <c r="AK155">
        <v>0</v>
      </c>
      <c r="AL155">
        <v>1</v>
      </c>
      <c r="AM155">
        <v>1</v>
      </c>
      <c r="AN155">
        <v>1</v>
      </c>
      <c r="AO155">
        <v>1</v>
      </c>
      <c r="AP155">
        <v>1</v>
      </c>
      <c r="AQ155">
        <v>0</v>
      </c>
      <c r="AR155">
        <v>1</v>
      </c>
      <c r="AS155">
        <v>0</v>
      </c>
      <c r="AT155">
        <v>0</v>
      </c>
      <c r="AU155">
        <v>0</v>
      </c>
      <c r="AV155" s="8">
        <v>1</v>
      </c>
      <c r="AW155">
        <v>0</v>
      </c>
      <c r="AX155">
        <f>SUM(AH155:AW155)</f>
        <v>9</v>
      </c>
      <c r="AY155">
        <v>38</v>
      </c>
      <c r="AZ155">
        <v>74</v>
      </c>
    </row>
    <row r="156" spans="1:52" hidden="1">
      <c r="A156">
        <v>3868518</v>
      </c>
      <c r="B156" t="s">
        <v>690</v>
      </c>
      <c r="C156" t="s">
        <v>228</v>
      </c>
      <c r="E156">
        <v>0</v>
      </c>
      <c r="F156">
        <v>0</v>
      </c>
      <c r="G156">
        <v>1</v>
      </c>
      <c r="H156">
        <v>0</v>
      </c>
      <c r="I156">
        <v>0</v>
      </c>
      <c r="J156">
        <v>0</v>
      </c>
      <c r="K156">
        <v>0</v>
      </c>
      <c r="L156">
        <v>0</v>
      </c>
      <c r="M156">
        <v>0</v>
      </c>
      <c r="N156">
        <v>0</v>
      </c>
      <c r="O156">
        <v>1</v>
      </c>
      <c r="P156">
        <v>0</v>
      </c>
      <c r="Q156">
        <v>0</v>
      </c>
      <c r="R156">
        <v>0</v>
      </c>
      <c r="S156">
        <v>1</v>
      </c>
      <c r="T156">
        <v>0</v>
      </c>
      <c r="U156">
        <v>1</v>
      </c>
      <c r="V156">
        <v>1</v>
      </c>
      <c r="W156">
        <v>0</v>
      </c>
      <c r="X156">
        <v>0</v>
      </c>
      <c r="Y156">
        <v>1</v>
      </c>
      <c r="Z156">
        <v>1</v>
      </c>
      <c r="AA156">
        <v>0</v>
      </c>
      <c r="AB156">
        <v>1</v>
      </c>
      <c r="AC156">
        <v>0</v>
      </c>
      <c r="AD156">
        <v>0</v>
      </c>
      <c r="AE156">
        <v>0</v>
      </c>
      <c r="AF156">
        <v>1</v>
      </c>
      <c r="AG156" t="s">
        <v>517</v>
      </c>
    </row>
    <row r="157" spans="1:52" hidden="1">
      <c r="A157">
        <v>3925525</v>
      </c>
      <c r="B157" t="s">
        <v>433</v>
      </c>
      <c r="AG157" t="s">
        <v>563</v>
      </c>
    </row>
    <row r="158" spans="1:52" hidden="1">
      <c r="A158">
        <v>2997002</v>
      </c>
      <c r="B158" t="s">
        <v>691</v>
      </c>
      <c r="C158" t="s">
        <v>252</v>
      </c>
      <c r="E158">
        <v>0</v>
      </c>
      <c r="F158">
        <v>0</v>
      </c>
      <c r="G158" t="s">
        <v>765</v>
      </c>
      <c r="H158">
        <v>0</v>
      </c>
      <c r="I158">
        <v>0</v>
      </c>
      <c r="J158">
        <v>0</v>
      </c>
      <c r="K158">
        <v>0</v>
      </c>
      <c r="L158">
        <v>0</v>
      </c>
      <c r="M158">
        <v>0</v>
      </c>
      <c r="N158">
        <v>0</v>
      </c>
      <c r="O158">
        <v>0</v>
      </c>
      <c r="P158">
        <v>0</v>
      </c>
      <c r="Q158">
        <v>0</v>
      </c>
      <c r="R158">
        <v>0</v>
      </c>
      <c r="S158" t="s">
        <v>766</v>
      </c>
      <c r="T158">
        <v>0</v>
      </c>
      <c r="U158" t="s">
        <v>765</v>
      </c>
      <c r="V158">
        <v>0</v>
      </c>
      <c r="W158">
        <v>0</v>
      </c>
      <c r="X158">
        <v>0</v>
      </c>
      <c r="Y158" t="s">
        <v>765</v>
      </c>
      <c r="Z158" t="s">
        <v>767</v>
      </c>
      <c r="AA158">
        <v>0</v>
      </c>
      <c r="AB158">
        <v>0</v>
      </c>
      <c r="AC158">
        <v>0</v>
      </c>
      <c r="AD158">
        <v>0</v>
      </c>
      <c r="AE158">
        <v>0</v>
      </c>
      <c r="AF158">
        <v>0</v>
      </c>
      <c r="AG158" t="s">
        <v>263</v>
      </c>
      <c r="AH158">
        <v>1</v>
      </c>
      <c r="AI158">
        <v>1</v>
      </c>
      <c r="AJ158">
        <v>1</v>
      </c>
      <c r="AK158">
        <v>0</v>
      </c>
      <c r="AL158">
        <v>0</v>
      </c>
      <c r="AM158">
        <v>1</v>
      </c>
      <c r="AN158">
        <v>1</v>
      </c>
      <c r="AO158">
        <v>1</v>
      </c>
      <c r="AP158">
        <v>1</v>
      </c>
      <c r="AQ158">
        <v>1</v>
      </c>
      <c r="AR158">
        <v>1</v>
      </c>
      <c r="AS158">
        <v>0</v>
      </c>
      <c r="AT158">
        <v>0</v>
      </c>
      <c r="AU158">
        <v>0</v>
      </c>
      <c r="AV158" s="8">
        <v>1</v>
      </c>
      <c r="AW158">
        <v>0</v>
      </c>
      <c r="AX158">
        <f>SUM(AH158:AW158)</f>
        <v>10</v>
      </c>
      <c r="AY158">
        <v>78</v>
      </c>
      <c r="AZ158">
        <v>68</v>
      </c>
    </row>
    <row r="159" spans="1:52" hidden="1">
      <c r="A159">
        <v>2931697</v>
      </c>
      <c r="B159" t="s">
        <v>693</v>
      </c>
      <c r="C159" t="s">
        <v>228</v>
      </c>
      <c r="E159">
        <v>0</v>
      </c>
      <c r="F159">
        <v>0</v>
      </c>
      <c r="G159">
        <v>1</v>
      </c>
      <c r="H159">
        <v>1</v>
      </c>
      <c r="I159">
        <v>0</v>
      </c>
      <c r="J159">
        <v>0</v>
      </c>
      <c r="K159">
        <v>0</v>
      </c>
      <c r="L159">
        <v>0</v>
      </c>
      <c r="M159">
        <v>0</v>
      </c>
      <c r="N159">
        <v>0</v>
      </c>
      <c r="O159">
        <v>0</v>
      </c>
      <c r="P159">
        <v>0</v>
      </c>
      <c r="Q159">
        <v>0</v>
      </c>
      <c r="R159">
        <v>0</v>
      </c>
      <c r="S159">
        <v>0</v>
      </c>
      <c r="T159">
        <v>0</v>
      </c>
      <c r="U159">
        <v>1</v>
      </c>
      <c r="V159">
        <v>0</v>
      </c>
      <c r="W159">
        <v>0</v>
      </c>
      <c r="X159">
        <v>0</v>
      </c>
      <c r="Y159">
        <v>0</v>
      </c>
      <c r="Z159">
        <v>0</v>
      </c>
      <c r="AA159">
        <v>0</v>
      </c>
      <c r="AB159">
        <v>0</v>
      </c>
      <c r="AC159">
        <v>0</v>
      </c>
      <c r="AD159">
        <v>0</v>
      </c>
      <c r="AE159">
        <v>0</v>
      </c>
      <c r="AF159">
        <v>0</v>
      </c>
      <c r="AG159" t="s">
        <v>240</v>
      </c>
    </row>
    <row r="160" spans="1:52" hidden="1">
      <c r="A160">
        <v>3916420</v>
      </c>
      <c r="B160" t="s">
        <v>694</v>
      </c>
      <c r="AG160" t="s">
        <v>563</v>
      </c>
    </row>
    <row r="161" spans="1:52" hidden="1">
      <c r="A161">
        <v>3384182</v>
      </c>
      <c r="B161" t="s">
        <v>606</v>
      </c>
      <c r="AG161" t="s">
        <v>563</v>
      </c>
    </row>
    <row r="162" spans="1:52">
      <c r="A162">
        <v>3878884</v>
      </c>
      <c r="B162" t="s">
        <v>237</v>
      </c>
      <c r="C162" t="s">
        <v>238</v>
      </c>
      <c r="E162">
        <v>0</v>
      </c>
      <c r="F162">
        <v>0</v>
      </c>
      <c r="G162" t="s">
        <v>765</v>
      </c>
      <c r="H162">
        <v>0</v>
      </c>
      <c r="I162">
        <v>0</v>
      </c>
      <c r="J162">
        <v>0</v>
      </c>
      <c r="K162">
        <v>0</v>
      </c>
      <c r="L162">
        <v>0</v>
      </c>
      <c r="M162">
        <v>0</v>
      </c>
      <c r="N162">
        <v>0</v>
      </c>
      <c r="O162">
        <v>0</v>
      </c>
      <c r="P162">
        <v>0</v>
      </c>
      <c r="Q162">
        <v>0</v>
      </c>
      <c r="R162">
        <v>0</v>
      </c>
      <c r="S162" t="s">
        <v>765</v>
      </c>
      <c r="T162">
        <v>0</v>
      </c>
      <c r="U162">
        <v>0</v>
      </c>
      <c r="V162">
        <v>0</v>
      </c>
      <c r="W162">
        <v>0</v>
      </c>
      <c r="X162">
        <v>0</v>
      </c>
      <c r="Y162" t="s">
        <v>767</v>
      </c>
      <c r="Z162" t="s">
        <v>767</v>
      </c>
      <c r="AA162">
        <v>0</v>
      </c>
      <c r="AB162">
        <v>0</v>
      </c>
      <c r="AC162">
        <v>0</v>
      </c>
      <c r="AD162">
        <v>0</v>
      </c>
      <c r="AE162">
        <v>0</v>
      </c>
      <c r="AF162">
        <v>0</v>
      </c>
      <c r="AG162" t="s">
        <v>2</v>
      </c>
      <c r="AH162">
        <v>0</v>
      </c>
      <c r="AI162">
        <v>0</v>
      </c>
      <c r="AJ162">
        <v>0</v>
      </c>
      <c r="AK162">
        <v>1</v>
      </c>
      <c r="AL162">
        <v>1</v>
      </c>
      <c r="AM162">
        <v>0</v>
      </c>
      <c r="AN162">
        <v>0</v>
      </c>
      <c r="AO162">
        <v>1</v>
      </c>
      <c r="AP162">
        <v>0</v>
      </c>
      <c r="AQ162">
        <v>0</v>
      </c>
      <c r="AR162">
        <v>1</v>
      </c>
      <c r="AS162">
        <v>0</v>
      </c>
      <c r="AT162">
        <v>0</v>
      </c>
      <c r="AU162">
        <v>0</v>
      </c>
      <c r="AV162">
        <v>1</v>
      </c>
      <c r="AW162">
        <v>0</v>
      </c>
      <c r="AX162">
        <f>SUM(AH162:AW162)</f>
        <v>5</v>
      </c>
      <c r="AY162">
        <v>300</v>
      </c>
      <c r="AZ162">
        <v>550</v>
      </c>
    </row>
    <row r="163" spans="1:52" hidden="1">
      <c r="A163">
        <v>3556125</v>
      </c>
      <c r="B163" t="s">
        <v>696</v>
      </c>
      <c r="AG163" t="s">
        <v>563</v>
      </c>
    </row>
    <row r="164" spans="1:52" hidden="1">
      <c r="A164">
        <v>3374071</v>
      </c>
      <c r="B164" t="s">
        <v>697</v>
      </c>
      <c r="AG164" t="s">
        <v>563</v>
      </c>
    </row>
    <row r="165" spans="1:52" hidden="1">
      <c r="A165">
        <v>4132732</v>
      </c>
      <c r="B165" t="s">
        <v>698</v>
      </c>
      <c r="C165" t="s">
        <v>273</v>
      </c>
      <c r="D165" t="s">
        <v>114</v>
      </c>
      <c r="E165">
        <v>0</v>
      </c>
      <c r="F165">
        <v>0</v>
      </c>
      <c r="G165" t="s">
        <v>765</v>
      </c>
      <c r="H165" t="s">
        <v>765</v>
      </c>
      <c r="I165">
        <v>0</v>
      </c>
      <c r="J165">
        <v>0</v>
      </c>
      <c r="K165">
        <v>0</v>
      </c>
      <c r="L165">
        <v>0</v>
      </c>
      <c r="M165">
        <v>0</v>
      </c>
      <c r="N165">
        <v>0</v>
      </c>
      <c r="O165">
        <v>0</v>
      </c>
      <c r="P165">
        <v>0</v>
      </c>
      <c r="Q165">
        <v>0</v>
      </c>
      <c r="R165">
        <v>0</v>
      </c>
      <c r="S165">
        <v>0</v>
      </c>
      <c r="T165">
        <v>0</v>
      </c>
      <c r="U165" t="s">
        <v>765</v>
      </c>
      <c r="V165">
        <v>0</v>
      </c>
      <c r="W165">
        <v>0</v>
      </c>
      <c r="X165">
        <v>0</v>
      </c>
      <c r="Y165">
        <v>0</v>
      </c>
      <c r="Z165">
        <v>0</v>
      </c>
      <c r="AA165">
        <v>0</v>
      </c>
      <c r="AB165" t="s">
        <v>765</v>
      </c>
      <c r="AC165">
        <v>0</v>
      </c>
      <c r="AD165">
        <v>0</v>
      </c>
      <c r="AE165">
        <v>0</v>
      </c>
      <c r="AF165">
        <v>0</v>
      </c>
      <c r="AG165" t="s">
        <v>263</v>
      </c>
      <c r="AH165">
        <v>1</v>
      </c>
      <c r="AI165">
        <v>1</v>
      </c>
      <c r="AJ165">
        <v>1</v>
      </c>
      <c r="AK165">
        <v>0</v>
      </c>
      <c r="AL165">
        <v>0</v>
      </c>
      <c r="AM165">
        <v>1</v>
      </c>
      <c r="AN165">
        <v>1</v>
      </c>
      <c r="AO165">
        <v>1</v>
      </c>
      <c r="AP165">
        <v>1</v>
      </c>
      <c r="AQ165">
        <v>1</v>
      </c>
      <c r="AR165">
        <v>1</v>
      </c>
      <c r="AS165">
        <v>0</v>
      </c>
      <c r="AT165">
        <v>0</v>
      </c>
      <c r="AU165">
        <v>0</v>
      </c>
      <c r="AV165">
        <v>1</v>
      </c>
      <c r="AW165">
        <v>0</v>
      </c>
      <c r="AX165">
        <f>SUM(AH165:AW165)</f>
        <v>10</v>
      </c>
      <c r="AY165">
        <v>9</v>
      </c>
      <c r="AZ165">
        <v>6</v>
      </c>
    </row>
    <row r="166" spans="1:52" hidden="1">
      <c r="A166">
        <v>4046741</v>
      </c>
      <c r="B166" t="s">
        <v>261</v>
      </c>
      <c r="C166" t="s">
        <v>218</v>
      </c>
      <c r="E166">
        <v>0</v>
      </c>
      <c r="F166">
        <v>0</v>
      </c>
      <c r="G166" t="s">
        <v>765</v>
      </c>
      <c r="H166" t="s">
        <v>765</v>
      </c>
      <c r="I166">
        <v>1</v>
      </c>
      <c r="J166">
        <v>0</v>
      </c>
      <c r="K166">
        <v>0</v>
      </c>
      <c r="L166">
        <v>0</v>
      </c>
      <c r="M166">
        <v>0</v>
      </c>
      <c r="N166">
        <v>0</v>
      </c>
      <c r="O166">
        <v>0</v>
      </c>
      <c r="P166">
        <v>0</v>
      </c>
      <c r="Q166">
        <v>0</v>
      </c>
      <c r="R166">
        <v>0</v>
      </c>
      <c r="S166">
        <v>0</v>
      </c>
      <c r="T166" t="s">
        <v>765</v>
      </c>
      <c r="U166">
        <v>1</v>
      </c>
      <c r="V166">
        <v>0</v>
      </c>
      <c r="W166">
        <v>0</v>
      </c>
      <c r="X166">
        <v>0</v>
      </c>
      <c r="Y166">
        <v>0</v>
      </c>
      <c r="Z166">
        <v>0</v>
      </c>
      <c r="AA166">
        <v>0</v>
      </c>
      <c r="AB166">
        <v>0</v>
      </c>
      <c r="AC166">
        <v>0</v>
      </c>
      <c r="AD166">
        <v>0</v>
      </c>
      <c r="AE166">
        <v>0</v>
      </c>
      <c r="AF166">
        <v>0</v>
      </c>
      <c r="AG166" t="s">
        <v>263</v>
      </c>
      <c r="AH166">
        <v>1</v>
      </c>
      <c r="AI166">
        <v>1</v>
      </c>
      <c r="AJ166">
        <v>1</v>
      </c>
      <c r="AK166">
        <v>0</v>
      </c>
      <c r="AL166">
        <v>0</v>
      </c>
      <c r="AM166">
        <v>1</v>
      </c>
      <c r="AN166">
        <v>1</v>
      </c>
      <c r="AO166">
        <v>1</v>
      </c>
      <c r="AP166">
        <v>1</v>
      </c>
      <c r="AQ166">
        <v>1</v>
      </c>
      <c r="AR166">
        <v>1</v>
      </c>
      <c r="AS166">
        <v>0</v>
      </c>
      <c r="AT166">
        <v>0</v>
      </c>
      <c r="AU166">
        <v>0</v>
      </c>
      <c r="AV166">
        <v>1</v>
      </c>
      <c r="AW166">
        <v>0</v>
      </c>
      <c r="AX166">
        <f>SUM(AH166:AW166)</f>
        <v>10</v>
      </c>
      <c r="AY166">
        <v>8</v>
      </c>
      <c r="AZ166">
        <v>8</v>
      </c>
    </row>
    <row r="167" spans="1:52" hidden="1">
      <c r="A167">
        <v>4246315</v>
      </c>
      <c r="B167" t="s">
        <v>701</v>
      </c>
      <c r="C167" t="s">
        <v>228</v>
      </c>
      <c r="E167">
        <v>1</v>
      </c>
      <c r="F167">
        <v>0</v>
      </c>
      <c r="G167">
        <v>1</v>
      </c>
      <c r="H167">
        <v>1</v>
      </c>
      <c r="I167">
        <v>0</v>
      </c>
      <c r="J167">
        <v>0</v>
      </c>
      <c r="K167">
        <v>0</v>
      </c>
      <c r="L167">
        <v>0</v>
      </c>
      <c r="M167">
        <v>0</v>
      </c>
      <c r="N167">
        <v>0</v>
      </c>
      <c r="O167">
        <v>0</v>
      </c>
      <c r="P167">
        <v>0</v>
      </c>
      <c r="Q167">
        <v>0</v>
      </c>
      <c r="R167">
        <v>0</v>
      </c>
      <c r="S167">
        <v>0</v>
      </c>
      <c r="T167">
        <v>0</v>
      </c>
      <c r="U167">
        <v>1</v>
      </c>
      <c r="V167">
        <v>0</v>
      </c>
      <c r="W167">
        <v>0</v>
      </c>
      <c r="X167">
        <v>0</v>
      </c>
      <c r="Y167">
        <v>0</v>
      </c>
      <c r="Z167">
        <v>0</v>
      </c>
      <c r="AA167">
        <v>0</v>
      </c>
      <c r="AB167">
        <v>0</v>
      </c>
      <c r="AC167">
        <v>0</v>
      </c>
      <c r="AD167">
        <v>0</v>
      </c>
      <c r="AE167">
        <v>0</v>
      </c>
      <c r="AF167">
        <v>0</v>
      </c>
      <c r="AG167" t="s">
        <v>517</v>
      </c>
    </row>
    <row r="168" spans="1:52" hidden="1">
      <c r="A168">
        <v>3890815</v>
      </c>
      <c r="B168" t="s">
        <v>312</v>
      </c>
      <c r="AG168" t="s">
        <v>563</v>
      </c>
    </row>
    <row r="169" spans="1:52" hidden="1">
      <c r="A169">
        <v>3266935</v>
      </c>
      <c r="B169" t="s">
        <v>702</v>
      </c>
      <c r="C169" t="s">
        <v>214</v>
      </c>
      <c r="E169">
        <v>0</v>
      </c>
      <c r="F169">
        <v>0</v>
      </c>
      <c r="G169">
        <v>1</v>
      </c>
      <c r="H169">
        <v>0</v>
      </c>
      <c r="I169">
        <v>0</v>
      </c>
      <c r="J169">
        <v>0</v>
      </c>
      <c r="K169">
        <v>0</v>
      </c>
      <c r="L169">
        <v>0</v>
      </c>
      <c r="M169">
        <v>0</v>
      </c>
      <c r="N169">
        <v>0</v>
      </c>
      <c r="O169">
        <v>0</v>
      </c>
      <c r="P169">
        <v>0</v>
      </c>
      <c r="Q169">
        <v>0</v>
      </c>
      <c r="R169">
        <v>0</v>
      </c>
      <c r="S169">
        <v>1</v>
      </c>
      <c r="T169">
        <v>0</v>
      </c>
      <c r="U169">
        <v>1</v>
      </c>
      <c r="V169">
        <v>0</v>
      </c>
      <c r="W169">
        <v>0</v>
      </c>
      <c r="X169">
        <v>0</v>
      </c>
      <c r="Y169">
        <v>0</v>
      </c>
      <c r="Z169">
        <v>0</v>
      </c>
      <c r="AA169">
        <v>0</v>
      </c>
      <c r="AB169">
        <v>0</v>
      </c>
      <c r="AC169">
        <v>0</v>
      </c>
      <c r="AD169">
        <v>1</v>
      </c>
      <c r="AE169">
        <v>0</v>
      </c>
      <c r="AF169">
        <v>0</v>
      </c>
      <c r="AG169" t="s">
        <v>395</v>
      </c>
    </row>
    <row r="170" spans="1:52" hidden="1">
      <c r="A170">
        <v>3366996</v>
      </c>
      <c r="B170" t="s">
        <v>352</v>
      </c>
      <c r="C170" t="s">
        <v>252</v>
      </c>
      <c r="E170">
        <v>0</v>
      </c>
      <c r="F170">
        <v>0</v>
      </c>
      <c r="G170">
        <v>0</v>
      </c>
      <c r="H170" t="s">
        <v>765</v>
      </c>
      <c r="I170" t="s">
        <v>765</v>
      </c>
      <c r="J170">
        <v>0</v>
      </c>
      <c r="K170">
        <v>0</v>
      </c>
      <c r="L170">
        <v>0</v>
      </c>
      <c r="M170">
        <v>0</v>
      </c>
      <c r="N170">
        <v>0</v>
      </c>
      <c r="O170">
        <v>0</v>
      </c>
      <c r="P170">
        <v>0</v>
      </c>
      <c r="Q170">
        <v>0</v>
      </c>
      <c r="R170">
        <v>0</v>
      </c>
      <c r="S170">
        <v>0</v>
      </c>
      <c r="T170" t="s">
        <v>765</v>
      </c>
      <c r="U170" t="s">
        <v>765</v>
      </c>
      <c r="V170">
        <v>0</v>
      </c>
      <c r="W170">
        <v>0</v>
      </c>
      <c r="X170">
        <v>0</v>
      </c>
      <c r="Y170">
        <v>0</v>
      </c>
      <c r="Z170">
        <v>0</v>
      </c>
      <c r="AA170">
        <v>0</v>
      </c>
      <c r="AB170">
        <v>0</v>
      </c>
      <c r="AC170">
        <v>0</v>
      </c>
      <c r="AD170">
        <v>0</v>
      </c>
      <c r="AE170">
        <v>0</v>
      </c>
      <c r="AF170">
        <v>0</v>
      </c>
      <c r="AG170" t="s">
        <v>263</v>
      </c>
      <c r="AH170">
        <v>0</v>
      </c>
      <c r="AI170">
        <v>0</v>
      </c>
      <c r="AJ170">
        <v>0</v>
      </c>
      <c r="AK170">
        <v>0</v>
      </c>
      <c r="AL170">
        <v>0</v>
      </c>
      <c r="AM170">
        <v>0</v>
      </c>
      <c r="AN170">
        <v>0</v>
      </c>
      <c r="AO170">
        <v>0</v>
      </c>
      <c r="AP170">
        <v>1</v>
      </c>
      <c r="AQ170">
        <v>1</v>
      </c>
      <c r="AR170">
        <v>1</v>
      </c>
      <c r="AS170">
        <v>0</v>
      </c>
      <c r="AT170">
        <v>0</v>
      </c>
      <c r="AU170">
        <v>0</v>
      </c>
      <c r="AV170">
        <v>1</v>
      </c>
      <c r="AW170">
        <v>0</v>
      </c>
      <c r="AX170">
        <f>SUM(AH170:AW170)</f>
        <v>4</v>
      </c>
      <c r="AY170">
        <v>400</v>
      </c>
      <c r="AZ170">
        <v>300</v>
      </c>
    </row>
    <row r="171" spans="1:52" hidden="1">
      <c r="A171">
        <v>3446795</v>
      </c>
      <c r="B171" t="s">
        <v>352</v>
      </c>
      <c r="C171" t="s">
        <v>238</v>
      </c>
      <c r="E171">
        <v>0</v>
      </c>
      <c r="F171">
        <v>0</v>
      </c>
      <c r="G171" t="s">
        <v>765</v>
      </c>
      <c r="H171" t="s">
        <v>765</v>
      </c>
      <c r="I171">
        <v>0</v>
      </c>
      <c r="J171">
        <v>0</v>
      </c>
      <c r="K171">
        <v>0</v>
      </c>
      <c r="L171">
        <v>0</v>
      </c>
      <c r="M171">
        <v>0</v>
      </c>
      <c r="N171">
        <v>0</v>
      </c>
      <c r="O171">
        <v>0</v>
      </c>
      <c r="P171">
        <v>0</v>
      </c>
      <c r="Q171">
        <v>0</v>
      </c>
      <c r="R171">
        <v>0</v>
      </c>
      <c r="S171">
        <v>0</v>
      </c>
      <c r="T171" t="s">
        <v>765</v>
      </c>
      <c r="U171">
        <v>0</v>
      </c>
      <c r="V171">
        <v>0</v>
      </c>
      <c r="W171">
        <v>0</v>
      </c>
      <c r="X171">
        <v>0</v>
      </c>
      <c r="Y171" t="s">
        <v>765</v>
      </c>
      <c r="Z171" t="s">
        <v>767</v>
      </c>
      <c r="AA171">
        <v>0</v>
      </c>
      <c r="AB171">
        <v>0</v>
      </c>
      <c r="AC171">
        <v>0</v>
      </c>
      <c r="AD171">
        <v>0</v>
      </c>
      <c r="AE171">
        <v>0</v>
      </c>
      <c r="AF171">
        <v>0</v>
      </c>
      <c r="AG171" t="s">
        <v>263</v>
      </c>
      <c r="AH171">
        <v>1</v>
      </c>
      <c r="AI171">
        <v>1</v>
      </c>
      <c r="AJ171">
        <v>1</v>
      </c>
      <c r="AK171">
        <v>0</v>
      </c>
      <c r="AL171">
        <v>0</v>
      </c>
      <c r="AM171">
        <v>1</v>
      </c>
      <c r="AN171">
        <v>1</v>
      </c>
      <c r="AO171">
        <v>1</v>
      </c>
      <c r="AP171">
        <v>1</v>
      </c>
      <c r="AQ171">
        <v>1</v>
      </c>
      <c r="AR171">
        <v>1</v>
      </c>
      <c r="AS171">
        <v>0</v>
      </c>
      <c r="AT171">
        <v>0</v>
      </c>
      <c r="AU171">
        <v>0</v>
      </c>
      <c r="AV171">
        <v>1</v>
      </c>
      <c r="AW171">
        <v>0</v>
      </c>
      <c r="AX171">
        <f>SUM(AH171:AW171)</f>
        <v>10</v>
      </c>
      <c r="AY171">
        <v>23</v>
      </c>
      <c r="AZ171">
        <v>23</v>
      </c>
    </row>
    <row r="172" spans="1:52" hidden="1">
      <c r="A172">
        <v>4021379</v>
      </c>
      <c r="B172" t="s">
        <v>704</v>
      </c>
      <c r="C172" t="s">
        <v>228</v>
      </c>
      <c r="E172" t="s">
        <v>766</v>
      </c>
      <c r="F172" t="s">
        <v>766</v>
      </c>
      <c r="G172" t="s">
        <v>765</v>
      </c>
      <c r="H172">
        <v>0</v>
      </c>
      <c r="I172">
        <v>0</v>
      </c>
      <c r="J172">
        <v>0</v>
      </c>
      <c r="K172">
        <v>0</v>
      </c>
      <c r="L172">
        <v>0</v>
      </c>
      <c r="M172">
        <v>0</v>
      </c>
      <c r="N172">
        <v>0</v>
      </c>
      <c r="O172">
        <v>0</v>
      </c>
      <c r="P172">
        <v>0</v>
      </c>
      <c r="Q172">
        <v>0</v>
      </c>
      <c r="R172">
        <v>0</v>
      </c>
      <c r="S172" t="s">
        <v>765</v>
      </c>
      <c r="T172">
        <v>0</v>
      </c>
      <c r="U172" t="s">
        <v>765</v>
      </c>
      <c r="V172">
        <v>0</v>
      </c>
      <c r="W172">
        <v>0</v>
      </c>
      <c r="X172">
        <v>0</v>
      </c>
      <c r="Y172" t="s">
        <v>767</v>
      </c>
      <c r="Z172" t="s">
        <v>767</v>
      </c>
      <c r="AA172">
        <v>0</v>
      </c>
      <c r="AB172" t="s">
        <v>765</v>
      </c>
      <c r="AC172">
        <v>0</v>
      </c>
      <c r="AD172">
        <v>0</v>
      </c>
      <c r="AE172">
        <v>0</v>
      </c>
      <c r="AF172">
        <v>0</v>
      </c>
      <c r="AG172" t="s">
        <v>263</v>
      </c>
      <c r="AH172">
        <v>1</v>
      </c>
      <c r="AI172">
        <v>1</v>
      </c>
      <c r="AJ172">
        <v>1</v>
      </c>
      <c r="AK172">
        <v>0</v>
      </c>
      <c r="AL172">
        <v>0</v>
      </c>
      <c r="AM172">
        <v>1</v>
      </c>
      <c r="AN172">
        <v>1</v>
      </c>
      <c r="AO172">
        <v>1</v>
      </c>
      <c r="AP172">
        <v>1</v>
      </c>
      <c r="AQ172">
        <v>1</v>
      </c>
      <c r="AR172">
        <v>1</v>
      </c>
      <c r="AS172">
        <v>0</v>
      </c>
      <c r="AT172">
        <v>0</v>
      </c>
      <c r="AU172">
        <v>0</v>
      </c>
      <c r="AV172">
        <v>1</v>
      </c>
      <c r="AW172">
        <v>0</v>
      </c>
      <c r="AX172">
        <f>SUM(AH172:AW172)</f>
        <v>10</v>
      </c>
      <c r="AY172">
        <v>44</v>
      </c>
      <c r="AZ172">
        <v>72</v>
      </c>
    </row>
    <row r="173" spans="1:52" hidden="1">
      <c r="A173">
        <v>3469712</v>
      </c>
      <c r="B173" t="s">
        <v>706</v>
      </c>
      <c r="C173" t="s">
        <v>273</v>
      </c>
      <c r="E173">
        <v>0</v>
      </c>
      <c r="F173">
        <v>0</v>
      </c>
      <c r="G173">
        <v>1</v>
      </c>
      <c r="H173">
        <v>1</v>
      </c>
      <c r="I173">
        <v>0</v>
      </c>
      <c r="J173">
        <v>0</v>
      </c>
      <c r="K173">
        <v>0</v>
      </c>
      <c r="L173">
        <v>0</v>
      </c>
      <c r="M173">
        <v>0</v>
      </c>
      <c r="N173">
        <v>0</v>
      </c>
      <c r="O173">
        <v>0</v>
      </c>
      <c r="P173">
        <v>0</v>
      </c>
      <c r="Q173">
        <v>0</v>
      </c>
      <c r="R173">
        <v>0</v>
      </c>
      <c r="S173">
        <v>0</v>
      </c>
      <c r="T173">
        <v>0</v>
      </c>
      <c r="U173">
        <v>1</v>
      </c>
      <c r="V173">
        <v>0</v>
      </c>
      <c r="W173">
        <v>0</v>
      </c>
      <c r="X173">
        <v>0</v>
      </c>
      <c r="Y173">
        <v>1</v>
      </c>
      <c r="Z173">
        <v>1</v>
      </c>
      <c r="AA173">
        <v>0</v>
      </c>
      <c r="AB173">
        <v>1</v>
      </c>
      <c r="AC173">
        <v>0</v>
      </c>
      <c r="AD173">
        <v>1</v>
      </c>
      <c r="AE173">
        <v>0</v>
      </c>
      <c r="AF173">
        <v>0</v>
      </c>
      <c r="AG173" t="s">
        <v>395</v>
      </c>
    </row>
    <row r="174" spans="1:52" hidden="1">
      <c r="A174">
        <v>3698143</v>
      </c>
      <c r="B174" t="s">
        <v>707</v>
      </c>
      <c r="AG174" t="s">
        <v>563</v>
      </c>
    </row>
    <row r="175" spans="1:52" hidden="1">
      <c r="A175">
        <v>3956167</v>
      </c>
      <c r="B175" t="s">
        <v>708</v>
      </c>
      <c r="AG175" t="s">
        <v>563</v>
      </c>
    </row>
    <row r="176" spans="1:52">
      <c r="A176">
        <v>2896180</v>
      </c>
      <c r="B176" t="s">
        <v>709</v>
      </c>
      <c r="C176" t="s">
        <v>228</v>
      </c>
      <c r="E176">
        <v>0</v>
      </c>
      <c r="F176">
        <v>0</v>
      </c>
      <c r="G176" t="s">
        <v>765</v>
      </c>
      <c r="H176">
        <v>0</v>
      </c>
      <c r="I176">
        <v>0</v>
      </c>
      <c r="J176">
        <v>0</v>
      </c>
      <c r="K176">
        <v>0</v>
      </c>
      <c r="L176">
        <v>0</v>
      </c>
      <c r="M176">
        <v>0</v>
      </c>
      <c r="N176">
        <v>0</v>
      </c>
      <c r="O176">
        <v>0</v>
      </c>
      <c r="P176">
        <v>0</v>
      </c>
      <c r="Q176">
        <v>0</v>
      </c>
      <c r="R176">
        <v>0</v>
      </c>
      <c r="S176" t="s">
        <v>765</v>
      </c>
      <c r="T176">
        <v>0</v>
      </c>
      <c r="U176" t="s">
        <v>765</v>
      </c>
      <c r="V176">
        <v>0</v>
      </c>
      <c r="W176">
        <v>0</v>
      </c>
      <c r="X176">
        <v>0</v>
      </c>
      <c r="Y176">
        <v>0</v>
      </c>
      <c r="Z176">
        <v>0</v>
      </c>
      <c r="AA176">
        <v>0</v>
      </c>
      <c r="AB176">
        <v>0</v>
      </c>
      <c r="AC176">
        <v>0</v>
      </c>
      <c r="AD176">
        <v>0</v>
      </c>
      <c r="AE176">
        <v>0</v>
      </c>
      <c r="AF176">
        <v>0</v>
      </c>
      <c r="AG176" t="s">
        <v>2</v>
      </c>
      <c r="AH176">
        <v>1</v>
      </c>
      <c r="AI176">
        <v>1</v>
      </c>
      <c r="AJ176">
        <v>1</v>
      </c>
      <c r="AK176">
        <v>0</v>
      </c>
      <c r="AL176">
        <v>0</v>
      </c>
      <c r="AM176">
        <v>1</v>
      </c>
      <c r="AN176">
        <v>1</v>
      </c>
      <c r="AO176">
        <v>1</v>
      </c>
      <c r="AP176">
        <v>0</v>
      </c>
      <c r="AQ176">
        <v>1</v>
      </c>
      <c r="AR176">
        <v>1</v>
      </c>
      <c r="AS176">
        <v>0</v>
      </c>
      <c r="AT176">
        <v>0</v>
      </c>
      <c r="AU176">
        <v>0</v>
      </c>
      <c r="AV176">
        <v>1</v>
      </c>
      <c r="AW176">
        <v>0</v>
      </c>
      <c r="AX176">
        <f>SUM(AH176:AW176)</f>
        <v>9</v>
      </c>
      <c r="AY176">
        <v>120</v>
      </c>
      <c r="AZ176">
        <v>140</v>
      </c>
    </row>
    <row r="177" spans="1:52" hidden="1">
      <c r="A177">
        <v>3509937</v>
      </c>
      <c r="B177" t="s">
        <v>711</v>
      </c>
      <c r="C177" t="s">
        <v>246</v>
      </c>
      <c r="E177">
        <v>0</v>
      </c>
      <c r="F177">
        <v>0</v>
      </c>
      <c r="G177" t="s">
        <v>765</v>
      </c>
      <c r="H177" t="s">
        <v>768</v>
      </c>
      <c r="I177">
        <v>0</v>
      </c>
      <c r="J177">
        <v>0</v>
      </c>
      <c r="K177">
        <v>0</v>
      </c>
      <c r="L177">
        <v>0</v>
      </c>
      <c r="M177">
        <v>0</v>
      </c>
      <c r="N177">
        <v>0</v>
      </c>
      <c r="O177">
        <v>0</v>
      </c>
      <c r="P177">
        <v>0</v>
      </c>
      <c r="Q177" t="s">
        <v>765</v>
      </c>
      <c r="R177" t="s">
        <v>765</v>
      </c>
      <c r="S177">
        <v>0</v>
      </c>
      <c r="T177">
        <v>0</v>
      </c>
      <c r="U177">
        <v>0</v>
      </c>
      <c r="V177">
        <v>0</v>
      </c>
      <c r="W177">
        <v>0</v>
      </c>
      <c r="X177">
        <v>0</v>
      </c>
      <c r="Y177">
        <v>0</v>
      </c>
      <c r="Z177">
        <v>0</v>
      </c>
      <c r="AA177">
        <v>0</v>
      </c>
      <c r="AB177">
        <v>0</v>
      </c>
      <c r="AC177">
        <v>0</v>
      </c>
      <c r="AD177">
        <v>0</v>
      </c>
      <c r="AE177">
        <v>0</v>
      </c>
      <c r="AF177">
        <v>0</v>
      </c>
      <c r="AG177" t="s">
        <v>263</v>
      </c>
      <c r="AH177">
        <v>1</v>
      </c>
      <c r="AI177">
        <v>1</v>
      </c>
      <c r="AJ177">
        <v>1</v>
      </c>
      <c r="AK177">
        <v>0</v>
      </c>
      <c r="AL177">
        <v>0</v>
      </c>
      <c r="AM177">
        <v>1</v>
      </c>
      <c r="AN177">
        <v>1</v>
      </c>
      <c r="AO177">
        <v>1</v>
      </c>
      <c r="AP177">
        <v>1</v>
      </c>
      <c r="AQ177">
        <v>1</v>
      </c>
      <c r="AR177">
        <v>1</v>
      </c>
      <c r="AS177">
        <v>0</v>
      </c>
      <c r="AT177">
        <v>0</v>
      </c>
      <c r="AU177">
        <v>0</v>
      </c>
      <c r="AV177">
        <v>1</v>
      </c>
      <c r="AW177">
        <v>0</v>
      </c>
      <c r="AX177">
        <f>SUM(AH177:AW177)</f>
        <v>10</v>
      </c>
      <c r="AY177">
        <v>22</v>
      </c>
      <c r="AZ177">
        <v>96</v>
      </c>
    </row>
    <row r="178" spans="1:52" hidden="1">
      <c r="A178">
        <v>3871197</v>
      </c>
      <c r="B178" t="s">
        <v>712</v>
      </c>
      <c r="AG178" t="s">
        <v>563</v>
      </c>
    </row>
    <row r="179" spans="1:52" hidden="1">
      <c r="A179">
        <v>3961664</v>
      </c>
      <c r="B179" t="s">
        <v>713</v>
      </c>
      <c r="AG179" t="s">
        <v>563</v>
      </c>
    </row>
    <row r="180" spans="1:52" hidden="1">
      <c r="A180">
        <v>3680968</v>
      </c>
      <c r="B180" t="s">
        <v>714</v>
      </c>
      <c r="C180" t="s">
        <v>252</v>
      </c>
      <c r="E180">
        <v>0</v>
      </c>
      <c r="F180">
        <v>0</v>
      </c>
      <c r="G180" t="s">
        <v>765</v>
      </c>
      <c r="H180">
        <v>0</v>
      </c>
      <c r="I180">
        <v>0</v>
      </c>
      <c r="J180">
        <v>0</v>
      </c>
      <c r="K180">
        <v>0</v>
      </c>
      <c r="L180">
        <v>0</v>
      </c>
      <c r="M180">
        <v>0</v>
      </c>
      <c r="N180">
        <v>0</v>
      </c>
      <c r="O180">
        <v>0</v>
      </c>
      <c r="P180">
        <v>0</v>
      </c>
      <c r="Q180">
        <v>0</v>
      </c>
      <c r="R180">
        <v>0</v>
      </c>
      <c r="S180">
        <v>1</v>
      </c>
      <c r="T180">
        <v>0</v>
      </c>
      <c r="U180" t="s">
        <v>765</v>
      </c>
      <c r="V180">
        <v>0</v>
      </c>
      <c r="W180">
        <v>0</v>
      </c>
      <c r="X180">
        <v>0</v>
      </c>
      <c r="Y180" t="s">
        <v>765</v>
      </c>
      <c r="Z180" t="s">
        <v>767</v>
      </c>
      <c r="AA180">
        <v>0</v>
      </c>
      <c r="AB180">
        <v>0</v>
      </c>
      <c r="AC180">
        <v>0</v>
      </c>
      <c r="AD180">
        <v>0</v>
      </c>
      <c r="AE180">
        <v>0</v>
      </c>
      <c r="AF180">
        <v>0</v>
      </c>
      <c r="AG180" t="s">
        <v>263</v>
      </c>
      <c r="AH180">
        <v>1</v>
      </c>
      <c r="AI180">
        <v>1</v>
      </c>
      <c r="AJ180">
        <v>1</v>
      </c>
      <c r="AK180">
        <v>0</v>
      </c>
      <c r="AL180">
        <v>1</v>
      </c>
      <c r="AM180">
        <v>1</v>
      </c>
      <c r="AN180">
        <v>1</v>
      </c>
      <c r="AO180">
        <v>1</v>
      </c>
      <c r="AP180">
        <v>0</v>
      </c>
      <c r="AQ180">
        <v>1</v>
      </c>
      <c r="AR180">
        <v>1</v>
      </c>
      <c r="AS180">
        <v>0</v>
      </c>
      <c r="AT180">
        <v>0</v>
      </c>
      <c r="AU180">
        <v>0</v>
      </c>
      <c r="AV180">
        <v>1</v>
      </c>
      <c r="AW180">
        <v>0</v>
      </c>
      <c r="AX180">
        <f>SUM(AH180:AW180)</f>
        <v>10</v>
      </c>
      <c r="AY180">
        <v>38</v>
      </c>
      <c r="AZ180">
        <v>54</v>
      </c>
    </row>
    <row r="181" spans="1:52" hidden="1">
      <c r="A181">
        <v>3038849</v>
      </c>
      <c r="B181" t="s">
        <v>716</v>
      </c>
      <c r="AG181" t="s">
        <v>563</v>
      </c>
    </row>
    <row r="182" spans="1:52" hidden="1">
      <c r="A182">
        <v>3220473</v>
      </c>
      <c r="B182" t="s">
        <v>433</v>
      </c>
      <c r="C182" t="s">
        <v>273</v>
      </c>
      <c r="D182" t="s">
        <v>133</v>
      </c>
      <c r="E182">
        <v>0</v>
      </c>
      <c r="F182">
        <v>1</v>
      </c>
      <c r="G182">
        <v>1</v>
      </c>
      <c r="H182">
        <v>0</v>
      </c>
      <c r="I182">
        <v>0</v>
      </c>
      <c r="J182">
        <v>0</v>
      </c>
      <c r="K182">
        <v>0</v>
      </c>
      <c r="L182">
        <v>0</v>
      </c>
      <c r="M182">
        <v>0</v>
      </c>
      <c r="N182">
        <v>0</v>
      </c>
      <c r="O182">
        <v>0</v>
      </c>
      <c r="P182">
        <v>0</v>
      </c>
      <c r="Q182">
        <v>0</v>
      </c>
      <c r="R182">
        <v>0</v>
      </c>
      <c r="S182">
        <v>1</v>
      </c>
      <c r="T182">
        <v>0</v>
      </c>
      <c r="U182">
        <v>1</v>
      </c>
      <c r="V182">
        <v>0</v>
      </c>
      <c r="W182">
        <v>0</v>
      </c>
      <c r="X182">
        <v>0</v>
      </c>
      <c r="Y182">
        <v>1</v>
      </c>
      <c r="Z182">
        <v>1</v>
      </c>
      <c r="AA182">
        <v>0</v>
      </c>
      <c r="AB182">
        <v>0</v>
      </c>
      <c r="AC182">
        <v>0</v>
      </c>
      <c r="AD182">
        <v>0</v>
      </c>
      <c r="AE182">
        <v>0</v>
      </c>
      <c r="AF182">
        <v>0</v>
      </c>
      <c r="AG182" t="s">
        <v>395</v>
      </c>
    </row>
    <row r="183" spans="1:52" hidden="1">
      <c r="A183">
        <v>3406007</v>
      </c>
      <c r="B183" t="s">
        <v>717</v>
      </c>
      <c r="AG183" t="s">
        <v>563</v>
      </c>
    </row>
    <row r="184" spans="1:52" hidden="1">
      <c r="A184">
        <v>3603293</v>
      </c>
      <c r="B184" t="s">
        <v>718</v>
      </c>
      <c r="AG184" t="s">
        <v>563</v>
      </c>
    </row>
    <row r="185" spans="1:52" hidden="1">
      <c r="A185">
        <v>4076832</v>
      </c>
      <c r="B185" t="s">
        <v>719</v>
      </c>
      <c r="C185" t="s">
        <v>228</v>
      </c>
      <c r="E185">
        <v>1</v>
      </c>
      <c r="F185">
        <v>1</v>
      </c>
      <c r="G185">
        <v>1</v>
      </c>
      <c r="H185">
        <v>1</v>
      </c>
      <c r="I185">
        <v>0</v>
      </c>
      <c r="J185">
        <v>0</v>
      </c>
      <c r="K185">
        <v>0</v>
      </c>
      <c r="L185">
        <v>0</v>
      </c>
      <c r="M185">
        <v>0</v>
      </c>
      <c r="N185">
        <v>0</v>
      </c>
      <c r="O185">
        <v>0</v>
      </c>
      <c r="P185">
        <v>0</v>
      </c>
      <c r="Q185">
        <v>0</v>
      </c>
      <c r="R185">
        <v>0</v>
      </c>
      <c r="S185">
        <v>1</v>
      </c>
      <c r="T185">
        <v>0</v>
      </c>
      <c r="U185">
        <v>1</v>
      </c>
      <c r="V185">
        <v>1</v>
      </c>
      <c r="W185">
        <v>0</v>
      </c>
      <c r="X185">
        <v>0</v>
      </c>
      <c r="Y185">
        <v>0</v>
      </c>
      <c r="Z185">
        <v>0</v>
      </c>
      <c r="AA185">
        <v>0</v>
      </c>
      <c r="AB185">
        <v>0</v>
      </c>
      <c r="AC185">
        <v>0</v>
      </c>
      <c r="AD185">
        <v>0</v>
      </c>
      <c r="AE185">
        <v>0</v>
      </c>
      <c r="AF185">
        <v>1</v>
      </c>
      <c r="AG185" t="s">
        <v>517</v>
      </c>
    </row>
    <row r="186" spans="1:52" hidden="1">
      <c r="A186">
        <v>3440219</v>
      </c>
      <c r="B186" t="s">
        <v>527</v>
      </c>
      <c r="AG186" t="s">
        <v>563</v>
      </c>
    </row>
    <row r="187" spans="1:52">
      <c r="A187">
        <v>3771521</v>
      </c>
      <c r="B187" t="s">
        <v>720</v>
      </c>
      <c r="C187" t="s">
        <v>218</v>
      </c>
      <c r="D187" t="s">
        <v>114</v>
      </c>
      <c r="E187">
        <v>0</v>
      </c>
      <c r="F187">
        <v>0</v>
      </c>
      <c r="G187" t="s">
        <v>765</v>
      </c>
      <c r="H187">
        <v>0</v>
      </c>
      <c r="I187" t="s">
        <v>765</v>
      </c>
      <c r="J187">
        <v>0</v>
      </c>
      <c r="K187">
        <v>0</v>
      </c>
      <c r="L187">
        <v>0</v>
      </c>
      <c r="M187">
        <v>0</v>
      </c>
      <c r="N187">
        <v>0</v>
      </c>
      <c r="O187">
        <v>0</v>
      </c>
      <c r="P187">
        <v>0</v>
      </c>
      <c r="Q187">
        <v>0</v>
      </c>
      <c r="R187">
        <v>0</v>
      </c>
      <c r="S187" t="s">
        <v>765</v>
      </c>
      <c r="T187" t="s">
        <v>765</v>
      </c>
      <c r="U187" t="s">
        <v>765</v>
      </c>
      <c r="V187">
        <v>0</v>
      </c>
      <c r="W187">
        <v>0</v>
      </c>
      <c r="X187">
        <v>0</v>
      </c>
      <c r="Y187">
        <v>0</v>
      </c>
      <c r="Z187">
        <v>0</v>
      </c>
      <c r="AA187">
        <v>0</v>
      </c>
      <c r="AB187">
        <v>0</v>
      </c>
      <c r="AC187">
        <v>0</v>
      </c>
      <c r="AD187">
        <v>0</v>
      </c>
      <c r="AE187">
        <v>0</v>
      </c>
      <c r="AF187" t="s">
        <v>766</v>
      </c>
      <c r="AG187" t="s">
        <v>2</v>
      </c>
      <c r="AH187">
        <v>0</v>
      </c>
      <c r="AI187">
        <v>0</v>
      </c>
      <c r="AJ187">
        <v>0</v>
      </c>
      <c r="AK187">
        <v>0</v>
      </c>
      <c r="AL187">
        <v>0</v>
      </c>
      <c r="AM187">
        <v>0</v>
      </c>
      <c r="AN187">
        <v>0</v>
      </c>
      <c r="AO187">
        <v>1</v>
      </c>
      <c r="AP187">
        <v>1</v>
      </c>
      <c r="AQ187">
        <v>0</v>
      </c>
      <c r="AR187">
        <v>1</v>
      </c>
      <c r="AS187">
        <v>0</v>
      </c>
      <c r="AT187">
        <v>0</v>
      </c>
      <c r="AU187">
        <v>0</v>
      </c>
      <c r="AV187">
        <v>1</v>
      </c>
      <c r="AW187">
        <v>0</v>
      </c>
      <c r="AX187">
        <f>SUM(AH187:AW187)</f>
        <v>4</v>
      </c>
      <c r="AY187">
        <v>33</v>
      </c>
      <c r="AZ187">
        <v>180</v>
      </c>
    </row>
    <row r="188" spans="1:52" hidden="1">
      <c r="A188">
        <v>3013707</v>
      </c>
    </row>
    <row r="189" spans="1:52" hidden="1">
      <c r="A189">
        <v>3070977</v>
      </c>
    </row>
    <row r="190" spans="1:52" hidden="1">
      <c r="A190">
        <v>3751827</v>
      </c>
    </row>
    <row r="191" spans="1:52" hidden="1">
      <c r="A191">
        <v>3059058</v>
      </c>
    </row>
    <row r="192" spans="1:52" hidden="1">
      <c r="A192">
        <v>3230370</v>
      </c>
    </row>
    <row r="193" spans="1:1" hidden="1">
      <c r="A193">
        <v>3644277</v>
      </c>
    </row>
    <row r="194" spans="1:1" hidden="1">
      <c r="A194">
        <v>2855316</v>
      </c>
    </row>
    <row r="195" spans="1:1" hidden="1">
      <c r="A195">
        <v>3276260</v>
      </c>
    </row>
    <row r="196" spans="1:1" hidden="1">
      <c r="A196">
        <v>2871473</v>
      </c>
    </row>
    <row r="197" spans="1:1" hidden="1">
      <c r="A197">
        <v>3572043</v>
      </c>
    </row>
    <row r="198" spans="1:1" hidden="1">
      <c r="A198">
        <v>2972224</v>
      </c>
    </row>
    <row r="199" spans="1:1" hidden="1">
      <c r="A199">
        <v>4003196</v>
      </c>
    </row>
    <row r="200" spans="1:1" hidden="1">
      <c r="A200">
        <v>4299500</v>
      </c>
    </row>
    <row r="201" spans="1:1" hidden="1">
      <c r="A201">
        <v>3420166</v>
      </c>
    </row>
    <row r="202" spans="1:1" hidden="1">
      <c r="A202">
        <v>2955603</v>
      </c>
    </row>
    <row r="203" spans="1:1" hidden="1">
      <c r="A203">
        <v>3325335</v>
      </c>
    </row>
    <row r="204" spans="1:1" hidden="1">
      <c r="A204">
        <v>3047437</v>
      </c>
    </row>
    <row r="205" spans="1:1" hidden="1">
      <c r="A205">
        <v>3548679</v>
      </c>
    </row>
    <row r="206" spans="1:1" hidden="1">
      <c r="A206">
        <v>3675891</v>
      </c>
    </row>
    <row r="207" spans="1:1" hidden="1">
      <c r="A207">
        <v>3818860</v>
      </c>
    </row>
    <row r="208" spans="1:1" hidden="1">
      <c r="A208">
        <v>3546541</v>
      </c>
    </row>
    <row r="209" spans="1:1" hidden="1">
      <c r="A209">
        <v>3371844</v>
      </c>
    </row>
    <row r="210" spans="1:1" hidden="1">
      <c r="A210">
        <v>4236735</v>
      </c>
    </row>
    <row r="211" spans="1:1" hidden="1">
      <c r="A211">
        <v>3548675</v>
      </c>
    </row>
    <row r="212" spans="1:1" hidden="1">
      <c r="A212">
        <v>3114702</v>
      </c>
    </row>
    <row r="213" spans="1:1" hidden="1">
      <c r="A213">
        <v>3783194</v>
      </c>
    </row>
    <row r="214" spans="1:1" hidden="1">
      <c r="A214">
        <v>2896158</v>
      </c>
    </row>
    <row r="215" spans="1:1" hidden="1">
      <c r="A215">
        <v>3092918</v>
      </c>
    </row>
    <row r="216" spans="1:1" hidden="1">
      <c r="A216">
        <v>3079833</v>
      </c>
    </row>
    <row r="217" spans="1:1" hidden="1">
      <c r="A217">
        <v>3870476</v>
      </c>
    </row>
    <row r="218" spans="1:1" hidden="1">
      <c r="A218">
        <v>4117435</v>
      </c>
    </row>
    <row r="219" spans="1:1" hidden="1">
      <c r="A219">
        <v>3775801</v>
      </c>
    </row>
    <row r="220" spans="1:1" hidden="1">
      <c r="A220">
        <v>2851793</v>
      </c>
    </row>
    <row r="221" spans="1:1" hidden="1">
      <c r="A221">
        <v>4347237</v>
      </c>
    </row>
    <row r="222" spans="1:1" hidden="1">
      <c r="A222">
        <v>3830484</v>
      </c>
    </row>
    <row r="223" spans="1:1" hidden="1">
      <c r="A223">
        <v>2881026</v>
      </c>
    </row>
    <row r="224" spans="1:1" hidden="1">
      <c r="A224">
        <v>3582271</v>
      </c>
    </row>
    <row r="225" spans="1:1" hidden="1">
      <c r="A225">
        <v>3104673</v>
      </c>
    </row>
    <row r="226" spans="1:1" hidden="1">
      <c r="A226">
        <v>3994448</v>
      </c>
    </row>
    <row r="227" spans="1:1" hidden="1">
      <c r="A227">
        <v>3895014</v>
      </c>
    </row>
    <row r="228" spans="1:1" hidden="1">
      <c r="A228">
        <v>2916446</v>
      </c>
    </row>
    <row r="229" spans="1:1" hidden="1">
      <c r="A229">
        <v>3143646</v>
      </c>
    </row>
    <row r="230" spans="1:1" hidden="1">
      <c r="A230">
        <v>3253544</v>
      </c>
    </row>
    <row r="231" spans="1:1" hidden="1">
      <c r="A231">
        <v>4086077</v>
      </c>
    </row>
    <row r="232" spans="1:1" hidden="1">
      <c r="A232">
        <v>3156866</v>
      </c>
    </row>
    <row r="233" spans="1:1" hidden="1">
      <c r="A233">
        <v>3518092</v>
      </c>
    </row>
    <row r="234" spans="1:1" hidden="1">
      <c r="A234">
        <v>3672145</v>
      </c>
    </row>
    <row r="235" spans="1:1" hidden="1">
      <c r="A235">
        <v>3137780</v>
      </c>
    </row>
    <row r="236" spans="1:1" hidden="1">
      <c r="A236">
        <v>3069396</v>
      </c>
    </row>
    <row r="237" spans="1:1" hidden="1">
      <c r="A237">
        <v>4105537</v>
      </c>
    </row>
    <row r="238" spans="1:1" hidden="1">
      <c r="A238">
        <v>3186372</v>
      </c>
    </row>
    <row r="239" spans="1:1" hidden="1">
      <c r="A239">
        <v>4102657</v>
      </c>
    </row>
    <row r="240" spans="1:1" hidden="1">
      <c r="A240">
        <v>4196159</v>
      </c>
    </row>
    <row r="241" spans="1:1" hidden="1">
      <c r="A241">
        <v>3841324</v>
      </c>
    </row>
    <row r="242" spans="1:1" hidden="1">
      <c r="A242">
        <v>3398562</v>
      </c>
    </row>
    <row r="243" spans="1:1" hidden="1">
      <c r="A243">
        <v>3708933</v>
      </c>
    </row>
    <row r="244" spans="1:1" hidden="1">
      <c r="A244">
        <v>2941458</v>
      </c>
    </row>
    <row r="245" spans="1:1" hidden="1">
      <c r="A245">
        <v>3438082</v>
      </c>
    </row>
  </sheetData>
  <autoFilter ref="AG3:AG245">
    <filterColumn colId="0">
      <filters>
        <filter val="Network"/>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Z539"/>
  <sheetViews>
    <sheetView topLeftCell="C1" workbookViewId="0">
      <pane ySplit="2" topLeftCell="A249" activePane="bottomLeft" state="frozen"/>
      <selection pane="bottomLeft" activeCell="O271" sqref="O271:Q282"/>
    </sheetView>
  </sheetViews>
  <sheetFormatPr baseColWidth="10" defaultRowHeight="15" x14ac:dyDescent="0"/>
  <sheetData>
    <row r="1" spans="1:52">
      <c r="A1" s="1" t="s">
        <v>509</v>
      </c>
      <c r="B1" s="1" t="s">
        <v>210</v>
      </c>
      <c r="C1" s="1" t="s">
        <v>211</v>
      </c>
      <c r="D1" s="1" t="s">
        <v>239</v>
      </c>
      <c r="E1" s="1" t="s">
        <v>69</v>
      </c>
      <c r="F1" s="1" t="s">
        <v>69</v>
      </c>
      <c r="G1" s="1" t="s">
        <v>70</v>
      </c>
      <c r="H1" s="1" t="s">
        <v>70</v>
      </c>
      <c r="I1" s="1" t="s">
        <v>71</v>
      </c>
      <c r="J1" s="1" t="s">
        <v>71</v>
      </c>
      <c r="K1" s="1" t="s">
        <v>72</v>
      </c>
      <c r="L1" s="1" t="s">
        <v>72</v>
      </c>
      <c r="M1" s="1" t="s">
        <v>73</v>
      </c>
      <c r="N1" s="1" t="s">
        <v>73</v>
      </c>
      <c r="O1" s="1" t="s">
        <v>74</v>
      </c>
      <c r="P1" s="1" t="s">
        <v>74</v>
      </c>
      <c r="Q1" s="1" t="s">
        <v>75</v>
      </c>
      <c r="R1" s="1" t="s">
        <v>75</v>
      </c>
      <c r="S1" s="1" t="s">
        <v>76</v>
      </c>
      <c r="T1" s="1" t="s">
        <v>76</v>
      </c>
      <c r="U1" s="1" t="s">
        <v>77</v>
      </c>
      <c r="V1" s="1" t="s">
        <v>77</v>
      </c>
      <c r="W1" s="1" t="s">
        <v>78</v>
      </c>
      <c r="X1" s="1" t="s">
        <v>78</v>
      </c>
      <c r="Y1" s="1" t="s">
        <v>79</v>
      </c>
      <c r="Z1" s="1" t="s">
        <v>79</v>
      </c>
      <c r="AA1" s="1" t="s">
        <v>80</v>
      </c>
      <c r="AB1" s="1" t="s">
        <v>80</v>
      </c>
      <c r="AC1" s="1" t="s">
        <v>81</v>
      </c>
      <c r="AD1" s="1" t="s">
        <v>81</v>
      </c>
      <c r="AE1" s="1" t="s">
        <v>82</v>
      </c>
      <c r="AF1" s="1" t="s">
        <v>82</v>
      </c>
      <c r="AG1" s="1" t="s">
        <v>229</v>
      </c>
      <c r="AH1" s="1" t="s">
        <v>822</v>
      </c>
      <c r="AI1" s="1" t="s">
        <v>823</v>
      </c>
      <c r="AJ1" s="1" t="s">
        <v>824</v>
      </c>
      <c r="AK1" s="1" t="s">
        <v>825</v>
      </c>
      <c r="AL1" s="1" t="s">
        <v>826</v>
      </c>
      <c r="AM1" s="1" t="s">
        <v>827</v>
      </c>
      <c r="AN1" s="1" t="s">
        <v>828</v>
      </c>
      <c r="AO1" s="1" t="s">
        <v>829</v>
      </c>
      <c r="AP1" s="1" t="s">
        <v>830</v>
      </c>
      <c r="AQ1" s="1" t="s">
        <v>831</v>
      </c>
      <c r="AR1" s="1" t="s">
        <v>832</v>
      </c>
      <c r="AS1" s="1" t="s">
        <v>833</v>
      </c>
      <c r="AT1" s="1" t="s">
        <v>834</v>
      </c>
      <c r="AU1" s="1" t="s">
        <v>835</v>
      </c>
      <c r="AV1" s="1" t="s">
        <v>836</v>
      </c>
      <c r="AW1" s="1" t="s">
        <v>837</v>
      </c>
      <c r="AX1" s="1" t="s">
        <v>852</v>
      </c>
      <c r="AY1" s="1" t="s">
        <v>838</v>
      </c>
      <c r="AZ1" s="1" t="s">
        <v>839</v>
      </c>
    </row>
    <row r="2" spans="1:52">
      <c r="E2" s="3" t="s">
        <v>212</v>
      </c>
      <c r="F2" s="3" t="s">
        <v>213</v>
      </c>
      <c r="G2" s="3" t="s">
        <v>212</v>
      </c>
      <c r="H2" s="3" t="s">
        <v>213</v>
      </c>
      <c r="I2" s="3" t="s">
        <v>212</v>
      </c>
      <c r="J2" s="3" t="s">
        <v>213</v>
      </c>
      <c r="K2" s="3" t="s">
        <v>212</v>
      </c>
      <c r="L2" s="3" t="s">
        <v>213</v>
      </c>
      <c r="M2" s="3" t="s">
        <v>212</v>
      </c>
      <c r="N2" s="3" t="s">
        <v>213</v>
      </c>
      <c r="O2" s="3" t="s">
        <v>212</v>
      </c>
      <c r="P2" s="3" t="s">
        <v>213</v>
      </c>
      <c r="Q2" s="3" t="s">
        <v>212</v>
      </c>
      <c r="R2" s="3" t="s">
        <v>213</v>
      </c>
      <c r="S2" s="3" t="s">
        <v>212</v>
      </c>
      <c r="T2" s="3" t="s">
        <v>213</v>
      </c>
      <c r="U2" s="3" t="s">
        <v>212</v>
      </c>
      <c r="V2" s="3" t="s">
        <v>213</v>
      </c>
      <c r="W2" s="3" t="s">
        <v>212</v>
      </c>
      <c r="X2" s="3" t="s">
        <v>213</v>
      </c>
      <c r="Y2" s="3" t="s">
        <v>212</v>
      </c>
      <c r="Z2" s="3" t="s">
        <v>213</v>
      </c>
      <c r="AA2" s="3" t="s">
        <v>212</v>
      </c>
      <c r="AB2" s="3" t="s">
        <v>213</v>
      </c>
      <c r="AC2" s="3" t="s">
        <v>212</v>
      </c>
      <c r="AD2" s="3" t="s">
        <v>213</v>
      </c>
      <c r="AE2" s="3" t="s">
        <v>212</v>
      </c>
      <c r="AF2" s="3" t="s">
        <v>213</v>
      </c>
    </row>
    <row r="3" spans="1:52">
      <c r="A3">
        <v>3044298</v>
      </c>
      <c r="B3" t="s">
        <v>232</v>
      </c>
      <c r="C3" t="s">
        <v>252</v>
      </c>
      <c r="E3">
        <v>0</v>
      </c>
      <c r="F3">
        <v>0</v>
      </c>
      <c r="G3" t="s">
        <v>765</v>
      </c>
      <c r="H3">
        <v>0</v>
      </c>
      <c r="I3">
        <v>1</v>
      </c>
      <c r="J3">
        <v>0</v>
      </c>
      <c r="K3">
        <v>0</v>
      </c>
      <c r="L3">
        <v>0</v>
      </c>
      <c r="M3">
        <v>0</v>
      </c>
      <c r="N3">
        <v>0</v>
      </c>
      <c r="O3">
        <v>0</v>
      </c>
      <c r="P3">
        <v>0</v>
      </c>
      <c r="Q3">
        <v>0</v>
      </c>
      <c r="R3">
        <v>0</v>
      </c>
      <c r="S3">
        <v>1</v>
      </c>
      <c r="T3" t="s">
        <v>765</v>
      </c>
      <c r="U3">
        <v>1</v>
      </c>
      <c r="V3">
        <v>0</v>
      </c>
      <c r="W3">
        <v>0</v>
      </c>
      <c r="X3">
        <v>0</v>
      </c>
      <c r="Y3">
        <v>0</v>
      </c>
      <c r="Z3">
        <v>0</v>
      </c>
      <c r="AA3">
        <v>0</v>
      </c>
      <c r="AB3">
        <v>0</v>
      </c>
      <c r="AC3">
        <v>0</v>
      </c>
      <c r="AD3">
        <v>0</v>
      </c>
      <c r="AE3">
        <v>0</v>
      </c>
      <c r="AF3">
        <v>0</v>
      </c>
      <c r="AG3" t="s">
        <v>2</v>
      </c>
      <c r="AH3">
        <v>1</v>
      </c>
      <c r="AI3">
        <v>1</v>
      </c>
      <c r="AJ3">
        <v>1</v>
      </c>
      <c r="AK3">
        <v>0</v>
      </c>
      <c r="AL3">
        <v>0</v>
      </c>
      <c r="AM3">
        <v>1</v>
      </c>
      <c r="AN3">
        <v>1</v>
      </c>
      <c r="AO3">
        <v>1</v>
      </c>
      <c r="AP3">
        <v>1</v>
      </c>
      <c r="AQ3">
        <v>1</v>
      </c>
      <c r="AR3">
        <v>1</v>
      </c>
      <c r="AS3">
        <v>0</v>
      </c>
      <c r="AT3">
        <v>0</v>
      </c>
      <c r="AU3">
        <v>0</v>
      </c>
      <c r="AV3">
        <v>1</v>
      </c>
      <c r="AW3">
        <v>0</v>
      </c>
      <c r="AX3">
        <f>SUM(AH3:AW3)</f>
        <v>10</v>
      </c>
      <c r="AY3">
        <v>18</v>
      </c>
      <c r="AZ3">
        <v>30</v>
      </c>
    </row>
    <row r="4" spans="1:52" hidden="1">
      <c r="A4">
        <v>3446469</v>
      </c>
      <c r="B4" t="s">
        <v>511</v>
      </c>
      <c r="AG4" t="s">
        <v>563</v>
      </c>
    </row>
    <row r="5" spans="1:52" hidden="1">
      <c r="A5">
        <v>3652418</v>
      </c>
      <c r="B5" t="s">
        <v>512</v>
      </c>
      <c r="AG5" t="s">
        <v>563</v>
      </c>
    </row>
    <row r="6" spans="1:52" hidden="1">
      <c r="A6">
        <v>3743788</v>
      </c>
      <c r="B6" t="s">
        <v>513</v>
      </c>
      <c r="AG6" t="s">
        <v>563</v>
      </c>
    </row>
    <row r="7" spans="1:52" hidden="1">
      <c r="A7">
        <v>2987807</v>
      </c>
      <c r="B7" t="s">
        <v>514</v>
      </c>
      <c r="C7" t="s">
        <v>228</v>
      </c>
      <c r="E7">
        <v>0</v>
      </c>
      <c r="F7" t="s">
        <v>766</v>
      </c>
      <c r="G7" t="s">
        <v>765</v>
      </c>
      <c r="H7" t="s">
        <v>765</v>
      </c>
      <c r="I7">
        <v>0</v>
      </c>
      <c r="J7">
        <v>0</v>
      </c>
      <c r="K7">
        <v>0</v>
      </c>
      <c r="L7">
        <v>0</v>
      </c>
      <c r="M7">
        <v>0</v>
      </c>
      <c r="N7">
        <v>0</v>
      </c>
      <c r="O7">
        <v>0</v>
      </c>
      <c r="P7">
        <v>0</v>
      </c>
      <c r="Q7">
        <v>0</v>
      </c>
      <c r="R7">
        <v>0</v>
      </c>
      <c r="S7">
        <v>0</v>
      </c>
      <c r="T7" t="s">
        <v>765</v>
      </c>
      <c r="U7">
        <v>0</v>
      </c>
      <c r="V7">
        <v>0</v>
      </c>
      <c r="W7">
        <v>0</v>
      </c>
      <c r="X7">
        <v>0</v>
      </c>
      <c r="Y7">
        <v>0</v>
      </c>
      <c r="Z7">
        <v>0</v>
      </c>
      <c r="AA7">
        <v>0</v>
      </c>
      <c r="AB7" t="s">
        <v>765</v>
      </c>
      <c r="AC7">
        <v>0</v>
      </c>
      <c r="AD7">
        <v>0</v>
      </c>
      <c r="AE7">
        <v>0</v>
      </c>
      <c r="AF7">
        <v>0</v>
      </c>
      <c r="AG7" t="s">
        <v>263</v>
      </c>
      <c r="AH7">
        <v>1</v>
      </c>
      <c r="AI7">
        <v>1</v>
      </c>
      <c r="AJ7">
        <v>1</v>
      </c>
      <c r="AK7">
        <v>0</v>
      </c>
      <c r="AL7">
        <v>0</v>
      </c>
      <c r="AM7">
        <v>1</v>
      </c>
      <c r="AN7">
        <v>1</v>
      </c>
      <c r="AO7">
        <v>1</v>
      </c>
      <c r="AP7">
        <v>1</v>
      </c>
      <c r="AQ7">
        <v>1</v>
      </c>
      <c r="AR7">
        <v>1</v>
      </c>
      <c r="AS7">
        <v>0</v>
      </c>
      <c r="AT7">
        <v>0</v>
      </c>
      <c r="AU7">
        <v>0</v>
      </c>
      <c r="AV7">
        <v>1</v>
      </c>
      <c r="AW7">
        <v>0</v>
      </c>
      <c r="AX7">
        <f>SUM(AH7:AW7)</f>
        <v>10</v>
      </c>
      <c r="AY7">
        <v>7</v>
      </c>
      <c r="AZ7">
        <v>6</v>
      </c>
    </row>
    <row r="8" spans="1:52" hidden="1">
      <c r="A8">
        <v>3275745</v>
      </c>
      <c r="B8" t="s">
        <v>515</v>
      </c>
      <c r="AG8" t="s">
        <v>563</v>
      </c>
    </row>
    <row r="9" spans="1:52" hidden="1">
      <c r="A9">
        <v>3118300</v>
      </c>
      <c r="B9" t="s">
        <v>516</v>
      </c>
      <c r="E9">
        <v>0</v>
      </c>
      <c r="F9">
        <v>1</v>
      </c>
      <c r="G9">
        <v>1</v>
      </c>
      <c r="H9">
        <v>0</v>
      </c>
      <c r="I9">
        <v>0</v>
      </c>
      <c r="J9">
        <v>0</v>
      </c>
      <c r="K9">
        <v>0</v>
      </c>
      <c r="L9">
        <v>0</v>
      </c>
      <c r="M9">
        <v>0</v>
      </c>
      <c r="N9">
        <v>0</v>
      </c>
      <c r="O9">
        <v>0</v>
      </c>
      <c r="P9">
        <v>0</v>
      </c>
      <c r="Q9">
        <v>0</v>
      </c>
      <c r="R9">
        <v>0</v>
      </c>
      <c r="S9">
        <v>0</v>
      </c>
      <c r="T9">
        <v>0</v>
      </c>
      <c r="U9">
        <v>1</v>
      </c>
      <c r="V9">
        <v>0</v>
      </c>
      <c r="W9">
        <v>0</v>
      </c>
      <c r="X9">
        <v>0</v>
      </c>
      <c r="Y9">
        <v>1</v>
      </c>
      <c r="Z9">
        <v>1</v>
      </c>
      <c r="AA9">
        <v>0</v>
      </c>
      <c r="AB9">
        <v>0</v>
      </c>
      <c r="AC9">
        <v>0</v>
      </c>
      <c r="AD9">
        <v>1</v>
      </c>
      <c r="AE9">
        <v>0</v>
      </c>
      <c r="AF9">
        <v>0</v>
      </c>
      <c r="AG9" t="s">
        <v>517</v>
      </c>
    </row>
    <row r="10" spans="1:52" hidden="1">
      <c r="A10">
        <v>3775442</v>
      </c>
      <c r="B10" t="s">
        <v>518</v>
      </c>
      <c r="AG10" t="s">
        <v>563</v>
      </c>
    </row>
    <row r="11" spans="1:52">
      <c r="A11">
        <v>3562060</v>
      </c>
      <c r="B11" t="s">
        <v>519</v>
      </c>
      <c r="C11" t="s">
        <v>218</v>
      </c>
      <c r="D11" t="s">
        <v>114</v>
      </c>
      <c r="E11">
        <v>0</v>
      </c>
      <c r="F11">
        <v>0</v>
      </c>
      <c r="G11" t="s">
        <v>765</v>
      </c>
      <c r="H11">
        <v>0</v>
      </c>
      <c r="I11">
        <v>0</v>
      </c>
      <c r="J11">
        <v>0</v>
      </c>
      <c r="K11">
        <v>0</v>
      </c>
      <c r="L11">
        <v>0</v>
      </c>
      <c r="M11">
        <v>0</v>
      </c>
      <c r="N11">
        <v>0</v>
      </c>
      <c r="O11">
        <v>0</v>
      </c>
      <c r="P11">
        <v>0</v>
      </c>
      <c r="Q11">
        <v>0</v>
      </c>
      <c r="R11">
        <v>0</v>
      </c>
      <c r="S11" t="s">
        <v>765</v>
      </c>
      <c r="T11">
        <v>0</v>
      </c>
      <c r="U11">
        <v>0</v>
      </c>
      <c r="V11">
        <v>0</v>
      </c>
      <c r="W11">
        <v>0</v>
      </c>
      <c r="X11">
        <v>0</v>
      </c>
      <c r="Y11">
        <v>0</v>
      </c>
      <c r="Z11">
        <v>0</v>
      </c>
      <c r="AA11">
        <v>0</v>
      </c>
      <c r="AB11">
        <v>0</v>
      </c>
      <c r="AC11">
        <v>0</v>
      </c>
      <c r="AD11">
        <v>0</v>
      </c>
      <c r="AE11">
        <v>0</v>
      </c>
      <c r="AF11">
        <v>0</v>
      </c>
      <c r="AG11" t="s">
        <v>2</v>
      </c>
      <c r="AH11">
        <v>1</v>
      </c>
      <c r="AI11">
        <v>1</v>
      </c>
      <c r="AJ11">
        <v>1</v>
      </c>
      <c r="AK11">
        <v>0</v>
      </c>
      <c r="AL11">
        <v>0</v>
      </c>
      <c r="AM11">
        <v>1</v>
      </c>
      <c r="AN11">
        <v>1</v>
      </c>
      <c r="AO11">
        <v>1</v>
      </c>
      <c r="AP11">
        <v>1</v>
      </c>
      <c r="AQ11">
        <v>1</v>
      </c>
      <c r="AR11">
        <v>1</v>
      </c>
      <c r="AS11">
        <v>0</v>
      </c>
      <c r="AT11">
        <v>1</v>
      </c>
      <c r="AU11">
        <v>0</v>
      </c>
      <c r="AV11">
        <v>1</v>
      </c>
      <c r="AW11">
        <v>0</v>
      </c>
      <c r="AX11">
        <f>SUM(AH11:AW11)</f>
        <v>11</v>
      </c>
      <c r="AY11">
        <v>17</v>
      </c>
      <c r="AZ11">
        <v>17</v>
      </c>
    </row>
    <row r="12" spans="1:52" hidden="1">
      <c r="A12">
        <v>3975570</v>
      </c>
      <c r="B12" t="s">
        <v>520</v>
      </c>
      <c r="AG12" t="s">
        <v>563</v>
      </c>
    </row>
    <row r="13" spans="1:52" hidden="1">
      <c r="A13">
        <v>4011821</v>
      </c>
      <c r="B13" t="s">
        <v>521</v>
      </c>
      <c r="C13" t="s">
        <v>228</v>
      </c>
      <c r="E13">
        <v>0</v>
      </c>
      <c r="F13">
        <v>1</v>
      </c>
      <c r="G13">
        <v>1</v>
      </c>
      <c r="H13">
        <v>0</v>
      </c>
      <c r="I13">
        <v>0</v>
      </c>
      <c r="J13">
        <v>0</v>
      </c>
      <c r="K13">
        <v>0</v>
      </c>
      <c r="L13">
        <v>0</v>
      </c>
      <c r="M13">
        <v>0</v>
      </c>
      <c r="N13">
        <v>0</v>
      </c>
      <c r="O13">
        <v>0</v>
      </c>
      <c r="P13">
        <v>0</v>
      </c>
      <c r="Q13">
        <v>0</v>
      </c>
      <c r="R13">
        <v>0</v>
      </c>
      <c r="S13">
        <v>1</v>
      </c>
      <c r="T13">
        <v>1</v>
      </c>
      <c r="U13">
        <v>1</v>
      </c>
      <c r="V13">
        <v>1</v>
      </c>
      <c r="W13">
        <v>0</v>
      </c>
      <c r="X13">
        <v>0</v>
      </c>
      <c r="Y13">
        <v>0</v>
      </c>
      <c r="Z13">
        <v>0</v>
      </c>
      <c r="AA13">
        <v>1</v>
      </c>
      <c r="AB13">
        <v>0</v>
      </c>
      <c r="AC13">
        <v>0</v>
      </c>
      <c r="AD13">
        <v>1</v>
      </c>
      <c r="AE13">
        <v>0</v>
      </c>
      <c r="AF13">
        <v>0</v>
      </c>
      <c r="AG13" t="s">
        <v>395</v>
      </c>
    </row>
    <row r="14" spans="1:52" hidden="1">
      <c r="A14">
        <v>3900439</v>
      </c>
      <c r="B14" t="s">
        <v>522</v>
      </c>
      <c r="E14">
        <v>0</v>
      </c>
      <c r="F14">
        <v>1</v>
      </c>
      <c r="G14">
        <v>1</v>
      </c>
      <c r="H14">
        <v>1</v>
      </c>
      <c r="I14">
        <v>0</v>
      </c>
      <c r="J14">
        <v>0</v>
      </c>
      <c r="K14">
        <v>0</v>
      </c>
      <c r="L14">
        <v>0</v>
      </c>
      <c r="M14">
        <v>0</v>
      </c>
      <c r="N14">
        <v>0</v>
      </c>
      <c r="O14">
        <v>0</v>
      </c>
      <c r="P14">
        <v>0</v>
      </c>
      <c r="Q14">
        <v>0</v>
      </c>
      <c r="R14">
        <v>0</v>
      </c>
      <c r="S14">
        <v>0</v>
      </c>
      <c r="T14">
        <v>0</v>
      </c>
      <c r="U14">
        <v>1</v>
      </c>
      <c r="V14">
        <v>0</v>
      </c>
      <c r="W14">
        <v>0</v>
      </c>
      <c r="X14">
        <v>0</v>
      </c>
      <c r="Y14">
        <v>1</v>
      </c>
      <c r="Z14">
        <v>0</v>
      </c>
      <c r="AA14">
        <v>0</v>
      </c>
      <c r="AB14">
        <v>1</v>
      </c>
      <c r="AC14">
        <v>0</v>
      </c>
      <c r="AD14">
        <v>0</v>
      </c>
      <c r="AE14">
        <v>0</v>
      </c>
      <c r="AF14">
        <v>0</v>
      </c>
      <c r="AG14" t="s">
        <v>240</v>
      </c>
    </row>
    <row r="15" spans="1:52" hidden="1">
      <c r="A15">
        <v>4038581</v>
      </c>
      <c r="B15" t="s">
        <v>523</v>
      </c>
      <c r="AG15" t="s">
        <v>563</v>
      </c>
    </row>
    <row r="16" spans="1:52" hidden="1">
      <c r="A16">
        <v>3764828</v>
      </c>
      <c r="B16" t="s">
        <v>524</v>
      </c>
      <c r="E16">
        <v>0</v>
      </c>
      <c r="F16">
        <v>1</v>
      </c>
      <c r="G16">
        <v>1</v>
      </c>
      <c r="H16">
        <v>0</v>
      </c>
      <c r="I16">
        <v>0</v>
      </c>
      <c r="J16">
        <v>0</v>
      </c>
      <c r="K16">
        <v>0</v>
      </c>
      <c r="L16">
        <v>0</v>
      </c>
      <c r="M16">
        <v>0</v>
      </c>
      <c r="N16">
        <v>0</v>
      </c>
      <c r="O16">
        <v>0</v>
      </c>
      <c r="P16">
        <v>0</v>
      </c>
      <c r="Q16">
        <v>0</v>
      </c>
      <c r="R16">
        <v>0</v>
      </c>
      <c r="S16">
        <v>1</v>
      </c>
      <c r="T16">
        <v>0</v>
      </c>
      <c r="U16">
        <v>1</v>
      </c>
      <c r="V16">
        <v>0</v>
      </c>
      <c r="W16">
        <v>0</v>
      </c>
      <c r="X16">
        <v>0</v>
      </c>
      <c r="Y16">
        <v>1</v>
      </c>
      <c r="Z16">
        <v>1</v>
      </c>
      <c r="AA16">
        <v>0</v>
      </c>
      <c r="AB16">
        <v>1</v>
      </c>
      <c r="AC16">
        <v>0</v>
      </c>
      <c r="AD16">
        <v>0</v>
      </c>
      <c r="AE16">
        <v>0</v>
      </c>
      <c r="AF16">
        <v>0</v>
      </c>
      <c r="AG16" t="s">
        <v>395</v>
      </c>
    </row>
    <row r="17" spans="1:52" hidden="1">
      <c r="A17">
        <v>2851562</v>
      </c>
      <c r="B17" t="s">
        <v>525</v>
      </c>
      <c r="AG17" t="s">
        <v>563</v>
      </c>
    </row>
    <row r="18" spans="1:52" hidden="1">
      <c r="A18">
        <v>3375340</v>
      </c>
      <c r="B18" t="s">
        <v>526</v>
      </c>
      <c r="C18" t="s">
        <v>228</v>
      </c>
      <c r="E18">
        <v>0</v>
      </c>
      <c r="F18">
        <v>0</v>
      </c>
      <c r="G18" t="s">
        <v>765</v>
      </c>
      <c r="H18" t="s">
        <v>765</v>
      </c>
      <c r="I18">
        <v>0</v>
      </c>
      <c r="J18">
        <v>0</v>
      </c>
      <c r="K18">
        <v>0</v>
      </c>
      <c r="L18">
        <v>0</v>
      </c>
      <c r="M18">
        <v>0</v>
      </c>
      <c r="N18">
        <v>0</v>
      </c>
      <c r="O18">
        <v>0</v>
      </c>
      <c r="P18">
        <v>0</v>
      </c>
      <c r="Q18">
        <v>0</v>
      </c>
      <c r="R18">
        <v>0</v>
      </c>
      <c r="S18">
        <v>0</v>
      </c>
      <c r="T18" t="s">
        <v>765</v>
      </c>
      <c r="U18">
        <v>1</v>
      </c>
      <c r="V18">
        <v>0</v>
      </c>
      <c r="W18">
        <v>0</v>
      </c>
      <c r="X18">
        <v>0</v>
      </c>
      <c r="Y18" t="s">
        <v>767</v>
      </c>
      <c r="Z18">
        <v>0</v>
      </c>
      <c r="AA18">
        <v>0</v>
      </c>
      <c r="AB18">
        <v>0</v>
      </c>
      <c r="AC18">
        <v>0</v>
      </c>
      <c r="AD18">
        <v>0</v>
      </c>
      <c r="AE18">
        <v>0</v>
      </c>
      <c r="AF18">
        <v>0</v>
      </c>
      <c r="AG18" t="s">
        <v>263</v>
      </c>
      <c r="AH18">
        <v>1</v>
      </c>
      <c r="AI18">
        <v>1</v>
      </c>
      <c r="AJ18">
        <v>1</v>
      </c>
      <c r="AK18">
        <v>0</v>
      </c>
      <c r="AL18">
        <v>0</v>
      </c>
      <c r="AM18">
        <v>1</v>
      </c>
      <c r="AN18">
        <v>1</v>
      </c>
      <c r="AO18">
        <v>1</v>
      </c>
      <c r="AP18">
        <v>1</v>
      </c>
      <c r="AQ18">
        <v>1</v>
      </c>
      <c r="AR18">
        <v>1</v>
      </c>
      <c r="AS18">
        <v>0</v>
      </c>
      <c r="AT18">
        <v>1</v>
      </c>
      <c r="AU18">
        <v>0</v>
      </c>
      <c r="AV18">
        <v>1</v>
      </c>
      <c r="AW18">
        <v>0</v>
      </c>
      <c r="AX18">
        <f>SUM(AH18:AW18)</f>
        <v>11</v>
      </c>
      <c r="AY18">
        <v>51</v>
      </c>
      <c r="AZ18">
        <v>31</v>
      </c>
    </row>
    <row r="19" spans="1:52" hidden="1">
      <c r="A19">
        <v>3481450</v>
      </c>
      <c r="B19" t="s">
        <v>527</v>
      </c>
      <c r="E19">
        <v>0</v>
      </c>
      <c r="F19">
        <v>0</v>
      </c>
      <c r="G19">
        <v>1</v>
      </c>
      <c r="H19">
        <v>1</v>
      </c>
      <c r="I19">
        <v>0</v>
      </c>
      <c r="J19">
        <v>0</v>
      </c>
      <c r="K19">
        <v>0</v>
      </c>
      <c r="L19">
        <v>0</v>
      </c>
      <c r="M19">
        <v>0</v>
      </c>
      <c r="N19">
        <v>0</v>
      </c>
      <c r="O19">
        <v>0</v>
      </c>
      <c r="P19">
        <v>0</v>
      </c>
      <c r="Q19">
        <v>0</v>
      </c>
      <c r="R19">
        <v>0</v>
      </c>
      <c r="S19">
        <v>0</v>
      </c>
      <c r="T19">
        <v>0</v>
      </c>
      <c r="U19">
        <v>0</v>
      </c>
      <c r="V19">
        <v>0</v>
      </c>
      <c r="W19">
        <v>0</v>
      </c>
      <c r="X19">
        <v>0</v>
      </c>
      <c r="Y19">
        <v>0</v>
      </c>
      <c r="Z19">
        <v>0</v>
      </c>
      <c r="AA19">
        <v>0</v>
      </c>
      <c r="AB19">
        <v>1</v>
      </c>
      <c r="AC19">
        <v>0</v>
      </c>
      <c r="AD19">
        <v>0</v>
      </c>
      <c r="AE19">
        <v>0</v>
      </c>
      <c r="AF19">
        <v>0</v>
      </c>
      <c r="AG19" t="s">
        <v>517</v>
      </c>
      <c r="AK19" t="s">
        <v>528</v>
      </c>
    </row>
    <row r="20" spans="1:52" hidden="1">
      <c r="A20">
        <v>3326448</v>
      </c>
      <c r="B20" t="s">
        <v>281</v>
      </c>
      <c r="AG20" t="s">
        <v>563</v>
      </c>
    </row>
    <row r="21" spans="1:52" hidden="1">
      <c r="A21">
        <v>3219090</v>
      </c>
      <c r="B21" t="s">
        <v>529</v>
      </c>
      <c r="AG21" t="s">
        <v>563</v>
      </c>
    </row>
    <row r="22" spans="1:52" hidden="1">
      <c r="A22">
        <v>3237640</v>
      </c>
      <c r="B22" t="s">
        <v>530</v>
      </c>
      <c r="AG22" t="s">
        <v>563</v>
      </c>
    </row>
    <row r="23" spans="1:52" hidden="1">
      <c r="A23">
        <v>3430970</v>
      </c>
      <c r="B23" t="s">
        <v>531</v>
      </c>
      <c r="AG23" t="s">
        <v>563</v>
      </c>
    </row>
    <row r="24" spans="1:52" hidden="1">
      <c r="A24">
        <v>3472107</v>
      </c>
      <c r="B24" t="s">
        <v>532</v>
      </c>
      <c r="E24">
        <v>0</v>
      </c>
      <c r="F24">
        <v>0</v>
      </c>
      <c r="G24">
        <v>1</v>
      </c>
      <c r="H24">
        <v>0</v>
      </c>
      <c r="I24">
        <v>0</v>
      </c>
      <c r="J24">
        <v>0</v>
      </c>
      <c r="K24">
        <v>0</v>
      </c>
      <c r="L24">
        <v>0</v>
      </c>
      <c r="M24">
        <v>0</v>
      </c>
      <c r="N24">
        <v>0</v>
      </c>
      <c r="O24">
        <v>0</v>
      </c>
      <c r="P24">
        <v>0</v>
      </c>
      <c r="Q24">
        <v>0</v>
      </c>
      <c r="R24">
        <v>0</v>
      </c>
      <c r="S24">
        <v>1</v>
      </c>
      <c r="T24">
        <v>0</v>
      </c>
      <c r="U24">
        <v>1</v>
      </c>
      <c r="V24">
        <v>0</v>
      </c>
      <c r="W24">
        <v>0</v>
      </c>
      <c r="X24">
        <v>0</v>
      </c>
      <c r="Y24">
        <v>0</v>
      </c>
      <c r="Z24">
        <v>0</v>
      </c>
      <c r="AA24">
        <v>0</v>
      </c>
      <c r="AB24">
        <v>0</v>
      </c>
      <c r="AC24">
        <v>0</v>
      </c>
      <c r="AD24">
        <v>0</v>
      </c>
      <c r="AE24">
        <v>0</v>
      </c>
      <c r="AF24">
        <v>0</v>
      </c>
      <c r="AG24" t="s">
        <v>517</v>
      </c>
    </row>
    <row r="25" spans="1:52" hidden="1">
      <c r="A25">
        <v>3400442</v>
      </c>
      <c r="B25" t="s">
        <v>533</v>
      </c>
      <c r="AG25" t="s">
        <v>563</v>
      </c>
    </row>
    <row r="26" spans="1:52" hidden="1">
      <c r="A26">
        <v>3552847</v>
      </c>
      <c r="B26" t="s">
        <v>324</v>
      </c>
      <c r="AG26" t="s">
        <v>563</v>
      </c>
    </row>
    <row r="27" spans="1:52" hidden="1">
      <c r="A27">
        <v>3149086</v>
      </c>
      <c r="B27" t="s">
        <v>534</v>
      </c>
      <c r="AG27" t="s">
        <v>563</v>
      </c>
    </row>
    <row r="28" spans="1:52" hidden="1">
      <c r="A28">
        <v>3810192</v>
      </c>
      <c r="B28" t="s">
        <v>535</v>
      </c>
      <c r="AG28" t="s">
        <v>563</v>
      </c>
    </row>
    <row r="29" spans="1:52" hidden="1">
      <c r="A29">
        <v>3895878</v>
      </c>
      <c r="B29" t="s">
        <v>536</v>
      </c>
      <c r="AG29" t="s">
        <v>563</v>
      </c>
    </row>
    <row r="30" spans="1:52" hidden="1">
      <c r="A30">
        <v>3199484</v>
      </c>
      <c r="B30" t="s">
        <v>537</v>
      </c>
      <c r="C30" t="s">
        <v>273</v>
      </c>
      <c r="E30">
        <v>0</v>
      </c>
      <c r="F30">
        <v>0</v>
      </c>
      <c r="G30">
        <v>1</v>
      </c>
      <c r="H30">
        <v>0</v>
      </c>
      <c r="I30">
        <v>0</v>
      </c>
      <c r="J30">
        <v>0</v>
      </c>
      <c r="K30">
        <v>0</v>
      </c>
      <c r="L30">
        <v>0</v>
      </c>
      <c r="M30">
        <v>0</v>
      </c>
      <c r="N30">
        <v>0</v>
      </c>
      <c r="O30">
        <v>0</v>
      </c>
      <c r="P30">
        <v>0</v>
      </c>
      <c r="Q30">
        <v>0</v>
      </c>
      <c r="R30">
        <v>0</v>
      </c>
      <c r="S30">
        <v>0</v>
      </c>
      <c r="T30">
        <v>0</v>
      </c>
      <c r="U30">
        <v>1</v>
      </c>
      <c r="V30">
        <v>0</v>
      </c>
      <c r="W30">
        <v>0</v>
      </c>
      <c r="X30">
        <v>0</v>
      </c>
      <c r="Y30">
        <v>1</v>
      </c>
      <c r="Z30">
        <v>1</v>
      </c>
      <c r="AA30">
        <v>0</v>
      </c>
      <c r="AB30">
        <v>0</v>
      </c>
      <c r="AC30">
        <v>0</v>
      </c>
      <c r="AD30">
        <v>1</v>
      </c>
      <c r="AE30">
        <v>0</v>
      </c>
      <c r="AF30">
        <v>0</v>
      </c>
      <c r="AG30" t="s">
        <v>395</v>
      </c>
    </row>
    <row r="31" spans="1:52" hidden="1">
      <c r="A31">
        <v>4026850</v>
      </c>
      <c r="B31" t="s">
        <v>468</v>
      </c>
      <c r="C31" t="s">
        <v>228</v>
      </c>
      <c r="E31">
        <v>0</v>
      </c>
      <c r="F31" t="s">
        <v>766</v>
      </c>
      <c r="G31" t="s">
        <v>765</v>
      </c>
      <c r="H31" t="s">
        <v>765</v>
      </c>
      <c r="I31">
        <v>0</v>
      </c>
      <c r="J31">
        <v>0</v>
      </c>
      <c r="K31">
        <v>0</v>
      </c>
      <c r="L31">
        <v>0</v>
      </c>
      <c r="M31">
        <v>0</v>
      </c>
      <c r="N31">
        <v>0</v>
      </c>
      <c r="O31">
        <v>0</v>
      </c>
      <c r="P31">
        <v>0</v>
      </c>
      <c r="Q31">
        <v>0</v>
      </c>
      <c r="R31">
        <v>0</v>
      </c>
      <c r="S31" t="s">
        <v>765</v>
      </c>
      <c r="T31">
        <v>1</v>
      </c>
      <c r="U31">
        <v>0</v>
      </c>
      <c r="V31">
        <v>0</v>
      </c>
      <c r="W31">
        <v>0</v>
      </c>
      <c r="X31">
        <v>0</v>
      </c>
      <c r="Y31">
        <v>0</v>
      </c>
      <c r="Z31">
        <v>0</v>
      </c>
      <c r="AA31">
        <v>0</v>
      </c>
      <c r="AB31">
        <v>0</v>
      </c>
      <c r="AC31">
        <v>0</v>
      </c>
      <c r="AD31">
        <v>0</v>
      </c>
      <c r="AE31">
        <v>0</v>
      </c>
      <c r="AF31">
        <v>0</v>
      </c>
      <c r="AG31" t="s">
        <v>263</v>
      </c>
      <c r="AH31">
        <v>1</v>
      </c>
      <c r="AI31">
        <v>1</v>
      </c>
      <c r="AJ31">
        <v>1</v>
      </c>
      <c r="AK31">
        <v>0</v>
      </c>
      <c r="AL31">
        <v>0</v>
      </c>
      <c r="AM31">
        <v>1</v>
      </c>
      <c r="AN31">
        <v>1</v>
      </c>
      <c r="AO31">
        <v>1</v>
      </c>
      <c r="AP31">
        <v>1</v>
      </c>
      <c r="AQ31">
        <v>1</v>
      </c>
      <c r="AR31">
        <v>1</v>
      </c>
      <c r="AS31">
        <v>0</v>
      </c>
      <c r="AT31">
        <v>0</v>
      </c>
      <c r="AU31">
        <v>0</v>
      </c>
      <c r="AV31">
        <v>1</v>
      </c>
      <c r="AW31">
        <v>0</v>
      </c>
      <c r="AX31">
        <f>SUM(AH31:AW31)</f>
        <v>10</v>
      </c>
      <c r="AY31">
        <v>9</v>
      </c>
      <c r="AZ31">
        <v>7</v>
      </c>
    </row>
    <row r="32" spans="1:52" hidden="1">
      <c r="A32">
        <v>4108894</v>
      </c>
      <c r="B32" t="s">
        <v>538</v>
      </c>
      <c r="AG32" t="s">
        <v>563</v>
      </c>
    </row>
    <row r="33" spans="1:52" hidden="1">
      <c r="A33">
        <v>3281075</v>
      </c>
      <c r="B33" t="s">
        <v>539</v>
      </c>
      <c r="C33" t="s">
        <v>252</v>
      </c>
      <c r="E33">
        <v>0</v>
      </c>
      <c r="F33">
        <v>0</v>
      </c>
      <c r="G33" t="s">
        <v>765</v>
      </c>
      <c r="H33" t="s">
        <v>765</v>
      </c>
      <c r="I33">
        <v>0</v>
      </c>
      <c r="J33">
        <v>0</v>
      </c>
      <c r="K33">
        <v>0</v>
      </c>
      <c r="L33">
        <v>0</v>
      </c>
      <c r="M33">
        <v>0</v>
      </c>
      <c r="N33">
        <v>0</v>
      </c>
      <c r="O33" t="s">
        <v>765</v>
      </c>
      <c r="P33">
        <v>0</v>
      </c>
      <c r="Q33">
        <v>0</v>
      </c>
      <c r="R33">
        <v>0</v>
      </c>
      <c r="S33">
        <v>0</v>
      </c>
      <c r="T33">
        <v>0</v>
      </c>
      <c r="U33">
        <v>0</v>
      </c>
      <c r="V33">
        <v>0</v>
      </c>
      <c r="W33">
        <v>0</v>
      </c>
      <c r="X33">
        <v>0</v>
      </c>
      <c r="Y33">
        <v>0</v>
      </c>
      <c r="Z33">
        <v>0</v>
      </c>
      <c r="AA33">
        <v>0</v>
      </c>
      <c r="AB33">
        <v>0</v>
      </c>
      <c r="AC33">
        <v>0</v>
      </c>
      <c r="AD33">
        <v>0</v>
      </c>
      <c r="AE33">
        <v>0</v>
      </c>
      <c r="AF33">
        <v>0</v>
      </c>
      <c r="AG33" t="s">
        <v>263</v>
      </c>
      <c r="AH33">
        <v>1</v>
      </c>
      <c r="AI33">
        <v>1</v>
      </c>
      <c r="AJ33">
        <v>1</v>
      </c>
      <c r="AK33">
        <v>0</v>
      </c>
      <c r="AL33">
        <v>0</v>
      </c>
      <c r="AM33">
        <v>1</v>
      </c>
      <c r="AN33">
        <v>1</v>
      </c>
      <c r="AO33">
        <v>1</v>
      </c>
      <c r="AP33">
        <v>1</v>
      </c>
      <c r="AQ33">
        <v>1</v>
      </c>
      <c r="AR33">
        <v>1</v>
      </c>
      <c r="AS33">
        <v>0</v>
      </c>
      <c r="AT33">
        <v>0</v>
      </c>
      <c r="AU33">
        <v>0</v>
      </c>
      <c r="AV33">
        <v>1</v>
      </c>
      <c r="AW33">
        <v>0</v>
      </c>
      <c r="AX33">
        <f>SUM(AH33:AW33)</f>
        <v>10</v>
      </c>
      <c r="AY33">
        <v>25</v>
      </c>
      <c r="AZ33">
        <v>18</v>
      </c>
    </row>
    <row r="34" spans="1:52" hidden="1">
      <c r="A34">
        <v>4118247</v>
      </c>
      <c r="B34" t="s">
        <v>540</v>
      </c>
      <c r="E34">
        <v>0</v>
      </c>
      <c r="F34">
        <v>0</v>
      </c>
      <c r="G34">
        <v>1</v>
      </c>
      <c r="H34">
        <v>0</v>
      </c>
      <c r="I34">
        <v>0</v>
      </c>
      <c r="J34">
        <v>0</v>
      </c>
      <c r="K34">
        <v>0</v>
      </c>
      <c r="L34">
        <v>0</v>
      </c>
      <c r="M34">
        <v>0</v>
      </c>
      <c r="N34">
        <v>0</v>
      </c>
      <c r="O34">
        <v>0</v>
      </c>
      <c r="P34">
        <v>0</v>
      </c>
      <c r="Q34">
        <v>0</v>
      </c>
      <c r="R34">
        <v>0</v>
      </c>
      <c r="S34">
        <v>1</v>
      </c>
      <c r="T34">
        <v>0</v>
      </c>
      <c r="U34">
        <v>1</v>
      </c>
      <c r="V34">
        <v>0</v>
      </c>
      <c r="W34">
        <v>0</v>
      </c>
      <c r="X34">
        <v>0</v>
      </c>
      <c r="Y34">
        <v>1</v>
      </c>
      <c r="Z34">
        <v>1</v>
      </c>
      <c r="AA34">
        <v>0</v>
      </c>
      <c r="AB34">
        <v>1</v>
      </c>
      <c r="AC34">
        <v>0</v>
      </c>
      <c r="AD34">
        <v>0</v>
      </c>
      <c r="AE34">
        <v>0</v>
      </c>
      <c r="AF34">
        <v>1</v>
      </c>
      <c r="AG34" t="s">
        <v>517</v>
      </c>
    </row>
    <row r="35" spans="1:52" hidden="1">
      <c r="A35">
        <v>3762647</v>
      </c>
      <c r="B35" t="s">
        <v>541</v>
      </c>
      <c r="AG35" t="s">
        <v>563</v>
      </c>
    </row>
    <row r="36" spans="1:52" hidden="1">
      <c r="A36">
        <v>3510139</v>
      </c>
      <c r="B36" t="s">
        <v>542</v>
      </c>
      <c r="C36" t="s">
        <v>218</v>
      </c>
      <c r="D36" t="s">
        <v>114</v>
      </c>
      <c r="E36">
        <v>0</v>
      </c>
      <c r="F36">
        <v>0</v>
      </c>
      <c r="G36" t="s">
        <v>765</v>
      </c>
      <c r="H36">
        <v>0</v>
      </c>
      <c r="I36">
        <v>0</v>
      </c>
      <c r="J36">
        <v>0</v>
      </c>
      <c r="K36">
        <v>0</v>
      </c>
      <c r="L36">
        <v>0</v>
      </c>
      <c r="M36">
        <v>0</v>
      </c>
      <c r="N36">
        <v>0</v>
      </c>
      <c r="O36">
        <v>0</v>
      </c>
      <c r="P36">
        <v>0</v>
      </c>
      <c r="Q36">
        <v>0</v>
      </c>
      <c r="R36">
        <v>0</v>
      </c>
      <c r="S36" t="s">
        <v>765</v>
      </c>
      <c r="T36">
        <v>0</v>
      </c>
      <c r="U36" t="s">
        <v>765</v>
      </c>
      <c r="V36">
        <v>0</v>
      </c>
      <c r="W36">
        <v>0</v>
      </c>
      <c r="X36">
        <v>0</v>
      </c>
      <c r="Y36">
        <v>0</v>
      </c>
      <c r="Z36">
        <v>0</v>
      </c>
      <c r="AA36">
        <v>0</v>
      </c>
      <c r="AB36" t="s">
        <v>765</v>
      </c>
      <c r="AC36">
        <v>0</v>
      </c>
      <c r="AD36">
        <v>0</v>
      </c>
      <c r="AE36">
        <v>0</v>
      </c>
      <c r="AF36">
        <v>0</v>
      </c>
      <c r="AG36" t="s">
        <v>263</v>
      </c>
      <c r="AH36">
        <v>1</v>
      </c>
      <c r="AI36">
        <v>1</v>
      </c>
      <c r="AJ36">
        <v>1</v>
      </c>
      <c r="AK36">
        <v>0</v>
      </c>
      <c r="AL36">
        <v>0</v>
      </c>
      <c r="AM36">
        <v>1</v>
      </c>
      <c r="AN36">
        <v>1</v>
      </c>
      <c r="AO36">
        <v>1</v>
      </c>
      <c r="AP36">
        <v>1</v>
      </c>
      <c r="AQ36">
        <v>1</v>
      </c>
      <c r="AR36">
        <v>1</v>
      </c>
      <c r="AS36">
        <v>0</v>
      </c>
      <c r="AT36">
        <v>0</v>
      </c>
      <c r="AU36">
        <v>0</v>
      </c>
      <c r="AV36">
        <v>1</v>
      </c>
      <c r="AW36">
        <v>0</v>
      </c>
      <c r="AX36">
        <f>SUM(AH36:AW36)</f>
        <v>10</v>
      </c>
      <c r="AY36">
        <v>5</v>
      </c>
      <c r="AZ36">
        <v>6</v>
      </c>
    </row>
    <row r="37" spans="1:52" hidden="1">
      <c r="A37">
        <v>3937112</v>
      </c>
      <c r="B37" t="s">
        <v>543</v>
      </c>
      <c r="C37" t="s">
        <v>228</v>
      </c>
      <c r="E37">
        <v>1</v>
      </c>
      <c r="F37">
        <v>0</v>
      </c>
      <c r="G37">
        <v>0</v>
      </c>
      <c r="H37">
        <v>1</v>
      </c>
      <c r="I37">
        <v>0</v>
      </c>
      <c r="J37">
        <v>0</v>
      </c>
      <c r="K37">
        <v>0</v>
      </c>
      <c r="L37">
        <v>0</v>
      </c>
      <c r="M37">
        <v>0</v>
      </c>
      <c r="N37">
        <v>0</v>
      </c>
      <c r="O37">
        <v>1</v>
      </c>
      <c r="P37">
        <v>0</v>
      </c>
      <c r="Q37">
        <v>0</v>
      </c>
      <c r="R37">
        <v>0</v>
      </c>
      <c r="S37">
        <v>1</v>
      </c>
      <c r="T37">
        <v>1</v>
      </c>
      <c r="U37">
        <v>1</v>
      </c>
      <c r="V37">
        <v>0</v>
      </c>
      <c r="W37">
        <v>0</v>
      </c>
      <c r="X37">
        <v>0</v>
      </c>
      <c r="Y37">
        <v>0</v>
      </c>
      <c r="Z37">
        <v>0</v>
      </c>
      <c r="AA37">
        <v>0</v>
      </c>
      <c r="AB37">
        <v>0</v>
      </c>
      <c r="AC37">
        <v>0</v>
      </c>
      <c r="AD37">
        <v>1</v>
      </c>
      <c r="AE37">
        <v>0</v>
      </c>
      <c r="AF37">
        <v>0</v>
      </c>
      <c r="AG37" t="s">
        <v>517</v>
      </c>
    </row>
    <row r="38" spans="1:52" hidden="1">
      <c r="A38">
        <v>3728230</v>
      </c>
      <c r="B38" t="s">
        <v>544</v>
      </c>
      <c r="C38" t="s">
        <v>228</v>
      </c>
      <c r="D38" t="s">
        <v>115</v>
      </c>
      <c r="E38">
        <v>0</v>
      </c>
      <c r="F38" t="s">
        <v>766</v>
      </c>
      <c r="G38" t="s">
        <v>765</v>
      </c>
      <c r="H38" t="s">
        <v>765</v>
      </c>
      <c r="I38">
        <v>0</v>
      </c>
      <c r="J38">
        <v>0</v>
      </c>
      <c r="K38">
        <v>0</v>
      </c>
      <c r="L38">
        <v>0</v>
      </c>
      <c r="M38">
        <v>0</v>
      </c>
      <c r="N38">
        <v>0</v>
      </c>
      <c r="O38">
        <v>0</v>
      </c>
      <c r="P38">
        <v>0</v>
      </c>
      <c r="Q38">
        <v>0</v>
      </c>
      <c r="R38">
        <v>0</v>
      </c>
      <c r="S38">
        <v>0</v>
      </c>
      <c r="T38" t="s">
        <v>765</v>
      </c>
      <c r="U38">
        <v>0</v>
      </c>
      <c r="V38">
        <v>0</v>
      </c>
      <c r="W38">
        <v>0</v>
      </c>
      <c r="X38">
        <v>0</v>
      </c>
      <c r="Y38" t="s">
        <v>765</v>
      </c>
      <c r="Z38" t="s">
        <v>765</v>
      </c>
      <c r="AA38">
        <v>0</v>
      </c>
      <c r="AB38">
        <v>0</v>
      </c>
      <c r="AC38">
        <v>0</v>
      </c>
      <c r="AD38">
        <v>0</v>
      </c>
      <c r="AE38">
        <v>0</v>
      </c>
      <c r="AF38">
        <v>0</v>
      </c>
      <c r="AG38" t="s">
        <v>263</v>
      </c>
      <c r="AH38">
        <v>1</v>
      </c>
      <c r="AI38">
        <v>1</v>
      </c>
      <c r="AJ38">
        <v>1</v>
      </c>
      <c r="AK38">
        <v>0</v>
      </c>
      <c r="AL38">
        <v>0</v>
      </c>
      <c r="AM38">
        <v>1</v>
      </c>
      <c r="AN38">
        <v>1</v>
      </c>
      <c r="AO38">
        <v>1</v>
      </c>
      <c r="AP38">
        <v>1</v>
      </c>
      <c r="AQ38">
        <v>1</v>
      </c>
      <c r="AR38">
        <v>1</v>
      </c>
      <c r="AS38">
        <v>0</v>
      </c>
      <c r="AT38">
        <v>0</v>
      </c>
      <c r="AU38">
        <v>0</v>
      </c>
      <c r="AV38">
        <v>1</v>
      </c>
      <c r="AW38">
        <v>0</v>
      </c>
      <c r="AX38">
        <f>SUM(AH38:AW38)</f>
        <v>10</v>
      </c>
      <c r="AY38">
        <v>10</v>
      </c>
      <c r="AZ38">
        <v>11</v>
      </c>
    </row>
    <row r="39" spans="1:52" hidden="1">
      <c r="A39">
        <v>3203483</v>
      </c>
      <c r="B39" t="s">
        <v>545</v>
      </c>
      <c r="AG39" t="s">
        <v>563</v>
      </c>
    </row>
    <row r="40" spans="1:52">
      <c r="A40">
        <v>3443648</v>
      </c>
      <c r="B40" t="s">
        <v>546</v>
      </c>
      <c r="C40" t="s">
        <v>547</v>
      </c>
      <c r="E40">
        <v>0</v>
      </c>
      <c r="F40">
        <v>0</v>
      </c>
      <c r="G40" t="s">
        <v>765</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t="s">
        <v>2</v>
      </c>
      <c r="AH40">
        <v>1</v>
      </c>
      <c r="AI40">
        <v>0</v>
      </c>
      <c r="AJ40">
        <v>1</v>
      </c>
      <c r="AK40">
        <v>1</v>
      </c>
      <c r="AL40">
        <v>0</v>
      </c>
      <c r="AM40">
        <v>1</v>
      </c>
      <c r="AN40">
        <v>1</v>
      </c>
      <c r="AO40">
        <v>1</v>
      </c>
      <c r="AP40">
        <v>0</v>
      </c>
      <c r="AQ40">
        <v>1</v>
      </c>
      <c r="AR40">
        <v>1</v>
      </c>
      <c r="AS40">
        <v>0</v>
      </c>
      <c r="AT40">
        <v>0</v>
      </c>
      <c r="AU40">
        <v>0</v>
      </c>
      <c r="AV40">
        <v>1</v>
      </c>
      <c r="AW40">
        <v>0</v>
      </c>
      <c r="AX40">
        <f>SUM(AH40:AW40)</f>
        <v>9</v>
      </c>
      <c r="AY40">
        <v>42</v>
      </c>
      <c r="AZ40">
        <v>88</v>
      </c>
    </row>
    <row r="41" spans="1:52" hidden="1">
      <c r="A41">
        <v>3091232</v>
      </c>
      <c r="B41" t="s">
        <v>548</v>
      </c>
      <c r="C41" t="s">
        <v>214</v>
      </c>
      <c r="E41">
        <v>0</v>
      </c>
      <c r="F41">
        <v>0</v>
      </c>
      <c r="G41">
        <v>0</v>
      </c>
      <c r="H41">
        <v>0</v>
      </c>
      <c r="I41">
        <v>0</v>
      </c>
      <c r="J41">
        <v>0</v>
      </c>
      <c r="K41">
        <v>0</v>
      </c>
      <c r="L41">
        <v>0</v>
      </c>
      <c r="M41">
        <v>0</v>
      </c>
      <c r="N41">
        <v>0</v>
      </c>
      <c r="O41">
        <v>0</v>
      </c>
      <c r="P41">
        <v>0</v>
      </c>
      <c r="Q41">
        <v>0</v>
      </c>
      <c r="R41">
        <v>0</v>
      </c>
      <c r="S41">
        <v>1</v>
      </c>
      <c r="T41">
        <v>0</v>
      </c>
      <c r="U41">
        <v>1</v>
      </c>
      <c r="V41">
        <v>0</v>
      </c>
      <c r="W41">
        <v>0</v>
      </c>
      <c r="X41">
        <v>0</v>
      </c>
      <c r="Y41">
        <v>1</v>
      </c>
      <c r="Z41">
        <v>0</v>
      </c>
      <c r="AA41">
        <v>0</v>
      </c>
      <c r="AB41">
        <v>0</v>
      </c>
      <c r="AC41">
        <v>0</v>
      </c>
      <c r="AD41">
        <v>0</v>
      </c>
      <c r="AE41">
        <v>0</v>
      </c>
      <c r="AF41">
        <v>0</v>
      </c>
      <c r="AG41" t="s">
        <v>517</v>
      </c>
    </row>
    <row r="42" spans="1:52" hidden="1">
      <c r="A42">
        <v>3072769</v>
      </c>
      <c r="B42" t="s">
        <v>549</v>
      </c>
      <c r="AG42" t="s">
        <v>563</v>
      </c>
    </row>
    <row r="43" spans="1:52" hidden="1">
      <c r="A43">
        <v>3848384</v>
      </c>
      <c r="B43" t="s">
        <v>550</v>
      </c>
      <c r="E43">
        <v>0</v>
      </c>
      <c r="F43">
        <v>0</v>
      </c>
      <c r="G43">
        <v>0</v>
      </c>
      <c r="H43">
        <v>0</v>
      </c>
      <c r="I43">
        <v>0</v>
      </c>
      <c r="J43">
        <v>0</v>
      </c>
      <c r="K43">
        <v>0</v>
      </c>
      <c r="L43">
        <v>0</v>
      </c>
      <c r="M43">
        <v>0</v>
      </c>
      <c r="N43">
        <v>0</v>
      </c>
      <c r="O43">
        <v>0</v>
      </c>
      <c r="P43">
        <v>0</v>
      </c>
      <c r="Q43">
        <v>0</v>
      </c>
      <c r="R43">
        <v>0</v>
      </c>
      <c r="S43">
        <v>0</v>
      </c>
      <c r="T43">
        <v>0</v>
      </c>
      <c r="U43">
        <v>0</v>
      </c>
      <c r="V43">
        <v>1</v>
      </c>
      <c r="W43">
        <v>0</v>
      </c>
      <c r="X43">
        <v>0</v>
      </c>
      <c r="Y43">
        <v>0</v>
      </c>
      <c r="Z43">
        <v>0</v>
      </c>
      <c r="AA43">
        <v>0</v>
      </c>
      <c r="AB43">
        <v>0</v>
      </c>
      <c r="AC43">
        <v>0</v>
      </c>
      <c r="AD43">
        <v>0</v>
      </c>
      <c r="AE43">
        <v>0</v>
      </c>
      <c r="AF43">
        <v>0</v>
      </c>
      <c r="AG43" t="s">
        <v>517</v>
      </c>
    </row>
    <row r="44" spans="1:52" hidden="1">
      <c r="A44">
        <v>3233220</v>
      </c>
      <c r="B44" t="s">
        <v>551</v>
      </c>
      <c r="AG44" t="s">
        <v>563</v>
      </c>
    </row>
    <row r="45" spans="1:52" hidden="1">
      <c r="A45">
        <v>2935037</v>
      </c>
      <c r="B45" t="s">
        <v>552</v>
      </c>
      <c r="AG45" t="s">
        <v>563</v>
      </c>
      <c r="AK45" t="s">
        <v>553</v>
      </c>
    </row>
    <row r="46" spans="1:52" hidden="1">
      <c r="A46">
        <v>3504099</v>
      </c>
      <c r="B46" t="s">
        <v>554</v>
      </c>
      <c r="E46">
        <v>0</v>
      </c>
      <c r="F46">
        <v>0</v>
      </c>
      <c r="G46">
        <v>1</v>
      </c>
      <c r="H46">
        <v>0</v>
      </c>
      <c r="I46">
        <v>0</v>
      </c>
      <c r="J46">
        <v>0</v>
      </c>
      <c r="K46">
        <v>0</v>
      </c>
      <c r="L46">
        <v>0</v>
      </c>
      <c r="M46">
        <v>0</v>
      </c>
      <c r="N46">
        <v>0</v>
      </c>
      <c r="O46">
        <v>0</v>
      </c>
      <c r="P46">
        <v>0</v>
      </c>
      <c r="Q46">
        <v>0</v>
      </c>
      <c r="R46">
        <v>0</v>
      </c>
      <c r="S46">
        <v>1</v>
      </c>
      <c r="T46">
        <v>0</v>
      </c>
      <c r="U46">
        <v>1</v>
      </c>
      <c r="V46">
        <v>0</v>
      </c>
      <c r="W46">
        <v>0</v>
      </c>
      <c r="X46">
        <v>0</v>
      </c>
      <c r="Y46">
        <v>1</v>
      </c>
      <c r="Z46">
        <v>1</v>
      </c>
      <c r="AA46">
        <v>0</v>
      </c>
      <c r="AB46">
        <v>1</v>
      </c>
      <c r="AC46">
        <v>0</v>
      </c>
      <c r="AD46">
        <v>0</v>
      </c>
      <c r="AE46">
        <v>0</v>
      </c>
      <c r="AF46">
        <v>1</v>
      </c>
      <c r="AG46" t="s">
        <v>395</v>
      </c>
    </row>
    <row r="47" spans="1:52" hidden="1">
      <c r="A47">
        <v>2858647</v>
      </c>
      <c r="B47" t="s">
        <v>555</v>
      </c>
      <c r="AG47" t="s">
        <v>563</v>
      </c>
    </row>
    <row r="48" spans="1:52" hidden="1">
      <c r="A48">
        <v>2832998</v>
      </c>
      <c r="B48" t="s">
        <v>556</v>
      </c>
      <c r="E48">
        <v>0</v>
      </c>
      <c r="F48">
        <v>1</v>
      </c>
      <c r="G48">
        <v>1</v>
      </c>
      <c r="H48">
        <v>0</v>
      </c>
      <c r="I48">
        <v>0</v>
      </c>
      <c r="J48">
        <v>0</v>
      </c>
      <c r="K48">
        <v>0</v>
      </c>
      <c r="L48">
        <v>0</v>
      </c>
      <c r="M48">
        <v>0</v>
      </c>
      <c r="N48">
        <v>0</v>
      </c>
      <c r="O48">
        <v>0</v>
      </c>
      <c r="P48">
        <v>0</v>
      </c>
      <c r="Q48">
        <v>0</v>
      </c>
      <c r="R48">
        <v>0</v>
      </c>
      <c r="S48">
        <v>1</v>
      </c>
      <c r="T48">
        <v>1</v>
      </c>
      <c r="U48">
        <v>0</v>
      </c>
      <c r="V48">
        <v>0</v>
      </c>
      <c r="W48">
        <v>0</v>
      </c>
      <c r="X48">
        <v>0</v>
      </c>
      <c r="Y48">
        <v>1</v>
      </c>
      <c r="Z48">
        <v>1</v>
      </c>
      <c r="AA48">
        <v>0</v>
      </c>
      <c r="AB48">
        <v>0</v>
      </c>
      <c r="AC48">
        <v>0</v>
      </c>
      <c r="AD48">
        <v>0</v>
      </c>
      <c r="AE48">
        <v>0</v>
      </c>
      <c r="AF48">
        <v>0</v>
      </c>
      <c r="AG48" t="s">
        <v>517</v>
      </c>
    </row>
    <row r="49" spans="1:52" hidden="1">
      <c r="A49">
        <v>4076196</v>
      </c>
      <c r="B49" t="s">
        <v>557</v>
      </c>
      <c r="AG49" t="s">
        <v>563</v>
      </c>
    </row>
    <row r="50" spans="1:52" hidden="1">
      <c r="A50">
        <v>3399027</v>
      </c>
      <c r="B50" t="s">
        <v>558</v>
      </c>
      <c r="AG50" t="s">
        <v>563</v>
      </c>
    </row>
    <row r="51" spans="1:52" hidden="1">
      <c r="A51">
        <v>4013374</v>
      </c>
      <c r="B51" t="s">
        <v>559</v>
      </c>
      <c r="AG51" t="s">
        <v>563</v>
      </c>
    </row>
    <row r="52" spans="1:52" hidden="1">
      <c r="A52">
        <v>3213309</v>
      </c>
      <c r="B52" t="s">
        <v>560</v>
      </c>
      <c r="AG52" t="s">
        <v>563</v>
      </c>
    </row>
    <row r="53" spans="1:52" hidden="1">
      <c r="A53">
        <v>3073780</v>
      </c>
      <c r="B53" t="s">
        <v>561</v>
      </c>
      <c r="AG53" t="s">
        <v>563</v>
      </c>
    </row>
    <row r="54" spans="1:52" hidden="1">
      <c r="A54">
        <v>3282721</v>
      </c>
      <c r="B54" t="s">
        <v>312</v>
      </c>
      <c r="AG54" t="s">
        <v>563</v>
      </c>
    </row>
    <row r="55" spans="1:52">
      <c r="A55">
        <v>4099485</v>
      </c>
      <c r="B55" t="s">
        <v>562</v>
      </c>
      <c r="C55" t="s">
        <v>267</v>
      </c>
      <c r="D55" t="s">
        <v>114</v>
      </c>
      <c r="E55">
        <v>0</v>
      </c>
      <c r="F55">
        <v>0</v>
      </c>
      <c r="G55" t="s">
        <v>765</v>
      </c>
      <c r="H55">
        <v>0</v>
      </c>
      <c r="I55">
        <v>0</v>
      </c>
      <c r="J55">
        <v>0</v>
      </c>
      <c r="K55">
        <v>0</v>
      </c>
      <c r="L55">
        <v>0</v>
      </c>
      <c r="M55">
        <v>0</v>
      </c>
      <c r="N55">
        <v>0</v>
      </c>
      <c r="O55">
        <v>0</v>
      </c>
      <c r="P55">
        <v>0</v>
      </c>
      <c r="Q55">
        <v>0</v>
      </c>
      <c r="R55">
        <v>0</v>
      </c>
      <c r="S55" t="s">
        <v>765</v>
      </c>
      <c r="T55">
        <v>0</v>
      </c>
      <c r="U55">
        <v>0</v>
      </c>
      <c r="V55">
        <v>0</v>
      </c>
      <c r="W55">
        <v>0</v>
      </c>
      <c r="X55">
        <v>0</v>
      </c>
      <c r="Y55">
        <v>0</v>
      </c>
      <c r="Z55">
        <v>0</v>
      </c>
      <c r="AA55">
        <v>0</v>
      </c>
      <c r="AB55">
        <v>0</v>
      </c>
      <c r="AC55">
        <v>0</v>
      </c>
      <c r="AD55">
        <v>0</v>
      </c>
      <c r="AE55">
        <v>0</v>
      </c>
      <c r="AF55">
        <v>0</v>
      </c>
      <c r="AG55" t="s">
        <v>2</v>
      </c>
      <c r="AH55">
        <v>1</v>
      </c>
      <c r="AI55">
        <v>0</v>
      </c>
      <c r="AJ55">
        <v>1</v>
      </c>
      <c r="AK55">
        <v>1</v>
      </c>
      <c r="AL55">
        <v>1</v>
      </c>
      <c r="AM55">
        <v>1</v>
      </c>
      <c r="AN55">
        <v>1</v>
      </c>
      <c r="AO55">
        <v>1</v>
      </c>
      <c r="AP55">
        <v>0</v>
      </c>
      <c r="AQ55">
        <v>1</v>
      </c>
      <c r="AR55">
        <v>1</v>
      </c>
      <c r="AS55">
        <v>0</v>
      </c>
      <c r="AT55">
        <v>0</v>
      </c>
      <c r="AU55">
        <v>0</v>
      </c>
      <c r="AV55">
        <v>1</v>
      </c>
      <c r="AW55">
        <v>0</v>
      </c>
      <c r="AX55">
        <f>SUM(AH55:AW55)</f>
        <v>10</v>
      </c>
      <c r="AY55">
        <v>61</v>
      </c>
      <c r="AZ55">
        <v>70</v>
      </c>
    </row>
    <row r="56" spans="1:52" hidden="1">
      <c r="A56">
        <v>3291568</v>
      </c>
      <c r="B56" t="s">
        <v>564</v>
      </c>
      <c r="AG56" t="s">
        <v>563</v>
      </c>
    </row>
    <row r="57" spans="1:52" hidden="1">
      <c r="A57">
        <v>3938031</v>
      </c>
      <c r="B57" t="s">
        <v>522</v>
      </c>
      <c r="AG57" t="s">
        <v>563</v>
      </c>
    </row>
    <row r="58" spans="1:52" hidden="1">
      <c r="A58">
        <v>3540831</v>
      </c>
      <c r="B58" t="s">
        <v>565</v>
      </c>
      <c r="AG58" t="s">
        <v>563</v>
      </c>
    </row>
    <row r="59" spans="1:52" hidden="1">
      <c r="A59">
        <v>3848919</v>
      </c>
      <c r="B59" t="s">
        <v>566</v>
      </c>
      <c r="C59" t="s">
        <v>346</v>
      </c>
      <c r="E59">
        <v>0</v>
      </c>
      <c r="F59">
        <v>0</v>
      </c>
      <c r="G59">
        <v>1</v>
      </c>
      <c r="H59">
        <v>1</v>
      </c>
      <c r="I59">
        <v>0</v>
      </c>
      <c r="J59">
        <v>0</v>
      </c>
      <c r="K59">
        <v>0</v>
      </c>
      <c r="L59">
        <v>0</v>
      </c>
      <c r="M59">
        <v>0</v>
      </c>
      <c r="N59">
        <v>0</v>
      </c>
      <c r="O59">
        <v>0</v>
      </c>
      <c r="P59">
        <v>0</v>
      </c>
      <c r="Q59">
        <v>0</v>
      </c>
      <c r="R59">
        <v>0</v>
      </c>
      <c r="S59">
        <v>1</v>
      </c>
      <c r="T59">
        <v>0</v>
      </c>
      <c r="U59">
        <v>1</v>
      </c>
      <c r="V59">
        <v>0</v>
      </c>
      <c r="W59">
        <v>0</v>
      </c>
      <c r="X59">
        <v>0</v>
      </c>
      <c r="Y59">
        <v>0</v>
      </c>
      <c r="Z59">
        <v>0</v>
      </c>
      <c r="AA59">
        <v>0</v>
      </c>
      <c r="AB59">
        <v>1</v>
      </c>
      <c r="AC59">
        <v>0</v>
      </c>
      <c r="AD59">
        <v>0</v>
      </c>
      <c r="AE59">
        <v>0</v>
      </c>
      <c r="AF59">
        <v>0</v>
      </c>
      <c r="AG59" t="s">
        <v>517</v>
      </c>
    </row>
    <row r="60" spans="1:52" hidden="1">
      <c r="A60">
        <v>3013702</v>
      </c>
      <c r="B60" t="s">
        <v>568</v>
      </c>
      <c r="C60" t="s">
        <v>228</v>
      </c>
      <c r="E60">
        <v>0</v>
      </c>
      <c r="F60">
        <v>0</v>
      </c>
      <c r="G60">
        <v>1</v>
      </c>
      <c r="H60">
        <v>0</v>
      </c>
      <c r="I60">
        <v>0</v>
      </c>
      <c r="J60">
        <v>0</v>
      </c>
      <c r="K60">
        <v>0</v>
      </c>
      <c r="L60">
        <v>0</v>
      </c>
      <c r="M60">
        <v>0</v>
      </c>
      <c r="N60">
        <v>0</v>
      </c>
      <c r="O60">
        <v>0</v>
      </c>
      <c r="P60">
        <v>0</v>
      </c>
      <c r="Q60">
        <v>0</v>
      </c>
      <c r="R60">
        <v>0</v>
      </c>
      <c r="S60">
        <v>1</v>
      </c>
      <c r="T60">
        <v>1</v>
      </c>
      <c r="U60">
        <v>1</v>
      </c>
      <c r="V60">
        <v>0</v>
      </c>
      <c r="W60">
        <v>0</v>
      </c>
      <c r="X60">
        <v>0</v>
      </c>
      <c r="Y60">
        <v>1</v>
      </c>
      <c r="Z60">
        <v>1</v>
      </c>
      <c r="AA60">
        <v>0</v>
      </c>
      <c r="AB60">
        <v>0</v>
      </c>
      <c r="AC60">
        <v>0</v>
      </c>
      <c r="AD60">
        <v>1</v>
      </c>
      <c r="AE60">
        <v>0</v>
      </c>
      <c r="AF60">
        <v>0</v>
      </c>
      <c r="AG60" t="s">
        <v>569</v>
      </c>
    </row>
    <row r="61" spans="1:52" hidden="1">
      <c r="A61">
        <v>3792126</v>
      </c>
      <c r="B61" t="s">
        <v>570</v>
      </c>
      <c r="AG61" t="s">
        <v>563</v>
      </c>
    </row>
    <row r="62" spans="1:52" hidden="1">
      <c r="A62">
        <v>3677464</v>
      </c>
      <c r="B62" t="s">
        <v>571</v>
      </c>
      <c r="C62" t="s">
        <v>238</v>
      </c>
      <c r="D62" t="s">
        <v>131</v>
      </c>
      <c r="E62" t="s">
        <v>766</v>
      </c>
      <c r="F62" t="s">
        <v>766</v>
      </c>
      <c r="G62" t="s">
        <v>765</v>
      </c>
      <c r="H62">
        <v>0</v>
      </c>
      <c r="I62">
        <v>0</v>
      </c>
      <c r="J62">
        <v>0</v>
      </c>
      <c r="K62">
        <v>0</v>
      </c>
      <c r="L62">
        <v>0</v>
      </c>
      <c r="M62">
        <v>0</v>
      </c>
      <c r="N62">
        <v>0</v>
      </c>
      <c r="O62" t="s">
        <v>765</v>
      </c>
      <c r="P62">
        <v>0</v>
      </c>
      <c r="Q62">
        <v>0</v>
      </c>
      <c r="R62">
        <v>0</v>
      </c>
      <c r="S62" t="s">
        <v>765</v>
      </c>
      <c r="T62">
        <v>0</v>
      </c>
      <c r="U62" t="s">
        <v>765</v>
      </c>
      <c r="V62">
        <v>0</v>
      </c>
      <c r="W62">
        <v>0</v>
      </c>
      <c r="X62">
        <v>0</v>
      </c>
      <c r="Y62" t="s">
        <v>765</v>
      </c>
      <c r="Z62" t="s">
        <v>767</v>
      </c>
      <c r="AA62">
        <v>0</v>
      </c>
      <c r="AB62" t="s">
        <v>765</v>
      </c>
      <c r="AC62">
        <v>0</v>
      </c>
      <c r="AD62">
        <v>0</v>
      </c>
      <c r="AE62">
        <v>0</v>
      </c>
      <c r="AF62" t="s">
        <v>765</v>
      </c>
      <c r="AG62" t="s">
        <v>263</v>
      </c>
      <c r="AH62">
        <v>1</v>
      </c>
      <c r="AI62">
        <v>1</v>
      </c>
      <c r="AJ62">
        <v>1</v>
      </c>
      <c r="AK62">
        <v>0</v>
      </c>
      <c r="AL62">
        <v>0</v>
      </c>
      <c r="AM62">
        <v>1</v>
      </c>
      <c r="AN62">
        <v>1</v>
      </c>
      <c r="AO62">
        <v>1</v>
      </c>
      <c r="AP62">
        <v>1</v>
      </c>
      <c r="AQ62">
        <v>1</v>
      </c>
      <c r="AR62">
        <v>1</v>
      </c>
      <c r="AS62">
        <v>0</v>
      </c>
      <c r="AT62">
        <v>0</v>
      </c>
      <c r="AU62">
        <v>0</v>
      </c>
      <c r="AV62">
        <v>1</v>
      </c>
      <c r="AW62">
        <v>0</v>
      </c>
      <c r="AX62">
        <f>SUM(AH62:AW62)</f>
        <v>10</v>
      </c>
      <c r="AY62">
        <v>15</v>
      </c>
      <c r="AZ62">
        <v>17</v>
      </c>
    </row>
    <row r="63" spans="1:52">
      <c r="A63">
        <v>4116462</v>
      </c>
      <c r="B63" t="s">
        <v>572</v>
      </c>
      <c r="C63" t="s">
        <v>238</v>
      </c>
      <c r="E63">
        <v>0</v>
      </c>
      <c r="F63">
        <v>0</v>
      </c>
      <c r="G63" t="s">
        <v>765</v>
      </c>
      <c r="H63">
        <v>0</v>
      </c>
      <c r="I63" t="s">
        <v>768</v>
      </c>
      <c r="J63">
        <v>0</v>
      </c>
      <c r="K63">
        <v>0</v>
      </c>
      <c r="L63">
        <v>0</v>
      </c>
      <c r="M63">
        <v>0</v>
      </c>
      <c r="N63">
        <v>0</v>
      </c>
      <c r="O63">
        <v>0</v>
      </c>
      <c r="P63">
        <v>0</v>
      </c>
      <c r="Q63" t="s">
        <v>768</v>
      </c>
      <c r="R63">
        <v>0</v>
      </c>
      <c r="S63" t="s">
        <v>765</v>
      </c>
      <c r="T63">
        <v>0</v>
      </c>
      <c r="U63">
        <v>0</v>
      </c>
      <c r="V63">
        <v>0</v>
      </c>
      <c r="W63">
        <v>0</v>
      </c>
      <c r="X63">
        <v>0</v>
      </c>
      <c r="Y63">
        <v>0</v>
      </c>
      <c r="Z63">
        <v>0</v>
      </c>
      <c r="AA63">
        <v>0</v>
      </c>
      <c r="AB63">
        <v>0</v>
      </c>
      <c r="AC63">
        <v>0</v>
      </c>
      <c r="AD63">
        <v>0</v>
      </c>
      <c r="AE63">
        <v>0</v>
      </c>
      <c r="AF63">
        <v>0</v>
      </c>
      <c r="AG63" t="s">
        <v>2</v>
      </c>
      <c r="AH63">
        <v>0</v>
      </c>
      <c r="AI63">
        <v>0</v>
      </c>
      <c r="AJ63">
        <v>0</v>
      </c>
      <c r="AK63">
        <v>0</v>
      </c>
      <c r="AL63">
        <v>0</v>
      </c>
      <c r="AM63">
        <v>0</v>
      </c>
      <c r="AN63">
        <v>1</v>
      </c>
      <c r="AO63">
        <v>1</v>
      </c>
      <c r="AP63">
        <v>0</v>
      </c>
      <c r="AQ63">
        <v>0</v>
      </c>
      <c r="AR63">
        <v>1</v>
      </c>
      <c r="AS63">
        <v>0</v>
      </c>
      <c r="AT63">
        <v>0</v>
      </c>
      <c r="AU63">
        <v>1</v>
      </c>
      <c r="AV63">
        <v>1</v>
      </c>
      <c r="AW63">
        <v>0</v>
      </c>
      <c r="AX63">
        <f>SUM(AH63:AW63)</f>
        <v>5</v>
      </c>
      <c r="AY63">
        <v>36</v>
      </c>
      <c r="AZ63">
        <v>120</v>
      </c>
    </row>
    <row r="64" spans="1:52" hidden="1">
      <c r="A64">
        <v>4260680</v>
      </c>
      <c r="B64" t="s">
        <v>574</v>
      </c>
      <c r="C64" t="s">
        <v>228</v>
      </c>
      <c r="E64">
        <v>0</v>
      </c>
      <c r="F64">
        <v>0</v>
      </c>
      <c r="G64" t="s">
        <v>765</v>
      </c>
      <c r="H64">
        <v>0</v>
      </c>
      <c r="I64">
        <v>0</v>
      </c>
      <c r="J64" t="s">
        <v>765</v>
      </c>
      <c r="K64">
        <v>0</v>
      </c>
      <c r="L64">
        <v>0</v>
      </c>
      <c r="M64">
        <v>0</v>
      </c>
      <c r="N64">
        <v>0</v>
      </c>
      <c r="O64">
        <v>0</v>
      </c>
      <c r="P64">
        <v>0</v>
      </c>
      <c r="Q64">
        <v>0</v>
      </c>
      <c r="R64">
        <v>0</v>
      </c>
      <c r="S64" t="s">
        <v>765</v>
      </c>
      <c r="T64">
        <v>0</v>
      </c>
      <c r="U64" t="s">
        <v>765</v>
      </c>
      <c r="V64" t="s">
        <v>765</v>
      </c>
      <c r="W64">
        <v>0</v>
      </c>
      <c r="X64">
        <v>0</v>
      </c>
      <c r="Y64" s="10" t="s">
        <v>765</v>
      </c>
      <c r="Z64" t="s">
        <v>767</v>
      </c>
      <c r="AA64">
        <v>0</v>
      </c>
      <c r="AB64">
        <v>0</v>
      </c>
      <c r="AC64">
        <v>0</v>
      </c>
      <c r="AD64">
        <v>0</v>
      </c>
      <c r="AE64">
        <v>0</v>
      </c>
      <c r="AF64">
        <v>0</v>
      </c>
      <c r="AG64" t="s">
        <v>263</v>
      </c>
      <c r="AH64">
        <v>1</v>
      </c>
      <c r="AI64">
        <v>1</v>
      </c>
      <c r="AJ64">
        <v>1</v>
      </c>
      <c r="AK64">
        <v>0</v>
      </c>
      <c r="AL64">
        <v>0</v>
      </c>
      <c r="AM64">
        <v>1</v>
      </c>
      <c r="AN64">
        <v>1</v>
      </c>
      <c r="AO64">
        <v>1</v>
      </c>
      <c r="AP64">
        <v>1</v>
      </c>
      <c r="AQ64">
        <v>1</v>
      </c>
      <c r="AR64">
        <v>1</v>
      </c>
      <c r="AS64">
        <v>0</v>
      </c>
      <c r="AT64">
        <v>0</v>
      </c>
      <c r="AU64">
        <v>0</v>
      </c>
      <c r="AV64">
        <v>1</v>
      </c>
      <c r="AW64">
        <v>0</v>
      </c>
      <c r="AX64">
        <f>SUM(AH64:AW64)</f>
        <v>10</v>
      </c>
      <c r="AY64">
        <v>17</v>
      </c>
      <c r="AZ64">
        <v>14</v>
      </c>
    </row>
    <row r="65" spans="1:52" hidden="1">
      <c r="A65">
        <v>3397965</v>
      </c>
      <c r="B65" t="s">
        <v>575</v>
      </c>
      <c r="C65" t="s">
        <v>228</v>
      </c>
      <c r="E65">
        <v>1</v>
      </c>
      <c r="F65">
        <v>1</v>
      </c>
      <c r="G65">
        <v>1</v>
      </c>
      <c r="H65">
        <v>1</v>
      </c>
      <c r="I65">
        <v>0</v>
      </c>
      <c r="J65">
        <v>0</v>
      </c>
      <c r="K65">
        <v>0</v>
      </c>
      <c r="L65">
        <v>0</v>
      </c>
      <c r="M65">
        <v>0</v>
      </c>
      <c r="N65">
        <v>0</v>
      </c>
      <c r="O65">
        <v>0</v>
      </c>
      <c r="P65">
        <v>0</v>
      </c>
      <c r="Q65">
        <v>0</v>
      </c>
      <c r="R65">
        <v>0</v>
      </c>
      <c r="S65">
        <v>0</v>
      </c>
      <c r="T65">
        <v>0</v>
      </c>
      <c r="U65">
        <v>1</v>
      </c>
      <c r="V65">
        <v>1</v>
      </c>
      <c r="W65">
        <v>0</v>
      </c>
      <c r="X65">
        <v>0</v>
      </c>
      <c r="Y65">
        <v>0</v>
      </c>
      <c r="Z65">
        <v>0</v>
      </c>
      <c r="AA65">
        <v>0</v>
      </c>
      <c r="AB65">
        <v>0</v>
      </c>
      <c r="AC65">
        <v>0</v>
      </c>
      <c r="AD65">
        <v>0</v>
      </c>
      <c r="AE65">
        <v>0</v>
      </c>
      <c r="AF65">
        <v>0</v>
      </c>
      <c r="AG65" t="s">
        <v>395</v>
      </c>
    </row>
    <row r="66" spans="1:52" hidden="1">
      <c r="A66">
        <v>3317194</v>
      </c>
      <c r="B66" t="s">
        <v>576</v>
      </c>
      <c r="AG66" t="s">
        <v>563</v>
      </c>
    </row>
    <row r="67" spans="1:52" hidden="1">
      <c r="A67">
        <v>3682954</v>
      </c>
      <c r="B67" t="s">
        <v>577</v>
      </c>
      <c r="AG67" t="s">
        <v>563</v>
      </c>
    </row>
    <row r="68" spans="1:52" hidden="1">
      <c r="A68">
        <v>3707321</v>
      </c>
      <c r="B68" t="s">
        <v>578</v>
      </c>
      <c r="AG68" t="s">
        <v>563</v>
      </c>
    </row>
    <row r="69" spans="1:52" hidden="1">
      <c r="A69">
        <v>3398192</v>
      </c>
      <c r="B69" t="s">
        <v>579</v>
      </c>
      <c r="AG69" t="s">
        <v>563</v>
      </c>
    </row>
    <row r="70" spans="1:52" hidden="1">
      <c r="A70">
        <v>2999964</v>
      </c>
      <c r="B70" t="s">
        <v>580</v>
      </c>
      <c r="E70">
        <v>0</v>
      </c>
      <c r="F70">
        <v>0</v>
      </c>
      <c r="G70">
        <v>1</v>
      </c>
      <c r="H70">
        <v>1</v>
      </c>
      <c r="I70">
        <v>0</v>
      </c>
      <c r="J70">
        <v>0</v>
      </c>
      <c r="K70">
        <v>0</v>
      </c>
      <c r="L70">
        <v>0</v>
      </c>
      <c r="M70">
        <v>0</v>
      </c>
      <c r="N70">
        <v>0</v>
      </c>
      <c r="O70">
        <v>0</v>
      </c>
      <c r="P70">
        <v>0</v>
      </c>
      <c r="Q70">
        <v>0</v>
      </c>
      <c r="R70">
        <v>0</v>
      </c>
      <c r="S70">
        <v>0</v>
      </c>
      <c r="T70">
        <v>0</v>
      </c>
      <c r="U70">
        <v>1</v>
      </c>
      <c r="V70">
        <v>0</v>
      </c>
      <c r="W70">
        <v>0</v>
      </c>
      <c r="X70">
        <v>0</v>
      </c>
      <c r="Y70">
        <v>0</v>
      </c>
      <c r="Z70">
        <v>0</v>
      </c>
      <c r="AA70">
        <v>0</v>
      </c>
      <c r="AB70">
        <v>0</v>
      </c>
      <c r="AC70">
        <v>0</v>
      </c>
      <c r="AD70">
        <v>1</v>
      </c>
      <c r="AE70">
        <v>0</v>
      </c>
      <c r="AF70">
        <v>0</v>
      </c>
      <c r="AG70" t="s">
        <v>395</v>
      </c>
    </row>
    <row r="71" spans="1:52" hidden="1">
      <c r="A71">
        <v>3189840</v>
      </c>
      <c r="B71" t="s">
        <v>581</v>
      </c>
      <c r="AG71" t="s">
        <v>563</v>
      </c>
    </row>
    <row r="72" spans="1:52" hidden="1">
      <c r="A72">
        <v>3590201</v>
      </c>
      <c r="B72" t="s">
        <v>582</v>
      </c>
      <c r="C72" t="s">
        <v>228</v>
      </c>
      <c r="E72" t="s">
        <v>766</v>
      </c>
      <c r="F72" t="s">
        <v>766</v>
      </c>
      <c r="G72" t="s">
        <v>765</v>
      </c>
      <c r="H72">
        <v>0</v>
      </c>
      <c r="I72">
        <v>0</v>
      </c>
      <c r="J72">
        <v>0</v>
      </c>
      <c r="K72">
        <v>0</v>
      </c>
      <c r="L72">
        <v>0</v>
      </c>
      <c r="M72">
        <v>0</v>
      </c>
      <c r="N72">
        <v>0</v>
      </c>
      <c r="O72">
        <v>0</v>
      </c>
      <c r="P72">
        <v>0</v>
      </c>
      <c r="Q72">
        <v>0</v>
      </c>
      <c r="R72">
        <v>0</v>
      </c>
      <c r="S72" t="s">
        <v>765</v>
      </c>
      <c r="T72">
        <v>0</v>
      </c>
      <c r="U72" t="s">
        <v>765</v>
      </c>
      <c r="V72">
        <v>0</v>
      </c>
      <c r="W72">
        <v>0</v>
      </c>
      <c r="X72">
        <v>0</v>
      </c>
      <c r="Y72" t="s">
        <v>765</v>
      </c>
      <c r="Z72" t="s">
        <v>767</v>
      </c>
      <c r="AA72">
        <v>0</v>
      </c>
      <c r="AB72" t="s">
        <v>765</v>
      </c>
      <c r="AC72">
        <v>0</v>
      </c>
      <c r="AD72">
        <v>0</v>
      </c>
      <c r="AE72">
        <v>0</v>
      </c>
      <c r="AF72">
        <v>0</v>
      </c>
      <c r="AG72" t="s">
        <v>263</v>
      </c>
      <c r="AH72">
        <v>1</v>
      </c>
      <c r="AI72">
        <v>1</v>
      </c>
      <c r="AJ72">
        <v>1</v>
      </c>
      <c r="AK72">
        <v>0</v>
      </c>
      <c r="AL72">
        <v>0</v>
      </c>
      <c r="AM72">
        <v>1</v>
      </c>
      <c r="AN72">
        <v>1</v>
      </c>
      <c r="AO72">
        <v>1</v>
      </c>
      <c r="AP72">
        <v>0</v>
      </c>
      <c r="AQ72">
        <v>1</v>
      </c>
      <c r="AR72">
        <v>1</v>
      </c>
      <c r="AS72">
        <v>0</v>
      </c>
      <c r="AT72">
        <v>0</v>
      </c>
      <c r="AU72">
        <v>0</v>
      </c>
      <c r="AV72">
        <v>1</v>
      </c>
      <c r="AW72">
        <v>0</v>
      </c>
      <c r="AX72">
        <f>SUM(AH72:AW72)</f>
        <v>9</v>
      </c>
      <c r="AY72">
        <v>127</v>
      </c>
      <c r="AZ72">
        <v>107</v>
      </c>
    </row>
    <row r="73" spans="1:52" hidden="1">
      <c r="A73">
        <v>4108708</v>
      </c>
      <c r="B73" t="s">
        <v>566</v>
      </c>
      <c r="C73" t="s">
        <v>252</v>
      </c>
      <c r="E73">
        <v>0</v>
      </c>
      <c r="F73">
        <v>1</v>
      </c>
      <c r="G73">
        <v>1</v>
      </c>
      <c r="H73">
        <v>0</v>
      </c>
      <c r="I73">
        <v>0</v>
      </c>
      <c r="J73">
        <v>0</v>
      </c>
      <c r="K73">
        <v>0</v>
      </c>
      <c r="L73">
        <v>0</v>
      </c>
      <c r="M73">
        <v>0</v>
      </c>
      <c r="N73">
        <v>0</v>
      </c>
      <c r="O73">
        <v>1</v>
      </c>
      <c r="P73">
        <v>0</v>
      </c>
      <c r="Q73">
        <v>0</v>
      </c>
      <c r="R73">
        <v>0</v>
      </c>
      <c r="S73">
        <v>1</v>
      </c>
      <c r="T73">
        <v>0</v>
      </c>
      <c r="U73">
        <v>1</v>
      </c>
      <c r="V73">
        <v>0</v>
      </c>
      <c r="W73">
        <v>0</v>
      </c>
      <c r="X73">
        <v>0</v>
      </c>
      <c r="Y73">
        <v>0</v>
      </c>
      <c r="Z73">
        <v>0</v>
      </c>
      <c r="AA73">
        <v>0</v>
      </c>
      <c r="AB73">
        <v>0</v>
      </c>
      <c r="AC73">
        <v>0</v>
      </c>
      <c r="AD73">
        <v>0</v>
      </c>
      <c r="AE73">
        <v>0</v>
      </c>
      <c r="AF73">
        <v>0</v>
      </c>
      <c r="AG73" t="s">
        <v>517</v>
      </c>
    </row>
    <row r="74" spans="1:52" hidden="1">
      <c r="A74">
        <v>3574753</v>
      </c>
      <c r="B74" t="s">
        <v>584</v>
      </c>
      <c r="C74" t="s">
        <v>228</v>
      </c>
      <c r="E74">
        <v>0</v>
      </c>
      <c r="F74">
        <v>1</v>
      </c>
      <c r="G74">
        <v>1</v>
      </c>
      <c r="H74">
        <v>0</v>
      </c>
      <c r="I74">
        <v>0</v>
      </c>
      <c r="J74">
        <v>0</v>
      </c>
      <c r="K74">
        <v>0</v>
      </c>
      <c r="L74">
        <v>0</v>
      </c>
      <c r="M74">
        <v>0</v>
      </c>
      <c r="N74">
        <v>0</v>
      </c>
      <c r="O74">
        <v>0</v>
      </c>
      <c r="P74">
        <v>0</v>
      </c>
      <c r="Q74">
        <v>0</v>
      </c>
      <c r="R74">
        <v>0</v>
      </c>
      <c r="S74">
        <v>0</v>
      </c>
      <c r="T74">
        <v>0</v>
      </c>
      <c r="U74">
        <v>1</v>
      </c>
      <c r="V74">
        <v>0</v>
      </c>
      <c r="W74">
        <v>0</v>
      </c>
      <c r="X74">
        <v>0</v>
      </c>
      <c r="Y74">
        <v>0</v>
      </c>
      <c r="Z74">
        <v>0</v>
      </c>
      <c r="AA74">
        <v>0</v>
      </c>
      <c r="AB74">
        <v>0</v>
      </c>
      <c r="AC74">
        <v>0</v>
      </c>
      <c r="AD74">
        <v>0</v>
      </c>
      <c r="AE74">
        <v>0</v>
      </c>
      <c r="AF74">
        <v>0</v>
      </c>
      <c r="AG74" t="s">
        <v>395</v>
      </c>
    </row>
    <row r="75" spans="1:52">
      <c r="A75">
        <v>3098802</v>
      </c>
      <c r="B75" t="s">
        <v>585</v>
      </c>
      <c r="C75" t="s">
        <v>218</v>
      </c>
      <c r="E75">
        <v>0</v>
      </c>
      <c r="F75">
        <v>0</v>
      </c>
      <c r="G75" t="s">
        <v>765</v>
      </c>
      <c r="H75">
        <v>0</v>
      </c>
      <c r="I75">
        <v>0</v>
      </c>
      <c r="J75">
        <v>0</v>
      </c>
      <c r="K75">
        <v>0</v>
      </c>
      <c r="L75">
        <v>0</v>
      </c>
      <c r="M75">
        <v>0</v>
      </c>
      <c r="N75">
        <v>0</v>
      </c>
      <c r="O75" t="s">
        <v>766</v>
      </c>
      <c r="P75">
        <v>0</v>
      </c>
      <c r="Q75">
        <v>0</v>
      </c>
      <c r="R75">
        <v>0</v>
      </c>
      <c r="S75" t="s">
        <v>765</v>
      </c>
      <c r="T75">
        <v>0</v>
      </c>
      <c r="U75">
        <v>0</v>
      </c>
      <c r="V75">
        <v>0</v>
      </c>
      <c r="W75">
        <v>0</v>
      </c>
      <c r="X75">
        <v>0</v>
      </c>
      <c r="Y75">
        <v>0</v>
      </c>
      <c r="Z75">
        <v>0</v>
      </c>
      <c r="AA75">
        <v>0</v>
      </c>
      <c r="AB75">
        <v>0</v>
      </c>
      <c r="AC75">
        <v>0</v>
      </c>
      <c r="AD75">
        <v>0</v>
      </c>
      <c r="AE75">
        <v>0</v>
      </c>
      <c r="AF75">
        <v>0</v>
      </c>
      <c r="AG75" t="s">
        <v>2</v>
      </c>
      <c r="AH75">
        <v>1</v>
      </c>
      <c r="AI75">
        <v>1</v>
      </c>
      <c r="AJ75">
        <v>1</v>
      </c>
      <c r="AK75">
        <v>0</v>
      </c>
      <c r="AL75">
        <v>1</v>
      </c>
      <c r="AM75">
        <v>1</v>
      </c>
      <c r="AN75">
        <v>1</v>
      </c>
      <c r="AO75">
        <v>1</v>
      </c>
      <c r="AP75">
        <v>0</v>
      </c>
      <c r="AQ75">
        <v>1</v>
      </c>
      <c r="AR75">
        <v>1</v>
      </c>
      <c r="AS75">
        <v>0</v>
      </c>
      <c r="AT75">
        <v>0</v>
      </c>
      <c r="AU75">
        <v>0</v>
      </c>
      <c r="AV75">
        <v>1</v>
      </c>
      <c r="AW75">
        <v>0</v>
      </c>
      <c r="AX75">
        <f>SUM(AH75:AW75)</f>
        <v>10</v>
      </c>
      <c r="AY75">
        <v>46</v>
      </c>
      <c r="AZ75">
        <v>44</v>
      </c>
    </row>
    <row r="76" spans="1:52" hidden="1">
      <c r="A76">
        <v>4071835</v>
      </c>
      <c r="B76" t="s">
        <v>587</v>
      </c>
      <c r="AG76" t="s">
        <v>563</v>
      </c>
    </row>
    <row r="77" spans="1:52" hidden="1">
      <c r="A77">
        <v>3434211</v>
      </c>
      <c r="B77" t="s">
        <v>566</v>
      </c>
      <c r="AG77" t="s">
        <v>563</v>
      </c>
    </row>
    <row r="78" spans="1:52" hidden="1">
      <c r="A78">
        <v>3064372</v>
      </c>
      <c r="B78" t="s">
        <v>588</v>
      </c>
      <c r="AG78" t="s">
        <v>563</v>
      </c>
    </row>
    <row r="79" spans="1:52" hidden="1">
      <c r="A79">
        <v>3348052</v>
      </c>
      <c r="B79" t="s">
        <v>589</v>
      </c>
      <c r="C79" t="s">
        <v>267</v>
      </c>
      <c r="E79">
        <v>0</v>
      </c>
      <c r="F79">
        <v>0</v>
      </c>
      <c r="G79">
        <v>1</v>
      </c>
      <c r="H79">
        <v>1</v>
      </c>
      <c r="I79">
        <v>0</v>
      </c>
      <c r="J79">
        <v>0</v>
      </c>
      <c r="K79">
        <v>0</v>
      </c>
      <c r="L79">
        <v>0</v>
      </c>
      <c r="M79">
        <v>0</v>
      </c>
      <c r="N79">
        <v>0</v>
      </c>
      <c r="O79">
        <v>0</v>
      </c>
      <c r="P79">
        <v>0</v>
      </c>
      <c r="Q79">
        <v>0</v>
      </c>
      <c r="R79">
        <v>0</v>
      </c>
      <c r="S79">
        <v>0</v>
      </c>
      <c r="T79">
        <v>0</v>
      </c>
      <c r="U79">
        <v>1</v>
      </c>
      <c r="V79">
        <v>0</v>
      </c>
      <c r="W79">
        <v>0</v>
      </c>
      <c r="X79">
        <v>0</v>
      </c>
      <c r="Y79">
        <v>0</v>
      </c>
      <c r="Z79">
        <v>0</v>
      </c>
      <c r="AA79">
        <v>0</v>
      </c>
      <c r="AB79">
        <v>0</v>
      </c>
      <c r="AC79">
        <v>0</v>
      </c>
      <c r="AD79">
        <v>0</v>
      </c>
      <c r="AE79">
        <v>0</v>
      </c>
      <c r="AF79">
        <v>0</v>
      </c>
      <c r="AG79" t="s">
        <v>240</v>
      </c>
    </row>
    <row r="80" spans="1:52" hidden="1">
      <c r="A80">
        <v>3823983</v>
      </c>
      <c r="B80" t="s">
        <v>312</v>
      </c>
      <c r="AG80" t="s">
        <v>563</v>
      </c>
    </row>
    <row r="81" spans="1:52" hidden="1">
      <c r="A81">
        <v>4191801</v>
      </c>
      <c r="B81" t="s">
        <v>237</v>
      </c>
      <c r="C81" t="s">
        <v>228</v>
      </c>
      <c r="E81">
        <v>0</v>
      </c>
      <c r="F81">
        <v>0</v>
      </c>
      <c r="G81">
        <v>1</v>
      </c>
      <c r="H81">
        <v>0</v>
      </c>
      <c r="I81">
        <v>0</v>
      </c>
      <c r="J81">
        <v>0</v>
      </c>
      <c r="K81">
        <v>0</v>
      </c>
      <c r="L81">
        <v>0</v>
      </c>
      <c r="M81">
        <v>0</v>
      </c>
      <c r="N81">
        <v>0</v>
      </c>
      <c r="O81">
        <v>0</v>
      </c>
      <c r="P81">
        <v>0</v>
      </c>
      <c r="Q81">
        <v>0</v>
      </c>
      <c r="R81">
        <v>0</v>
      </c>
      <c r="S81">
        <v>0</v>
      </c>
      <c r="T81">
        <v>1</v>
      </c>
      <c r="U81">
        <v>0</v>
      </c>
      <c r="V81">
        <v>0</v>
      </c>
      <c r="W81">
        <v>0</v>
      </c>
      <c r="X81">
        <v>0</v>
      </c>
      <c r="Y81">
        <v>1</v>
      </c>
      <c r="Z81">
        <v>1</v>
      </c>
      <c r="AA81">
        <v>0</v>
      </c>
      <c r="AB81">
        <v>1</v>
      </c>
      <c r="AC81">
        <v>0</v>
      </c>
      <c r="AD81">
        <v>1</v>
      </c>
      <c r="AE81">
        <v>0</v>
      </c>
      <c r="AF81">
        <v>0</v>
      </c>
      <c r="AG81" t="s">
        <v>395</v>
      </c>
    </row>
    <row r="82" spans="1:52">
      <c r="A82">
        <v>3394273</v>
      </c>
      <c r="B82" t="s">
        <v>590</v>
      </c>
      <c r="C82" t="s">
        <v>252</v>
      </c>
      <c r="E82">
        <v>0</v>
      </c>
      <c r="F82">
        <v>0</v>
      </c>
      <c r="G82">
        <v>0</v>
      </c>
      <c r="H82">
        <v>0</v>
      </c>
      <c r="I82">
        <v>0</v>
      </c>
      <c r="J82">
        <v>0</v>
      </c>
      <c r="K82">
        <v>0</v>
      </c>
      <c r="L82">
        <v>0</v>
      </c>
      <c r="M82">
        <v>0</v>
      </c>
      <c r="N82">
        <v>0</v>
      </c>
      <c r="O82">
        <v>0</v>
      </c>
      <c r="P82">
        <v>0</v>
      </c>
      <c r="Q82">
        <v>0</v>
      </c>
      <c r="R82">
        <v>0</v>
      </c>
      <c r="S82" t="s">
        <v>765</v>
      </c>
      <c r="T82">
        <v>0</v>
      </c>
      <c r="U82">
        <v>0</v>
      </c>
      <c r="V82">
        <v>0</v>
      </c>
      <c r="W82">
        <v>0</v>
      </c>
      <c r="X82">
        <v>0</v>
      </c>
      <c r="Y82">
        <v>0</v>
      </c>
      <c r="Z82">
        <v>0</v>
      </c>
      <c r="AA82">
        <v>0</v>
      </c>
      <c r="AB82">
        <v>0</v>
      </c>
      <c r="AC82">
        <v>0</v>
      </c>
      <c r="AD82">
        <v>0</v>
      </c>
      <c r="AE82">
        <v>0</v>
      </c>
      <c r="AF82">
        <v>0</v>
      </c>
      <c r="AG82" t="s">
        <v>2</v>
      </c>
      <c r="AH82">
        <v>0</v>
      </c>
      <c r="AI82">
        <v>0</v>
      </c>
      <c r="AJ82">
        <v>0</v>
      </c>
      <c r="AK82">
        <v>1</v>
      </c>
      <c r="AL82">
        <v>0</v>
      </c>
      <c r="AM82">
        <v>0</v>
      </c>
      <c r="AN82">
        <v>1</v>
      </c>
      <c r="AO82">
        <v>1</v>
      </c>
      <c r="AP82">
        <v>0</v>
      </c>
      <c r="AQ82">
        <v>0</v>
      </c>
      <c r="AR82">
        <v>1</v>
      </c>
      <c r="AS82">
        <v>0</v>
      </c>
      <c r="AT82">
        <v>0</v>
      </c>
      <c r="AU82">
        <v>0</v>
      </c>
      <c r="AV82">
        <v>1</v>
      </c>
      <c r="AW82">
        <v>0</v>
      </c>
      <c r="AX82">
        <f>SUM(AH82:AW82)</f>
        <v>5</v>
      </c>
      <c r="AY82">
        <v>1200</v>
      </c>
      <c r="AZ82">
        <v>2500</v>
      </c>
    </row>
    <row r="83" spans="1:52" hidden="1">
      <c r="A83">
        <v>3645583</v>
      </c>
      <c r="B83" t="s">
        <v>592</v>
      </c>
      <c r="AG83" t="s">
        <v>563</v>
      </c>
    </row>
    <row r="84" spans="1:52">
      <c r="A84">
        <v>3945085</v>
      </c>
      <c r="B84" t="s">
        <v>593</v>
      </c>
      <c r="C84" t="s">
        <v>267</v>
      </c>
      <c r="E84">
        <v>0</v>
      </c>
      <c r="F84">
        <v>0</v>
      </c>
      <c r="G84">
        <v>0</v>
      </c>
      <c r="H84">
        <v>0</v>
      </c>
      <c r="I84">
        <v>0</v>
      </c>
      <c r="J84">
        <v>0</v>
      </c>
      <c r="K84">
        <v>0</v>
      </c>
      <c r="L84">
        <v>0</v>
      </c>
      <c r="M84">
        <v>0</v>
      </c>
      <c r="N84">
        <v>0</v>
      </c>
      <c r="O84">
        <v>0</v>
      </c>
      <c r="P84">
        <v>0</v>
      </c>
      <c r="Q84">
        <v>0</v>
      </c>
      <c r="R84">
        <v>0</v>
      </c>
      <c r="S84" t="s">
        <v>765</v>
      </c>
      <c r="T84" t="s">
        <v>765</v>
      </c>
      <c r="U84">
        <v>0</v>
      </c>
      <c r="V84">
        <v>0</v>
      </c>
      <c r="W84">
        <v>0</v>
      </c>
      <c r="X84">
        <v>0</v>
      </c>
      <c r="Y84">
        <v>0</v>
      </c>
      <c r="Z84">
        <v>0</v>
      </c>
      <c r="AA84">
        <v>0</v>
      </c>
      <c r="AB84">
        <v>0</v>
      </c>
      <c r="AC84">
        <v>0</v>
      </c>
      <c r="AD84">
        <v>0</v>
      </c>
      <c r="AE84">
        <v>0</v>
      </c>
      <c r="AF84">
        <v>0</v>
      </c>
      <c r="AG84" t="s">
        <v>2</v>
      </c>
      <c r="AH84">
        <v>1</v>
      </c>
      <c r="AI84">
        <v>1</v>
      </c>
      <c r="AJ84">
        <v>1</v>
      </c>
      <c r="AK84">
        <v>0</v>
      </c>
      <c r="AL84">
        <v>0</v>
      </c>
      <c r="AM84">
        <v>1</v>
      </c>
      <c r="AN84">
        <v>1</v>
      </c>
      <c r="AO84">
        <v>1</v>
      </c>
      <c r="AP84">
        <v>1</v>
      </c>
      <c r="AQ84">
        <v>1</v>
      </c>
      <c r="AR84">
        <v>1</v>
      </c>
      <c r="AS84">
        <v>0</v>
      </c>
      <c r="AT84">
        <v>0</v>
      </c>
      <c r="AU84">
        <v>0</v>
      </c>
      <c r="AV84">
        <v>1</v>
      </c>
      <c r="AW84">
        <v>0</v>
      </c>
      <c r="AX84">
        <f>SUM(AH84:AW84)</f>
        <v>10</v>
      </c>
      <c r="AY84">
        <v>6</v>
      </c>
      <c r="AZ84">
        <v>10</v>
      </c>
    </row>
    <row r="85" spans="1:52" hidden="1">
      <c r="A85">
        <v>4150949</v>
      </c>
      <c r="B85" t="s">
        <v>594</v>
      </c>
      <c r="AG85" t="s">
        <v>563</v>
      </c>
    </row>
    <row r="86" spans="1:52" hidden="1">
      <c r="A86">
        <v>3933206</v>
      </c>
      <c r="B86" t="s">
        <v>595</v>
      </c>
      <c r="C86" t="s">
        <v>252</v>
      </c>
      <c r="E86">
        <v>1</v>
      </c>
      <c r="F86">
        <v>1</v>
      </c>
      <c r="G86">
        <v>1</v>
      </c>
      <c r="H86">
        <v>0</v>
      </c>
      <c r="I86">
        <v>0</v>
      </c>
      <c r="J86">
        <v>0</v>
      </c>
      <c r="K86">
        <v>0</v>
      </c>
      <c r="L86">
        <v>0</v>
      </c>
      <c r="M86">
        <v>0</v>
      </c>
      <c r="N86">
        <v>0</v>
      </c>
      <c r="O86">
        <v>0</v>
      </c>
      <c r="P86">
        <v>0</v>
      </c>
      <c r="Q86">
        <v>0</v>
      </c>
      <c r="R86">
        <v>0</v>
      </c>
      <c r="S86">
        <v>1</v>
      </c>
      <c r="T86">
        <v>0</v>
      </c>
      <c r="U86">
        <v>1</v>
      </c>
      <c r="V86">
        <v>0</v>
      </c>
      <c r="W86">
        <v>0</v>
      </c>
      <c r="X86">
        <v>0</v>
      </c>
      <c r="Y86">
        <v>1</v>
      </c>
      <c r="Z86">
        <v>1</v>
      </c>
      <c r="AA86">
        <v>0</v>
      </c>
      <c r="AB86">
        <v>0</v>
      </c>
      <c r="AC86">
        <v>0</v>
      </c>
      <c r="AD86">
        <v>0</v>
      </c>
      <c r="AE86">
        <v>0</v>
      </c>
      <c r="AF86">
        <v>0</v>
      </c>
      <c r="AG86" t="s">
        <v>517</v>
      </c>
    </row>
    <row r="87" spans="1:52" hidden="1">
      <c r="A87">
        <v>3095332</v>
      </c>
      <c r="B87" t="s">
        <v>596</v>
      </c>
      <c r="C87" t="s">
        <v>228</v>
      </c>
      <c r="E87">
        <v>0</v>
      </c>
      <c r="F87">
        <v>0</v>
      </c>
      <c r="G87" t="s">
        <v>765</v>
      </c>
      <c r="H87" t="s">
        <v>765</v>
      </c>
      <c r="I87">
        <v>0</v>
      </c>
      <c r="J87">
        <v>0</v>
      </c>
      <c r="K87">
        <v>0</v>
      </c>
      <c r="L87">
        <v>0</v>
      </c>
      <c r="M87">
        <v>0</v>
      </c>
      <c r="N87">
        <v>0</v>
      </c>
      <c r="O87">
        <v>0</v>
      </c>
      <c r="P87">
        <v>0</v>
      </c>
      <c r="Q87">
        <v>0</v>
      </c>
      <c r="R87">
        <v>0</v>
      </c>
      <c r="S87">
        <v>0</v>
      </c>
      <c r="T87">
        <v>0</v>
      </c>
      <c r="U87" t="s">
        <v>765</v>
      </c>
      <c r="V87">
        <v>0</v>
      </c>
      <c r="W87">
        <v>0</v>
      </c>
      <c r="X87">
        <v>0</v>
      </c>
      <c r="Y87">
        <v>0</v>
      </c>
      <c r="Z87">
        <v>0</v>
      </c>
      <c r="AA87">
        <v>0</v>
      </c>
      <c r="AB87">
        <v>0</v>
      </c>
      <c r="AC87">
        <v>0</v>
      </c>
      <c r="AD87">
        <v>0</v>
      </c>
      <c r="AE87">
        <v>0</v>
      </c>
      <c r="AF87">
        <v>0</v>
      </c>
      <c r="AG87" t="s">
        <v>263</v>
      </c>
      <c r="AH87">
        <v>1</v>
      </c>
      <c r="AI87">
        <v>1</v>
      </c>
      <c r="AJ87">
        <v>1</v>
      </c>
      <c r="AK87">
        <v>0</v>
      </c>
      <c r="AL87">
        <v>0</v>
      </c>
      <c r="AM87">
        <v>1</v>
      </c>
      <c r="AN87">
        <v>1</v>
      </c>
      <c r="AO87">
        <v>1</v>
      </c>
      <c r="AP87">
        <v>1</v>
      </c>
      <c r="AQ87">
        <v>1</v>
      </c>
      <c r="AR87">
        <v>1</v>
      </c>
      <c r="AS87">
        <v>0</v>
      </c>
      <c r="AT87">
        <v>0</v>
      </c>
      <c r="AU87">
        <v>0</v>
      </c>
      <c r="AV87">
        <v>1</v>
      </c>
      <c r="AW87">
        <v>0</v>
      </c>
      <c r="AX87">
        <f>SUM(AH87:AW87)</f>
        <v>10</v>
      </c>
      <c r="AY87">
        <v>16</v>
      </c>
      <c r="AZ87">
        <v>15</v>
      </c>
    </row>
    <row r="88" spans="1:52">
      <c r="A88">
        <v>3371843</v>
      </c>
      <c r="B88" t="s">
        <v>571</v>
      </c>
      <c r="C88" t="s">
        <v>218</v>
      </c>
      <c r="E88">
        <v>0</v>
      </c>
      <c r="F88">
        <v>0</v>
      </c>
      <c r="G88" t="s">
        <v>765</v>
      </c>
      <c r="H88">
        <v>0</v>
      </c>
      <c r="I88">
        <v>0</v>
      </c>
      <c r="J88">
        <v>0</v>
      </c>
      <c r="K88">
        <v>0</v>
      </c>
      <c r="L88">
        <v>0</v>
      </c>
      <c r="M88">
        <v>0</v>
      </c>
      <c r="N88">
        <v>0</v>
      </c>
      <c r="O88">
        <v>0</v>
      </c>
      <c r="P88">
        <v>0</v>
      </c>
      <c r="Q88" t="s">
        <v>766</v>
      </c>
      <c r="R88">
        <v>0</v>
      </c>
      <c r="S88" t="s">
        <v>765</v>
      </c>
      <c r="T88">
        <v>0</v>
      </c>
      <c r="U88">
        <v>0</v>
      </c>
      <c r="V88">
        <v>0</v>
      </c>
      <c r="W88">
        <v>0</v>
      </c>
      <c r="X88">
        <v>0</v>
      </c>
      <c r="Y88">
        <v>0</v>
      </c>
      <c r="Z88">
        <v>0</v>
      </c>
      <c r="AA88">
        <v>0</v>
      </c>
      <c r="AB88">
        <v>0</v>
      </c>
      <c r="AC88">
        <v>0</v>
      </c>
      <c r="AD88">
        <v>0</v>
      </c>
      <c r="AE88">
        <v>0</v>
      </c>
      <c r="AF88">
        <v>0</v>
      </c>
      <c r="AG88" t="s">
        <v>2</v>
      </c>
      <c r="AH88">
        <v>0</v>
      </c>
      <c r="AI88">
        <v>0</v>
      </c>
      <c r="AJ88">
        <v>0</v>
      </c>
      <c r="AK88">
        <v>1</v>
      </c>
      <c r="AL88">
        <v>0</v>
      </c>
      <c r="AM88">
        <v>0</v>
      </c>
      <c r="AN88">
        <v>0</v>
      </c>
      <c r="AO88">
        <v>1</v>
      </c>
      <c r="AP88">
        <v>0</v>
      </c>
      <c r="AQ88">
        <v>0</v>
      </c>
      <c r="AR88">
        <v>1</v>
      </c>
      <c r="AS88">
        <v>0</v>
      </c>
      <c r="AT88">
        <v>0</v>
      </c>
      <c r="AU88">
        <v>1</v>
      </c>
      <c r="AV88">
        <v>1</v>
      </c>
      <c r="AW88">
        <v>0</v>
      </c>
      <c r="AX88">
        <f>SUM(AH88:AW88)</f>
        <v>5</v>
      </c>
      <c r="AY88">
        <v>25</v>
      </c>
      <c r="AZ88">
        <f>6*25</f>
        <v>150</v>
      </c>
    </row>
    <row r="89" spans="1:52" hidden="1">
      <c r="A89">
        <v>3252903</v>
      </c>
      <c r="B89" t="s">
        <v>599</v>
      </c>
      <c r="C89" t="s">
        <v>228</v>
      </c>
      <c r="E89" t="s">
        <v>765</v>
      </c>
      <c r="F89" t="s">
        <v>766</v>
      </c>
      <c r="G89" t="s">
        <v>765</v>
      </c>
      <c r="H89" t="s">
        <v>765</v>
      </c>
      <c r="I89">
        <v>0</v>
      </c>
      <c r="J89">
        <v>0</v>
      </c>
      <c r="K89">
        <v>0</v>
      </c>
      <c r="L89">
        <v>0</v>
      </c>
      <c r="M89">
        <v>0</v>
      </c>
      <c r="N89">
        <v>0</v>
      </c>
      <c r="O89">
        <v>0</v>
      </c>
      <c r="P89">
        <v>0</v>
      </c>
      <c r="Q89">
        <v>0</v>
      </c>
      <c r="R89">
        <v>0</v>
      </c>
      <c r="S89">
        <v>0</v>
      </c>
      <c r="T89">
        <v>0</v>
      </c>
      <c r="U89">
        <v>0</v>
      </c>
      <c r="V89">
        <v>0</v>
      </c>
      <c r="W89">
        <v>0</v>
      </c>
      <c r="X89">
        <v>0</v>
      </c>
      <c r="Y89" t="s">
        <v>765</v>
      </c>
      <c r="Z89" t="s">
        <v>767</v>
      </c>
      <c r="AA89">
        <v>0</v>
      </c>
      <c r="AB89">
        <v>0</v>
      </c>
      <c r="AC89">
        <v>0</v>
      </c>
      <c r="AD89">
        <v>0</v>
      </c>
      <c r="AE89">
        <v>0</v>
      </c>
      <c r="AF89">
        <v>1</v>
      </c>
      <c r="AG89" t="s">
        <v>263</v>
      </c>
      <c r="AH89">
        <v>1</v>
      </c>
      <c r="AI89">
        <v>1</v>
      </c>
      <c r="AJ89">
        <v>1</v>
      </c>
      <c r="AK89">
        <v>0</v>
      </c>
      <c r="AL89">
        <v>0</v>
      </c>
      <c r="AM89">
        <v>1</v>
      </c>
      <c r="AN89">
        <v>1</v>
      </c>
      <c r="AO89">
        <v>1</v>
      </c>
      <c r="AP89">
        <v>1</v>
      </c>
      <c r="AQ89">
        <v>1</v>
      </c>
      <c r="AR89">
        <v>1</v>
      </c>
      <c r="AS89">
        <v>0</v>
      </c>
      <c r="AT89">
        <v>0</v>
      </c>
      <c r="AU89">
        <v>0</v>
      </c>
      <c r="AV89">
        <v>1</v>
      </c>
      <c r="AW89">
        <v>0</v>
      </c>
      <c r="AX89">
        <f>SUM(AH89:AW89)</f>
        <v>10</v>
      </c>
      <c r="AY89">
        <v>21</v>
      </c>
      <c r="AZ89">
        <v>19</v>
      </c>
    </row>
    <row r="90" spans="1:52" hidden="1">
      <c r="A90">
        <v>3013442</v>
      </c>
      <c r="B90" t="s">
        <v>433</v>
      </c>
      <c r="C90" t="s">
        <v>228</v>
      </c>
      <c r="E90">
        <v>1</v>
      </c>
      <c r="F90">
        <v>1</v>
      </c>
      <c r="G90">
        <v>1</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t="s">
        <v>240</v>
      </c>
    </row>
    <row r="91" spans="1:52" hidden="1">
      <c r="A91">
        <v>3090476</v>
      </c>
      <c r="B91" t="s">
        <v>602</v>
      </c>
      <c r="AG91" t="s">
        <v>563</v>
      </c>
    </row>
    <row r="92" spans="1:52" hidden="1">
      <c r="A92">
        <v>3799327</v>
      </c>
      <c r="B92" t="s">
        <v>603</v>
      </c>
      <c r="AG92" t="s">
        <v>563</v>
      </c>
    </row>
    <row r="93" spans="1:52" hidden="1">
      <c r="A93">
        <v>4352834</v>
      </c>
      <c r="B93" t="s">
        <v>604</v>
      </c>
      <c r="AG93" t="s">
        <v>563</v>
      </c>
    </row>
    <row r="94" spans="1:52">
      <c r="A94">
        <v>3553975</v>
      </c>
      <c r="B94" t="s">
        <v>232</v>
      </c>
      <c r="C94" t="s">
        <v>273</v>
      </c>
      <c r="E94">
        <v>0</v>
      </c>
      <c r="F94">
        <v>0</v>
      </c>
      <c r="G94" t="s">
        <v>765</v>
      </c>
      <c r="H94">
        <v>0</v>
      </c>
      <c r="I94">
        <v>0</v>
      </c>
      <c r="J94">
        <v>0</v>
      </c>
      <c r="K94">
        <v>0</v>
      </c>
      <c r="L94">
        <v>0</v>
      </c>
      <c r="M94">
        <v>0</v>
      </c>
      <c r="N94">
        <v>0</v>
      </c>
      <c r="O94">
        <v>0</v>
      </c>
      <c r="P94">
        <v>0</v>
      </c>
      <c r="Q94" t="s">
        <v>768</v>
      </c>
      <c r="R94">
        <v>0</v>
      </c>
      <c r="S94" t="s">
        <v>765</v>
      </c>
      <c r="T94">
        <v>0</v>
      </c>
      <c r="U94" t="s">
        <v>765</v>
      </c>
      <c r="V94">
        <v>0</v>
      </c>
      <c r="W94">
        <v>0</v>
      </c>
      <c r="X94">
        <v>0</v>
      </c>
      <c r="Y94" t="s">
        <v>765</v>
      </c>
      <c r="Z94">
        <v>0</v>
      </c>
      <c r="AA94">
        <v>0</v>
      </c>
      <c r="AB94">
        <v>0</v>
      </c>
      <c r="AC94">
        <v>0</v>
      </c>
      <c r="AD94">
        <v>0</v>
      </c>
      <c r="AE94">
        <v>0</v>
      </c>
      <c r="AF94">
        <v>0</v>
      </c>
      <c r="AG94" t="s">
        <v>2</v>
      </c>
      <c r="AH94">
        <v>1</v>
      </c>
      <c r="AI94">
        <v>1</v>
      </c>
      <c r="AJ94">
        <v>1</v>
      </c>
      <c r="AK94">
        <v>0</v>
      </c>
      <c r="AL94">
        <v>1</v>
      </c>
      <c r="AM94">
        <v>1</v>
      </c>
      <c r="AN94">
        <v>1</v>
      </c>
      <c r="AO94">
        <v>1</v>
      </c>
      <c r="AP94">
        <v>0</v>
      </c>
      <c r="AQ94">
        <v>1</v>
      </c>
      <c r="AR94">
        <v>1</v>
      </c>
      <c r="AS94">
        <v>0</v>
      </c>
      <c r="AT94">
        <v>0</v>
      </c>
      <c r="AU94">
        <v>1</v>
      </c>
      <c r="AV94">
        <v>1</v>
      </c>
      <c r="AW94">
        <v>0</v>
      </c>
      <c r="AX94">
        <f>SUM(AH94:AW94)</f>
        <v>11</v>
      </c>
      <c r="AY94">
        <v>36</v>
      </c>
      <c r="AZ94">
        <v>50</v>
      </c>
    </row>
    <row r="95" spans="1:52" hidden="1">
      <c r="A95">
        <v>3315720</v>
      </c>
      <c r="B95" t="s">
        <v>473</v>
      </c>
      <c r="AG95" t="s">
        <v>563</v>
      </c>
    </row>
    <row r="96" spans="1:52" hidden="1">
      <c r="A96">
        <v>3345809</v>
      </c>
      <c r="B96" t="s">
        <v>606</v>
      </c>
      <c r="C96" t="s">
        <v>218</v>
      </c>
      <c r="D96" t="s">
        <v>115</v>
      </c>
      <c r="E96">
        <v>0</v>
      </c>
      <c r="F96">
        <v>0</v>
      </c>
      <c r="G96" t="s">
        <v>765</v>
      </c>
      <c r="H96" t="s">
        <v>765</v>
      </c>
      <c r="I96">
        <v>0</v>
      </c>
      <c r="J96">
        <v>0</v>
      </c>
      <c r="K96">
        <v>0</v>
      </c>
      <c r="L96">
        <v>0</v>
      </c>
      <c r="M96">
        <v>0</v>
      </c>
      <c r="N96">
        <v>0</v>
      </c>
      <c r="O96">
        <v>0</v>
      </c>
      <c r="P96">
        <v>0</v>
      </c>
      <c r="Q96">
        <v>0</v>
      </c>
      <c r="R96">
        <v>0</v>
      </c>
      <c r="S96">
        <v>0</v>
      </c>
      <c r="T96" t="s">
        <v>765</v>
      </c>
      <c r="U96">
        <v>0</v>
      </c>
      <c r="V96">
        <v>0</v>
      </c>
      <c r="W96">
        <v>0</v>
      </c>
      <c r="X96">
        <v>0</v>
      </c>
      <c r="Y96" t="s">
        <v>765</v>
      </c>
      <c r="Z96" t="s">
        <v>767</v>
      </c>
      <c r="AA96">
        <v>0</v>
      </c>
      <c r="AB96">
        <v>0</v>
      </c>
      <c r="AC96">
        <v>0</v>
      </c>
      <c r="AD96">
        <v>0</v>
      </c>
      <c r="AE96">
        <v>0</v>
      </c>
      <c r="AF96">
        <v>0</v>
      </c>
      <c r="AG96" t="s">
        <v>263</v>
      </c>
      <c r="AH96">
        <v>1</v>
      </c>
      <c r="AI96">
        <v>1</v>
      </c>
      <c r="AJ96">
        <v>1</v>
      </c>
      <c r="AK96">
        <v>0</v>
      </c>
      <c r="AL96">
        <v>0</v>
      </c>
      <c r="AM96">
        <v>1</v>
      </c>
      <c r="AN96">
        <v>1</v>
      </c>
      <c r="AO96">
        <v>1</v>
      </c>
      <c r="AP96">
        <v>1</v>
      </c>
      <c r="AQ96">
        <v>1</v>
      </c>
      <c r="AR96">
        <v>1</v>
      </c>
      <c r="AS96">
        <v>0</v>
      </c>
      <c r="AT96">
        <v>0</v>
      </c>
      <c r="AU96">
        <v>0</v>
      </c>
      <c r="AV96">
        <v>1</v>
      </c>
      <c r="AW96">
        <v>0</v>
      </c>
      <c r="AX96">
        <f>SUM(AH96:AW96)</f>
        <v>10</v>
      </c>
      <c r="AY96">
        <v>22</v>
      </c>
      <c r="AZ96">
        <v>15</v>
      </c>
    </row>
    <row r="97" spans="1:52" hidden="1">
      <c r="A97">
        <v>3121348</v>
      </c>
      <c r="B97" t="s">
        <v>608</v>
      </c>
      <c r="AG97" t="s">
        <v>563</v>
      </c>
    </row>
    <row r="98" spans="1:52" hidden="1">
      <c r="A98">
        <v>3336949</v>
      </c>
      <c r="B98" t="s">
        <v>609</v>
      </c>
      <c r="AG98" t="s">
        <v>563</v>
      </c>
    </row>
    <row r="99" spans="1:52">
      <c r="A99">
        <v>3940021</v>
      </c>
      <c r="B99" t="s">
        <v>248</v>
      </c>
      <c r="C99" t="s">
        <v>267</v>
      </c>
      <c r="D99" t="s">
        <v>114</v>
      </c>
      <c r="E99">
        <v>0</v>
      </c>
      <c r="F99">
        <v>0</v>
      </c>
      <c r="G99" t="s">
        <v>765</v>
      </c>
      <c r="H99">
        <v>0</v>
      </c>
      <c r="I99">
        <v>0</v>
      </c>
      <c r="J99">
        <v>0</v>
      </c>
      <c r="K99">
        <v>0</v>
      </c>
      <c r="L99">
        <v>0</v>
      </c>
      <c r="M99">
        <v>0</v>
      </c>
      <c r="N99">
        <v>0</v>
      </c>
      <c r="O99">
        <v>0</v>
      </c>
      <c r="P99">
        <v>0</v>
      </c>
      <c r="Q99">
        <v>0</v>
      </c>
      <c r="R99">
        <v>0</v>
      </c>
      <c r="S99">
        <v>0</v>
      </c>
      <c r="T99" t="s">
        <v>765</v>
      </c>
      <c r="U99" t="s">
        <v>765</v>
      </c>
      <c r="V99">
        <v>0</v>
      </c>
      <c r="W99">
        <v>0</v>
      </c>
      <c r="X99">
        <v>0</v>
      </c>
      <c r="Y99" t="s">
        <v>765</v>
      </c>
      <c r="Z99" t="s">
        <v>767</v>
      </c>
      <c r="AA99">
        <v>0</v>
      </c>
      <c r="AB99">
        <v>0</v>
      </c>
      <c r="AC99">
        <v>0</v>
      </c>
      <c r="AD99">
        <v>0</v>
      </c>
      <c r="AE99">
        <v>0</v>
      </c>
      <c r="AF99">
        <v>0</v>
      </c>
      <c r="AG99" t="s">
        <v>2</v>
      </c>
      <c r="AH99">
        <v>1</v>
      </c>
      <c r="AI99">
        <v>1</v>
      </c>
      <c r="AJ99">
        <v>1</v>
      </c>
      <c r="AK99">
        <v>0</v>
      </c>
      <c r="AL99">
        <v>0</v>
      </c>
      <c r="AM99">
        <v>1</v>
      </c>
      <c r="AN99">
        <v>1</v>
      </c>
      <c r="AO99">
        <v>1</v>
      </c>
      <c r="AP99">
        <v>1</v>
      </c>
      <c r="AQ99">
        <v>1</v>
      </c>
      <c r="AR99">
        <v>1</v>
      </c>
      <c r="AS99">
        <v>0</v>
      </c>
      <c r="AT99">
        <v>0</v>
      </c>
      <c r="AU99">
        <v>0</v>
      </c>
      <c r="AV99">
        <v>1</v>
      </c>
      <c r="AW99">
        <v>0</v>
      </c>
      <c r="AX99">
        <f>SUM(AH99:AW99)</f>
        <v>10</v>
      </c>
      <c r="AY99">
        <v>11</v>
      </c>
      <c r="AZ99">
        <v>12</v>
      </c>
    </row>
    <row r="100" spans="1:52">
      <c r="A100">
        <v>3316443</v>
      </c>
      <c r="B100" t="s">
        <v>612</v>
      </c>
      <c r="C100" t="s">
        <v>228</v>
      </c>
      <c r="D100" t="s">
        <v>114</v>
      </c>
      <c r="E100">
        <v>0</v>
      </c>
      <c r="F100">
        <v>0</v>
      </c>
      <c r="G100" t="s">
        <v>765</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t="s">
        <v>2</v>
      </c>
      <c r="AH100">
        <v>1</v>
      </c>
      <c r="AI100">
        <v>1</v>
      </c>
      <c r="AJ100">
        <v>1</v>
      </c>
      <c r="AK100">
        <v>0</v>
      </c>
      <c r="AL100">
        <v>0</v>
      </c>
      <c r="AM100">
        <v>1</v>
      </c>
      <c r="AN100">
        <v>1</v>
      </c>
      <c r="AO100">
        <v>1</v>
      </c>
      <c r="AP100">
        <v>0</v>
      </c>
      <c r="AQ100">
        <v>1</v>
      </c>
      <c r="AR100">
        <v>1</v>
      </c>
      <c r="AS100">
        <v>0</v>
      </c>
      <c r="AT100">
        <v>0</v>
      </c>
      <c r="AU100">
        <v>0</v>
      </c>
      <c r="AV100">
        <v>1</v>
      </c>
      <c r="AW100">
        <v>0</v>
      </c>
      <c r="AX100">
        <f>SUM(AH100:AW100)</f>
        <v>9</v>
      </c>
      <c r="AY100">
        <v>2</v>
      </c>
      <c r="AZ100">
        <v>1</v>
      </c>
    </row>
    <row r="101" spans="1:52">
      <c r="A101">
        <v>3749950</v>
      </c>
      <c r="B101" t="s">
        <v>613</v>
      </c>
      <c r="C101" t="s">
        <v>267</v>
      </c>
      <c r="D101" t="s">
        <v>114</v>
      </c>
      <c r="E101">
        <v>0</v>
      </c>
      <c r="F101">
        <v>0</v>
      </c>
      <c r="G101" t="s">
        <v>765</v>
      </c>
      <c r="H101">
        <v>0</v>
      </c>
      <c r="I101">
        <v>0</v>
      </c>
      <c r="J101">
        <v>0</v>
      </c>
      <c r="K101">
        <v>0</v>
      </c>
      <c r="L101">
        <v>0</v>
      </c>
      <c r="M101">
        <v>0</v>
      </c>
      <c r="N101">
        <v>0</v>
      </c>
      <c r="O101">
        <v>0</v>
      </c>
      <c r="P101">
        <v>0</v>
      </c>
      <c r="Q101">
        <v>0</v>
      </c>
      <c r="R101">
        <v>0</v>
      </c>
      <c r="S101" t="s">
        <v>765</v>
      </c>
      <c r="T101">
        <v>0</v>
      </c>
      <c r="U101" t="s">
        <v>765</v>
      </c>
      <c r="V101">
        <v>0</v>
      </c>
      <c r="W101">
        <v>0</v>
      </c>
      <c r="X101">
        <v>0</v>
      </c>
      <c r="Y101" t="s">
        <v>765</v>
      </c>
      <c r="Z101">
        <v>0</v>
      </c>
      <c r="AA101">
        <v>0</v>
      </c>
      <c r="AB101">
        <v>0</v>
      </c>
      <c r="AC101">
        <v>0</v>
      </c>
      <c r="AD101" t="s">
        <v>765</v>
      </c>
      <c r="AE101">
        <v>0</v>
      </c>
      <c r="AF101">
        <v>0</v>
      </c>
      <c r="AG101" t="s">
        <v>2</v>
      </c>
      <c r="AH101">
        <v>1</v>
      </c>
      <c r="AI101">
        <v>1</v>
      </c>
      <c r="AJ101">
        <v>1</v>
      </c>
      <c r="AK101">
        <v>0</v>
      </c>
      <c r="AL101">
        <v>0</v>
      </c>
      <c r="AM101">
        <v>1</v>
      </c>
      <c r="AN101">
        <v>1</v>
      </c>
      <c r="AO101">
        <v>1</v>
      </c>
      <c r="AP101">
        <v>0</v>
      </c>
      <c r="AQ101">
        <v>1</v>
      </c>
      <c r="AR101">
        <v>1</v>
      </c>
      <c r="AS101">
        <v>0</v>
      </c>
      <c r="AT101">
        <v>0</v>
      </c>
      <c r="AU101">
        <v>0</v>
      </c>
      <c r="AV101">
        <v>1</v>
      </c>
      <c r="AW101">
        <v>0</v>
      </c>
      <c r="AX101">
        <f>SUM(AH101:AW101)</f>
        <v>9</v>
      </c>
      <c r="AY101">
        <v>8</v>
      </c>
      <c r="AZ101">
        <v>7</v>
      </c>
    </row>
    <row r="102" spans="1:52" hidden="1">
      <c r="A102">
        <v>3624419</v>
      </c>
      <c r="B102" t="s">
        <v>566</v>
      </c>
      <c r="C102" t="s">
        <v>214</v>
      </c>
      <c r="E102">
        <v>0</v>
      </c>
      <c r="F102">
        <v>0</v>
      </c>
      <c r="G102" t="s">
        <v>765</v>
      </c>
      <c r="H102">
        <v>0</v>
      </c>
      <c r="I102">
        <v>0</v>
      </c>
      <c r="J102">
        <v>0</v>
      </c>
      <c r="K102">
        <v>0</v>
      </c>
      <c r="L102">
        <v>0</v>
      </c>
      <c r="M102">
        <v>0</v>
      </c>
      <c r="N102">
        <v>0</v>
      </c>
      <c r="O102">
        <v>0</v>
      </c>
      <c r="P102">
        <v>0</v>
      </c>
      <c r="Q102">
        <v>0</v>
      </c>
      <c r="R102">
        <v>0</v>
      </c>
      <c r="S102" t="s">
        <v>765</v>
      </c>
      <c r="T102" t="s">
        <v>765</v>
      </c>
      <c r="U102" t="s">
        <v>765</v>
      </c>
      <c r="V102">
        <v>0</v>
      </c>
      <c r="W102">
        <v>0</v>
      </c>
      <c r="X102">
        <v>0</v>
      </c>
      <c r="Y102" t="s">
        <v>767</v>
      </c>
      <c r="Z102" t="s">
        <v>766</v>
      </c>
      <c r="AA102">
        <v>0</v>
      </c>
      <c r="AB102" t="s">
        <v>765</v>
      </c>
      <c r="AC102">
        <v>0</v>
      </c>
      <c r="AD102" t="s">
        <v>765</v>
      </c>
      <c r="AE102">
        <v>0</v>
      </c>
      <c r="AF102">
        <v>0</v>
      </c>
      <c r="AG102" t="s">
        <v>263</v>
      </c>
      <c r="AH102">
        <v>1</v>
      </c>
      <c r="AI102">
        <v>1</v>
      </c>
      <c r="AJ102">
        <v>1</v>
      </c>
      <c r="AK102">
        <v>0</v>
      </c>
      <c r="AL102">
        <v>0</v>
      </c>
      <c r="AM102">
        <v>1</v>
      </c>
      <c r="AN102">
        <v>1</v>
      </c>
      <c r="AO102">
        <v>1</v>
      </c>
      <c r="AP102">
        <v>1</v>
      </c>
      <c r="AQ102">
        <v>1</v>
      </c>
      <c r="AR102">
        <v>1</v>
      </c>
      <c r="AS102">
        <v>0</v>
      </c>
      <c r="AT102">
        <v>0</v>
      </c>
      <c r="AU102">
        <v>0</v>
      </c>
      <c r="AV102">
        <v>1</v>
      </c>
      <c r="AW102">
        <v>0</v>
      </c>
      <c r="AX102">
        <f>SUM(AH102:AW102)</f>
        <v>10</v>
      </c>
      <c r="AY102">
        <v>10</v>
      </c>
      <c r="AZ102">
        <v>10</v>
      </c>
    </row>
    <row r="103" spans="1:52" hidden="1">
      <c r="A103">
        <v>3493504</v>
      </c>
      <c r="B103" t="s">
        <v>615</v>
      </c>
      <c r="AG103" t="s">
        <v>563</v>
      </c>
    </row>
    <row r="104" spans="1:52" hidden="1">
      <c r="A104">
        <v>4128644</v>
      </c>
      <c r="B104" t="s">
        <v>616</v>
      </c>
      <c r="AG104" t="s">
        <v>563</v>
      </c>
    </row>
    <row r="105" spans="1:52">
      <c r="A105">
        <v>3299924</v>
      </c>
      <c r="B105" t="s">
        <v>617</v>
      </c>
      <c r="C105" t="s">
        <v>228</v>
      </c>
      <c r="D105" t="s">
        <v>115</v>
      </c>
      <c r="E105" t="s">
        <v>766</v>
      </c>
      <c r="F105" t="s">
        <v>766</v>
      </c>
      <c r="G105" t="s">
        <v>765</v>
      </c>
      <c r="H105">
        <v>0</v>
      </c>
      <c r="I105">
        <v>0</v>
      </c>
      <c r="J105">
        <v>0</v>
      </c>
      <c r="K105">
        <v>0</v>
      </c>
      <c r="L105">
        <v>0</v>
      </c>
      <c r="M105">
        <v>0</v>
      </c>
      <c r="N105">
        <v>0</v>
      </c>
      <c r="O105">
        <v>0</v>
      </c>
      <c r="P105">
        <v>0</v>
      </c>
      <c r="Q105">
        <v>0</v>
      </c>
      <c r="R105">
        <v>0</v>
      </c>
      <c r="S105" t="s">
        <v>765</v>
      </c>
      <c r="T105">
        <v>0</v>
      </c>
      <c r="U105" t="s">
        <v>765</v>
      </c>
      <c r="V105">
        <v>0</v>
      </c>
      <c r="W105">
        <v>0</v>
      </c>
      <c r="X105">
        <v>0</v>
      </c>
      <c r="Y105" t="s">
        <v>765</v>
      </c>
      <c r="Z105" t="s">
        <v>767</v>
      </c>
      <c r="AA105">
        <v>0</v>
      </c>
      <c r="AB105">
        <v>0</v>
      </c>
      <c r="AC105">
        <v>0</v>
      </c>
      <c r="AD105">
        <v>0</v>
      </c>
      <c r="AE105">
        <v>0</v>
      </c>
      <c r="AF105">
        <v>0</v>
      </c>
      <c r="AG105" t="s">
        <v>2</v>
      </c>
      <c r="AH105">
        <v>1</v>
      </c>
      <c r="AI105">
        <v>0</v>
      </c>
      <c r="AJ105">
        <v>0</v>
      </c>
      <c r="AK105">
        <v>0</v>
      </c>
      <c r="AL105">
        <v>1</v>
      </c>
      <c r="AM105">
        <v>1</v>
      </c>
      <c r="AN105">
        <v>1</v>
      </c>
      <c r="AO105">
        <v>1</v>
      </c>
      <c r="AP105">
        <v>0</v>
      </c>
      <c r="AQ105">
        <v>1</v>
      </c>
      <c r="AR105">
        <v>1</v>
      </c>
      <c r="AS105">
        <v>0</v>
      </c>
      <c r="AT105">
        <v>0</v>
      </c>
      <c r="AU105">
        <v>0</v>
      </c>
      <c r="AV105">
        <v>1</v>
      </c>
      <c r="AW105">
        <v>0</v>
      </c>
      <c r="AX105">
        <f>SUM(AH105:AW105)</f>
        <v>8</v>
      </c>
      <c r="AY105">
        <v>17</v>
      </c>
      <c r="AZ105">
        <v>14</v>
      </c>
    </row>
    <row r="106" spans="1:52">
      <c r="A106">
        <v>3562072</v>
      </c>
      <c r="B106" t="s">
        <v>312</v>
      </c>
      <c r="C106" t="s">
        <v>228</v>
      </c>
      <c r="E106">
        <v>0</v>
      </c>
      <c r="F106">
        <v>0</v>
      </c>
      <c r="G106" t="s">
        <v>765</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t="s">
        <v>2</v>
      </c>
      <c r="AH106">
        <v>1</v>
      </c>
      <c r="AI106">
        <v>1</v>
      </c>
      <c r="AJ106">
        <v>1</v>
      </c>
      <c r="AK106">
        <v>0</v>
      </c>
      <c r="AL106">
        <v>0</v>
      </c>
      <c r="AM106">
        <v>1</v>
      </c>
      <c r="AN106">
        <v>1</v>
      </c>
      <c r="AO106">
        <v>1</v>
      </c>
      <c r="AP106">
        <v>0</v>
      </c>
      <c r="AQ106">
        <v>1</v>
      </c>
      <c r="AR106">
        <v>1</v>
      </c>
      <c r="AS106">
        <v>0</v>
      </c>
      <c r="AT106">
        <v>0</v>
      </c>
      <c r="AU106">
        <v>0</v>
      </c>
      <c r="AV106">
        <v>1</v>
      </c>
      <c r="AW106">
        <v>0</v>
      </c>
      <c r="AX106">
        <f>SUM(AH106:AW106)</f>
        <v>9</v>
      </c>
      <c r="AY106">
        <v>5</v>
      </c>
      <c r="AZ106">
        <v>6</v>
      </c>
    </row>
    <row r="107" spans="1:52" hidden="1">
      <c r="A107">
        <v>4104885</v>
      </c>
      <c r="B107" t="s">
        <v>620</v>
      </c>
      <c r="AG107" t="s">
        <v>563</v>
      </c>
    </row>
    <row r="108" spans="1:52" hidden="1">
      <c r="A108">
        <v>3707562</v>
      </c>
      <c r="B108" t="s">
        <v>621</v>
      </c>
      <c r="AG108" t="s">
        <v>563</v>
      </c>
    </row>
    <row r="109" spans="1:52">
      <c r="A109">
        <v>3651237</v>
      </c>
      <c r="B109" t="s">
        <v>622</v>
      </c>
      <c r="C109" t="s">
        <v>252</v>
      </c>
      <c r="D109" t="s">
        <v>130</v>
      </c>
      <c r="E109">
        <v>0</v>
      </c>
      <c r="F109">
        <v>0</v>
      </c>
      <c r="G109" t="s">
        <v>765</v>
      </c>
      <c r="H109">
        <v>0</v>
      </c>
      <c r="I109">
        <v>0</v>
      </c>
      <c r="J109">
        <v>0</v>
      </c>
      <c r="K109">
        <v>0</v>
      </c>
      <c r="L109">
        <v>0</v>
      </c>
      <c r="M109">
        <v>0</v>
      </c>
      <c r="N109">
        <v>0</v>
      </c>
      <c r="O109">
        <v>0</v>
      </c>
      <c r="P109">
        <v>0</v>
      </c>
      <c r="Q109">
        <v>0</v>
      </c>
      <c r="R109">
        <v>0</v>
      </c>
      <c r="S109" t="s">
        <v>765</v>
      </c>
      <c r="T109" t="s">
        <v>765</v>
      </c>
      <c r="U109">
        <v>0</v>
      </c>
      <c r="V109">
        <v>0</v>
      </c>
      <c r="W109">
        <v>0</v>
      </c>
      <c r="X109">
        <v>0</v>
      </c>
      <c r="Y109">
        <v>0</v>
      </c>
      <c r="Z109">
        <v>0</v>
      </c>
      <c r="AA109">
        <v>0</v>
      </c>
      <c r="AB109">
        <v>0</v>
      </c>
      <c r="AC109">
        <v>0</v>
      </c>
      <c r="AD109">
        <v>0</v>
      </c>
      <c r="AE109">
        <v>0</v>
      </c>
      <c r="AF109" t="s">
        <v>765</v>
      </c>
      <c r="AG109" t="s">
        <v>2</v>
      </c>
      <c r="AH109">
        <v>0</v>
      </c>
      <c r="AI109">
        <v>0</v>
      </c>
      <c r="AJ109">
        <v>0</v>
      </c>
      <c r="AK109">
        <v>0</v>
      </c>
      <c r="AL109">
        <v>1</v>
      </c>
      <c r="AM109">
        <v>0</v>
      </c>
      <c r="AN109">
        <v>0</v>
      </c>
      <c r="AO109">
        <v>1</v>
      </c>
      <c r="AP109">
        <v>1</v>
      </c>
      <c r="AQ109">
        <v>0</v>
      </c>
      <c r="AR109">
        <v>1</v>
      </c>
      <c r="AS109">
        <v>0</v>
      </c>
      <c r="AT109">
        <v>0</v>
      </c>
      <c r="AU109">
        <v>0</v>
      </c>
      <c r="AV109">
        <v>1</v>
      </c>
      <c r="AW109">
        <v>0</v>
      </c>
      <c r="AX109">
        <f>SUM(AH109:AW109)</f>
        <v>5</v>
      </c>
      <c r="AY109">
        <v>182</v>
      </c>
      <c r="AZ109">
        <v>100</v>
      </c>
    </row>
    <row r="110" spans="1:52" hidden="1">
      <c r="A110">
        <v>3469648</v>
      </c>
      <c r="B110" t="s">
        <v>623</v>
      </c>
      <c r="AG110" t="s">
        <v>563</v>
      </c>
    </row>
    <row r="111" spans="1:52">
      <c r="A111">
        <v>3626710</v>
      </c>
      <c r="B111" t="s">
        <v>624</v>
      </c>
      <c r="C111" t="s">
        <v>228</v>
      </c>
      <c r="E111">
        <v>0</v>
      </c>
      <c r="F111">
        <v>0</v>
      </c>
      <c r="G111">
        <v>0</v>
      </c>
      <c r="H111">
        <v>0</v>
      </c>
      <c r="I111">
        <v>0</v>
      </c>
      <c r="J111">
        <v>0</v>
      </c>
      <c r="K111">
        <v>0</v>
      </c>
      <c r="L111">
        <v>0</v>
      </c>
      <c r="M111">
        <v>0</v>
      </c>
      <c r="N111">
        <v>0</v>
      </c>
      <c r="O111">
        <v>0</v>
      </c>
      <c r="P111">
        <v>0</v>
      </c>
      <c r="Q111">
        <v>0</v>
      </c>
      <c r="R111">
        <v>0</v>
      </c>
      <c r="S111" t="s">
        <v>765</v>
      </c>
      <c r="T111" t="s">
        <v>765</v>
      </c>
      <c r="U111">
        <v>0</v>
      </c>
      <c r="V111">
        <v>0</v>
      </c>
      <c r="W111">
        <v>0</v>
      </c>
      <c r="X111">
        <v>0</v>
      </c>
      <c r="Y111">
        <v>0</v>
      </c>
      <c r="Z111">
        <v>0</v>
      </c>
      <c r="AA111">
        <v>0</v>
      </c>
      <c r="AB111">
        <v>0</v>
      </c>
      <c r="AC111">
        <v>0</v>
      </c>
      <c r="AD111">
        <v>0</v>
      </c>
      <c r="AE111">
        <v>0</v>
      </c>
      <c r="AF111">
        <v>0</v>
      </c>
      <c r="AG111" t="s">
        <v>2</v>
      </c>
      <c r="AH111">
        <v>0</v>
      </c>
      <c r="AI111">
        <v>0</v>
      </c>
      <c r="AJ111">
        <v>0</v>
      </c>
      <c r="AK111">
        <v>1</v>
      </c>
      <c r="AL111">
        <v>0</v>
      </c>
      <c r="AM111">
        <v>0</v>
      </c>
      <c r="AN111">
        <v>0</v>
      </c>
      <c r="AO111">
        <v>0</v>
      </c>
      <c r="AP111">
        <v>0</v>
      </c>
      <c r="AQ111">
        <v>0</v>
      </c>
      <c r="AR111">
        <v>1</v>
      </c>
      <c r="AS111">
        <v>0</v>
      </c>
      <c r="AT111">
        <v>0</v>
      </c>
      <c r="AU111">
        <v>0</v>
      </c>
      <c r="AV111">
        <v>1</v>
      </c>
      <c r="AW111">
        <v>0</v>
      </c>
      <c r="AX111">
        <f>SUM(AH111:AW111)</f>
        <v>3</v>
      </c>
      <c r="AY111">
        <v>6000</v>
      </c>
      <c r="AZ111">
        <v>4000</v>
      </c>
    </row>
    <row r="112" spans="1:52">
      <c r="A112">
        <v>4007645</v>
      </c>
      <c r="B112" t="s">
        <v>625</v>
      </c>
      <c r="C112" t="s">
        <v>273</v>
      </c>
      <c r="D112" t="s">
        <v>130</v>
      </c>
      <c r="E112">
        <v>0</v>
      </c>
      <c r="F112">
        <v>0</v>
      </c>
      <c r="G112" t="s">
        <v>765</v>
      </c>
      <c r="H112">
        <v>0</v>
      </c>
      <c r="I112">
        <v>0</v>
      </c>
      <c r="J112">
        <v>0</v>
      </c>
      <c r="K112">
        <v>0</v>
      </c>
      <c r="L112">
        <v>0</v>
      </c>
      <c r="M112">
        <v>0</v>
      </c>
      <c r="N112">
        <v>0</v>
      </c>
      <c r="O112">
        <v>0</v>
      </c>
      <c r="P112">
        <v>0</v>
      </c>
      <c r="Q112">
        <v>0</v>
      </c>
      <c r="R112">
        <v>0</v>
      </c>
      <c r="S112" t="s">
        <v>765</v>
      </c>
      <c r="T112" t="s">
        <v>765</v>
      </c>
      <c r="U112" t="s">
        <v>765</v>
      </c>
      <c r="V112">
        <v>0</v>
      </c>
      <c r="W112">
        <v>0</v>
      </c>
      <c r="X112">
        <v>0</v>
      </c>
      <c r="Y112" t="s">
        <v>765</v>
      </c>
      <c r="Z112">
        <v>0</v>
      </c>
      <c r="AA112">
        <v>0</v>
      </c>
      <c r="AB112">
        <v>0</v>
      </c>
      <c r="AC112">
        <v>0</v>
      </c>
      <c r="AD112">
        <v>0</v>
      </c>
      <c r="AE112">
        <v>0</v>
      </c>
      <c r="AF112">
        <v>0</v>
      </c>
      <c r="AG112" t="s">
        <v>2</v>
      </c>
      <c r="AH112">
        <v>1</v>
      </c>
      <c r="AI112">
        <v>1</v>
      </c>
      <c r="AJ112">
        <v>1</v>
      </c>
      <c r="AK112">
        <v>0</v>
      </c>
      <c r="AL112">
        <v>1</v>
      </c>
      <c r="AM112">
        <v>1</v>
      </c>
      <c r="AN112">
        <v>1</v>
      </c>
      <c r="AO112">
        <v>1</v>
      </c>
      <c r="AP112">
        <v>1</v>
      </c>
      <c r="AQ112">
        <v>1</v>
      </c>
      <c r="AR112">
        <v>1</v>
      </c>
      <c r="AS112">
        <v>0</v>
      </c>
      <c r="AT112">
        <v>0</v>
      </c>
      <c r="AU112">
        <v>0</v>
      </c>
      <c r="AV112">
        <v>1</v>
      </c>
      <c r="AW112">
        <v>0</v>
      </c>
      <c r="AX112">
        <f>SUM(AH112:AW112)</f>
        <v>11</v>
      </c>
      <c r="AY112">
        <v>42</v>
      </c>
      <c r="AZ112">
        <v>40</v>
      </c>
    </row>
    <row r="113" spans="1:52" hidden="1">
      <c r="A113">
        <v>3545773</v>
      </c>
      <c r="B113" t="s">
        <v>626</v>
      </c>
      <c r="AG113" t="s">
        <v>563</v>
      </c>
    </row>
    <row r="114" spans="1:52" hidden="1">
      <c r="A114">
        <v>3854777</v>
      </c>
      <c r="B114" t="s">
        <v>627</v>
      </c>
      <c r="C114" t="s">
        <v>252</v>
      </c>
      <c r="D114" t="s">
        <v>114</v>
      </c>
      <c r="E114">
        <v>1</v>
      </c>
      <c r="F114">
        <v>1</v>
      </c>
      <c r="G114">
        <v>1</v>
      </c>
      <c r="H114">
        <v>1</v>
      </c>
      <c r="I114">
        <v>0</v>
      </c>
      <c r="J114">
        <v>0</v>
      </c>
      <c r="K114">
        <v>0</v>
      </c>
      <c r="L114">
        <v>0</v>
      </c>
      <c r="M114">
        <v>0</v>
      </c>
      <c r="N114">
        <v>0</v>
      </c>
      <c r="O114">
        <v>0</v>
      </c>
      <c r="P114">
        <v>0</v>
      </c>
      <c r="Q114">
        <v>0</v>
      </c>
      <c r="R114">
        <v>0</v>
      </c>
      <c r="S114">
        <v>1</v>
      </c>
      <c r="T114">
        <v>1</v>
      </c>
      <c r="U114">
        <v>1</v>
      </c>
      <c r="V114">
        <v>1</v>
      </c>
      <c r="W114">
        <v>0</v>
      </c>
      <c r="X114">
        <v>0</v>
      </c>
      <c r="Y114">
        <v>0</v>
      </c>
      <c r="Z114">
        <v>0</v>
      </c>
      <c r="AA114">
        <v>0</v>
      </c>
      <c r="AB114">
        <v>0</v>
      </c>
      <c r="AC114">
        <v>0</v>
      </c>
      <c r="AD114">
        <v>0</v>
      </c>
      <c r="AE114">
        <v>0</v>
      </c>
      <c r="AF114">
        <v>0</v>
      </c>
      <c r="AG114" t="s">
        <v>517</v>
      </c>
    </row>
    <row r="115" spans="1:52" hidden="1">
      <c r="A115">
        <v>3787110</v>
      </c>
      <c r="B115" t="s">
        <v>628</v>
      </c>
      <c r="C115" t="s">
        <v>228</v>
      </c>
      <c r="E115">
        <v>0</v>
      </c>
      <c r="F115" t="s">
        <v>766</v>
      </c>
      <c r="G115">
        <v>0</v>
      </c>
      <c r="H115" t="s">
        <v>765</v>
      </c>
      <c r="I115">
        <v>0</v>
      </c>
      <c r="J115">
        <v>0</v>
      </c>
      <c r="K115">
        <v>0</v>
      </c>
      <c r="L115">
        <v>0</v>
      </c>
      <c r="M115">
        <v>0</v>
      </c>
      <c r="N115">
        <v>0</v>
      </c>
      <c r="O115">
        <v>0</v>
      </c>
      <c r="P115">
        <v>0</v>
      </c>
      <c r="Q115">
        <v>0</v>
      </c>
      <c r="R115">
        <v>0</v>
      </c>
      <c r="S115" t="s">
        <v>765</v>
      </c>
      <c r="T115">
        <v>0</v>
      </c>
      <c r="U115" t="s">
        <v>765</v>
      </c>
      <c r="V115">
        <v>0</v>
      </c>
      <c r="W115">
        <v>0</v>
      </c>
      <c r="X115">
        <v>0</v>
      </c>
      <c r="Y115" t="s">
        <v>767</v>
      </c>
      <c r="Z115" t="s">
        <v>767</v>
      </c>
      <c r="AA115">
        <v>0</v>
      </c>
      <c r="AB115">
        <v>0</v>
      </c>
      <c r="AC115">
        <v>0</v>
      </c>
      <c r="AD115">
        <v>0</v>
      </c>
      <c r="AE115">
        <v>0</v>
      </c>
      <c r="AF115">
        <v>0</v>
      </c>
      <c r="AG115" t="s">
        <v>263</v>
      </c>
      <c r="AH115">
        <v>1</v>
      </c>
      <c r="AI115">
        <v>1</v>
      </c>
      <c r="AJ115">
        <v>1</v>
      </c>
      <c r="AK115">
        <v>0</v>
      </c>
      <c r="AL115">
        <v>0</v>
      </c>
      <c r="AM115">
        <v>1</v>
      </c>
      <c r="AN115">
        <v>1</v>
      </c>
      <c r="AO115">
        <v>1</v>
      </c>
      <c r="AP115">
        <v>0</v>
      </c>
      <c r="AQ115">
        <v>1</v>
      </c>
      <c r="AR115">
        <v>1</v>
      </c>
      <c r="AS115">
        <v>0</v>
      </c>
      <c r="AT115">
        <v>0</v>
      </c>
      <c r="AU115">
        <v>0</v>
      </c>
      <c r="AV115">
        <v>1</v>
      </c>
      <c r="AW115">
        <v>0</v>
      </c>
      <c r="AX115">
        <f>SUM(AH115:AW115)</f>
        <v>9</v>
      </c>
      <c r="AY115">
        <v>11</v>
      </c>
      <c r="AZ115">
        <v>10</v>
      </c>
    </row>
    <row r="116" spans="1:52">
      <c r="A116">
        <v>3629999</v>
      </c>
      <c r="B116" t="s">
        <v>232</v>
      </c>
      <c r="C116" t="s">
        <v>228</v>
      </c>
      <c r="E116">
        <v>0</v>
      </c>
      <c r="F116">
        <v>0</v>
      </c>
      <c r="G116" t="s">
        <v>765</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t="s">
        <v>2</v>
      </c>
      <c r="AH116">
        <v>0</v>
      </c>
      <c r="AI116">
        <v>0</v>
      </c>
      <c r="AJ116">
        <v>0</v>
      </c>
      <c r="AK116">
        <v>1</v>
      </c>
      <c r="AL116">
        <v>1</v>
      </c>
      <c r="AM116">
        <v>0</v>
      </c>
      <c r="AN116">
        <v>1</v>
      </c>
      <c r="AO116">
        <v>1</v>
      </c>
      <c r="AP116">
        <v>0</v>
      </c>
      <c r="AQ116">
        <v>0</v>
      </c>
      <c r="AR116">
        <v>1</v>
      </c>
      <c r="AS116">
        <v>0</v>
      </c>
      <c r="AT116">
        <v>0</v>
      </c>
      <c r="AU116">
        <v>0</v>
      </c>
      <c r="AV116">
        <v>1</v>
      </c>
      <c r="AW116">
        <v>0</v>
      </c>
      <c r="AX116">
        <f>SUM(AH116:AW116)</f>
        <v>6</v>
      </c>
      <c r="AY116">
        <v>130</v>
      </c>
      <c r="AZ116">
        <v>242</v>
      </c>
    </row>
    <row r="117" spans="1:52" hidden="1">
      <c r="A117">
        <v>3437237</v>
      </c>
      <c r="AG117" t="s">
        <v>563</v>
      </c>
    </row>
    <row r="118" spans="1:52" hidden="1">
      <c r="A118">
        <v>3330792</v>
      </c>
      <c r="AG118" t="s">
        <v>563</v>
      </c>
    </row>
    <row r="119" spans="1:52" hidden="1">
      <c r="A119">
        <v>3008633</v>
      </c>
      <c r="B119" t="s">
        <v>638</v>
      </c>
      <c r="C119" t="s">
        <v>228</v>
      </c>
      <c r="D119" t="s">
        <v>114</v>
      </c>
      <c r="E119">
        <v>0</v>
      </c>
      <c r="F119">
        <v>0</v>
      </c>
      <c r="G119">
        <v>1</v>
      </c>
      <c r="H119">
        <v>0</v>
      </c>
      <c r="I119">
        <v>0</v>
      </c>
      <c r="J119">
        <v>0</v>
      </c>
      <c r="K119">
        <v>0</v>
      </c>
      <c r="L119">
        <v>0</v>
      </c>
      <c r="M119">
        <v>0</v>
      </c>
      <c r="N119">
        <v>0</v>
      </c>
      <c r="O119">
        <v>0</v>
      </c>
      <c r="P119">
        <v>0</v>
      </c>
      <c r="Q119">
        <v>0</v>
      </c>
      <c r="R119">
        <v>0</v>
      </c>
      <c r="S119">
        <v>0</v>
      </c>
      <c r="T119">
        <v>1</v>
      </c>
      <c r="U119">
        <v>0</v>
      </c>
      <c r="V119">
        <v>0</v>
      </c>
      <c r="W119">
        <v>0</v>
      </c>
      <c r="X119">
        <v>0</v>
      </c>
      <c r="Y119">
        <v>1</v>
      </c>
      <c r="Z119">
        <v>1</v>
      </c>
      <c r="AA119">
        <v>0</v>
      </c>
      <c r="AB119">
        <v>1</v>
      </c>
      <c r="AC119">
        <v>0</v>
      </c>
      <c r="AD119">
        <v>0</v>
      </c>
      <c r="AE119">
        <v>0</v>
      </c>
      <c r="AF119">
        <v>1</v>
      </c>
      <c r="AG119" t="s">
        <v>517</v>
      </c>
    </row>
    <row r="120" spans="1:52" hidden="1">
      <c r="A120">
        <v>3979387</v>
      </c>
      <c r="B120" t="s">
        <v>640</v>
      </c>
      <c r="C120" t="s">
        <v>214</v>
      </c>
      <c r="E120">
        <v>1</v>
      </c>
      <c r="F120">
        <v>1</v>
      </c>
      <c r="G120">
        <v>1</v>
      </c>
      <c r="H120">
        <v>1</v>
      </c>
      <c r="I120">
        <v>0</v>
      </c>
      <c r="J120">
        <v>0</v>
      </c>
      <c r="K120">
        <v>0</v>
      </c>
      <c r="L120">
        <v>0</v>
      </c>
      <c r="M120">
        <v>0</v>
      </c>
      <c r="N120">
        <v>0</v>
      </c>
      <c r="O120">
        <v>0</v>
      </c>
      <c r="P120">
        <v>0</v>
      </c>
      <c r="Q120">
        <v>0</v>
      </c>
      <c r="R120">
        <v>0</v>
      </c>
      <c r="S120">
        <v>1</v>
      </c>
      <c r="T120">
        <v>1</v>
      </c>
      <c r="U120">
        <v>1</v>
      </c>
      <c r="V120">
        <v>0</v>
      </c>
      <c r="W120">
        <v>0</v>
      </c>
      <c r="X120">
        <v>0</v>
      </c>
      <c r="Y120">
        <v>1</v>
      </c>
      <c r="Z120">
        <v>1</v>
      </c>
      <c r="AA120">
        <v>0</v>
      </c>
      <c r="AB120">
        <v>1</v>
      </c>
      <c r="AC120">
        <v>0</v>
      </c>
      <c r="AD120">
        <v>1</v>
      </c>
      <c r="AE120">
        <v>0</v>
      </c>
      <c r="AF120">
        <v>1</v>
      </c>
      <c r="AG120" t="s">
        <v>517</v>
      </c>
    </row>
    <row r="121" spans="1:52" hidden="1">
      <c r="A121">
        <v>3313853</v>
      </c>
      <c r="B121" t="s">
        <v>641</v>
      </c>
      <c r="C121" t="s">
        <v>273</v>
      </c>
      <c r="D121" t="s">
        <v>114</v>
      </c>
      <c r="E121">
        <v>0</v>
      </c>
      <c r="F121">
        <v>0</v>
      </c>
      <c r="G121">
        <v>1</v>
      </c>
      <c r="H121">
        <v>1</v>
      </c>
      <c r="I121">
        <v>0</v>
      </c>
      <c r="J121">
        <v>0</v>
      </c>
      <c r="K121">
        <v>0</v>
      </c>
      <c r="L121">
        <v>0</v>
      </c>
      <c r="M121">
        <v>0</v>
      </c>
      <c r="N121">
        <v>0</v>
      </c>
      <c r="O121">
        <v>0</v>
      </c>
      <c r="P121">
        <v>0</v>
      </c>
      <c r="Q121">
        <v>0</v>
      </c>
      <c r="R121">
        <v>0</v>
      </c>
      <c r="S121">
        <v>1</v>
      </c>
      <c r="T121">
        <v>1</v>
      </c>
      <c r="U121">
        <v>0</v>
      </c>
      <c r="V121">
        <v>0</v>
      </c>
      <c r="W121">
        <v>0</v>
      </c>
      <c r="X121">
        <v>0</v>
      </c>
      <c r="Y121">
        <v>0</v>
      </c>
      <c r="Z121">
        <v>0</v>
      </c>
      <c r="AA121">
        <v>0</v>
      </c>
      <c r="AB121">
        <v>1</v>
      </c>
      <c r="AC121">
        <v>0</v>
      </c>
      <c r="AD121">
        <v>1</v>
      </c>
      <c r="AE121">
        <v>0</v>
      </c>
      <c r="AF121">
        <v>0</v>
      </c>
      <c r="AG121" t="s">
        <v>395</v>
      </c>
    </row>
    <row r="122" spans="1:52" hidden="1">
      <c r="A122">
        <v>3663101</v>
      </c>
      <c r="B122" t="s">
        <v>643</v>
      </c>
      <c r="C122" t="s">
        <v>228</v>
      </c>
      <c r="E122">
        <v>0</v>
      </c>
      <c r="F122">
        <v>0</v>
      </c>
      <c r="G122" t="s">
        <v>765</v>
      </c>
      <c r="H122">
        <v>0</v>
      </c>
      <c r="I122">
        <v>0</v>
      </c>
      <c r="J122">
        <v>0</v>
      </c>
      <c r="K122">
        <v>0</v>
      </c>
      <c r="L122">
        <v>0</v>
      </c>
      <c r="M122">
        <v>0</v>
      </c>
      <c r="N122">
        <v>0</v>
      </c>
      <c r="O122">
        <v>0</v>
      </c>
      <c r="P122">
        <v>0</v>
      </c>
      <c r="Q122">
        <v>0</v>
      </c>
      <c r="R122">
        <v>0</v>
      </c>
      <c r="S122" t="s">
        <v>765</v>
      </c>
      <c r="T122">
        <v>0</v>
      </c>
      <c r="U122">
        <v>0</v>
      </c>
      <c r="V122">
        <v>0</v>
      </c>
      <c r="W122">
        <v>0</v>
      </c>
      <c r="X122">
        <v>0</v>
      </c>
      <c r="Y122">
        <v>0</v>
      </c>
      <c r="Z122">
        <v>0</v>
      </c>
      <c r="AA122">
        <v>0</v>
      </c>
      <c r="AB122" t="s">
        <v>767</v>
      </c>
      <c r="AC122">
        <v>0</v>
      </c>
      <c r="AD122" t="s">
        <v>767</v>
      </c>
      <c r="AE122">
        <v>0</v>
      </c>
      <c r="AF122">
        <v>0</v>
      </c>
      <c r="AG122" t="s">
        <v>787</v>
      </c>
      <c r="AH122">
        <v>1</v>
      </c>
      <c r="AI122">
        <v>1</v>
      </c>
      <c r="AJ122">
        <v>1</v>
      </c>
      <c r="AK122">
        <v>0</v>
      </c>
      <c r="AL122">
        <v>0</v>
      </c>
      <c r="AM122">
        <v>1</v>
      </c>
      <c r="AN122">
        <v>1</v>
      </c>
      <c r="AO122">
        <v>1</v>
      </c>
      <c r="AP122">
        <v>0</v>
      </c>
      <c r="AQ122">
        <v>1</v>
      </c>
      <c r="AR122">
        <v>1</v>
      </c>
      <c r="AS122">
        <v>0</v>
      </c>
      <c r="AT122">
        <v>0</v>
      </c>
      <c r="AU122">
        <v>0</v>
      </c>
      <c r="AV122">
        <v>1</v>
      </c>
      <c r="AW122">
        <v>0</v>
      </c>
      <c r="AX122">
        <f>SUM(AH122:AW122)</f>
        <v>9</v>
      </c>
      <c r="AY122">
        <v>5</v>
      </c>
      <c r="AZ122">
        <v>3</v>
      </c>
    </row>
    <row r="123" spans="1:52">
      <c r="A123">
        <v>3521185</v>
      </c>
      <c r="B123" t="s">
        <v>645</v>
      </c>
      <c r="C123" t="s">
        <v>228</v>
      </c>
      <c r="E123">
        <v>0</v>
      </c>
      <c r="F123">
        <v>0</v>
      </c>
      <c r="G123" t="s">
        <v>765</v>
      </c>
      <c r="H123">
        <v>0</v>
      </c>
      <c r="I123" t="s">
        <v>765</v>
      </c>
      <c r="J123">
        <v>0</v>
      </c>
      <c r="K123">
        <v>0</v>
      </c>
      <c r="L123">
        <v>0</v>
      </c>
      <c r="M123">
        <v>0</v>
      </c>
      <c r="N123">
        <v>0</v>
      </c>
      <c r="O123">
        <v>0</v>
      </c>
      <c r="P123">
        <v>0</v>
      </c>
      <c r="Q123">
        <v>0</v>
      </c>
      <c r="R123">
        <v>0</v>
      </c>
      <c r="S123" t="s">
        <v>765</v>
      </c>
      <c r="T123">
        <v>0</v>
      </c>
      <c r="U123">
        <v>0</v>
      </c>
      <c r="V123">
        <v>0</v>
      </c>
      <c r="W123">
        <v>0</v>
      </c>
      <c r="X123">
        <v>0</v>
      </c>
      <c r="Y123">
        <v>0</v>
      </c>
      <c r="Z123">
        <v>0</v>
      </c>
      <c r="AA123">
        <v>0</v>
      </c>
      <c r="AB123" t="s">
        <v>765</v>
      </c>
      <c r="AC123">
        <v>0</v>
      </c>
      <c r="AD123">
        <v>0</v>
      </c>
      <c r="AE123">
        <v>0</v>
      </c>
      <c r="AF123">
        <v>0</v>
      </c>
      <c r="AG123" t="s">
        <v>2</v>
      </c>
      <c r="AH123">
        <v>1</v>
      </c>
      <c r="AI123">
        <v>1</v>
      </c>
      <c r="AJ123">
        <v>1</v>
      </c>
      <c r="AK123">
        <v>1</v>
      </c>
      <c r="AL123">
        <v>0</v>
      </c>
      <c r="AM123">
        <v>1</v>
      </c>
      <c r="AN123">
        <v>1</v>
      </c>
      <c r="AO123">
        <v>1</v>
      </c>
      <c r="AP123">
        <v>1</v>
      </c>
      <c r="AQ123">
        <v>1</v>
      </c>
      <c r="AR123">
        <v>1</v>
      </c>
      <c r="AS123">
        <v>0</v>
      </c>
      <c r="AT123">
        <v>0</v>
      </c>
      <c r="AU123">
        <v>0</v>
      </c>
      <c r="AV123">
        <v>1</v>
      </c>
      <c r="AW123">
        <v>0</v>
      </c>
      <c r="AX123">
        <f>SUM(AH123:AW123)</f>
        <v>11</v>
      </c>
      <c r="AY123">
        <v>103</v>
      </c>
      <c r="AZ123">
        <v>144</v>
      </c>
    </row>
    <row r="124" spans="1:52" hidden="1">
      <c r="A124">
        <v>3269193</v>
      </c>
      <c r="B124" t="s">
        <v>646</v>
      </c>
      <c r="AG124" t="s">
        <v>563</v>
      </c>
    </row>
    <row r="125" spans="1:52" hidden="1">
      <c r="A125">
        <v>3257219</v>
      </c>
      <c r="B125" t="s">
        <v>647</v>
      </c>
      <c r="C125" t="s">
        <v>228</v>
      </c>
      <c r="E125">
        <v>0</v>
      </c>
      <c r="F125">
        <v>0</v>
      </c>
      <c r="G125" t="s">
        <v>765</v>
      </c>
      <c r="H125" t="s">
        <v>765</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t="s">
        <v>765</v>
      </c>
      <c r="AE125">
        <v>0</v>
      </c>
      <c r="AF125" t="s">
        <v>765</v>
      </c>
      <c r="AG125" t="s">
        <v>263</v>
      </c>
      <c r="AH125">
        <v>1</v>
      </c>
      <c r="AI125">
        <v>1</v>
      </c>
      <c r="AJ125">
        <v>1</v>
      </c>
      <c r="AK125">
        <v>0</v>
      </c>
      <c r="AL125">
        <v>0</v>
      </c>
      <c r="AM125">
        <v>1</v>
      </c>
      <c r="AN125">
        <v>1</v>
      </c>
      <c r="AO125">
        <v>1</v>
      </c>
      <c r="AP125">
        <v>1</v>
      </c>
      <c r="AQ125">
        <v>1</v>
      </c>
      <c r="AR125">
        <v>1</v>
      </c>
      <c r="AS125">
        <v>0</v>
      </c>
      <c r="AT125">
        <v>0</v>
      </c>
      <c r="AU125">
        <v>0</v>
      </c>
      <c r="AV125">
        <v>1</v>
      </c>
      <c r="AW125">
        <v>0</v>
      </c>
      <c r="AX125">
        <f>SUM(AH125:AW125)</f>
        <v>10</v>
      </c>
      <c r="AY125">
        <v>11</v>
      </c>
      <c r="AZ125">
        <v>16</v>
      </c>
    </row>
    <row r="126" spans="1:52" hidden="1">
      <c r="A126">
        <v>3873038</v>
      </c>
      <c r="B126" t="s">
        <v>648</v>
      </c>
      <c r="AG126" t="s">
        <v>563</v>
      </c>
    </row>
    <row r="127" spans="1:52" hidden="1">
      <c r="A127">
        <v>2871048</v>
      </c>
      <c r="B127" t="s">
        <v>649</v>
      </c>
      <c r="C127" t="s">
        <v>228</v>
      </c>
      <c r="E127">
        <v>1</v>
      </c>
      <c r="F127">
        <v>1</v>
      </c>
      <c r="G127">
        <v>1</v>
      </c>
      <c r="H127">
        <v>1</v>
      </c>
      <c r="I127">
        <v>0</v>
      </c>
      <c r="J127">
        <v>0</v>
      </c>
      <c r="K127">
        <v>0</v>
      </c>
      <c r="L127">
        <v>0</v>
      </c>
      <c r="M127">
        <v>0</v>
      </c>
      <c r="N127">
        <v>0</v>
      </c>
      <c r="O127">
        <v>0</v>
      </c>
      <c r="P127">
        <v>0</v>
      </c>
      <c r="Q127">
        <v>0</v>
      </c>
      <c r="R127">
        <v>0</v>
      </c>
      <c r="S127">
        <v>0</v>
      </c>
      <c r="T127">
        <v>0</v>
      </c>
      <c r="U127">
        <v>1</v>
      </c>
      <c r="V127">
        <v>0</v>
      </c>
      <c r="W127">
        <v>0</v>
      </c>
      <c r="X127">
        <v>0</v>
      </c>
      <c r="Y127">
        <v>1</v>
      </c>
      <c r="Z127">
        <v>0</v>
      </c>
      <c r="AA127">
        <v>0</v>
      </c>
      <c r="AB127">
        <v>0</v>
      </c>
      <c r="AC127">
        <v>0</v>
      </c>
      <c r="AD127">
        <v>0</v>
      </c>
      <c r="AE127">
        <v>0</v>
      </c>
      <c r="AF127">
        <v>0</v>
      </c>
      <c r="AG127" t="s">
        <v>240</v>
      </c>
    </row>
    <row r="128" spans="1:52" hidden="1">
      <c r="A128">
        <v>3125749</v>
      </c>
      <c r="B128" t="s">
        <v>650</v>
      </c>
      <c r="C128" t="s">
        <v>228</v>
      </c>
      <c r="E128" t="s">
        <v>765</v>
      </c>
      <c r="F128">
        <v>0</v>
      </c>
      <c r="G128" t="s">
        <v>765</v>
      </c>
      <c r="H128">
        <v>0</v>
      </c>
      <c r="I128" t="s">
        <v>766</v>
      </c>
      <c r="J128">
        <v>0</v>
      </c>
      <c r="K128">
        <v>0</v>
      </c>
      <c r="L128">
        <v>0</v>
      </c>
      <c r="M128">
        <v>0</v>
      </c>
      <c r="N128">
        <v>0</v>
      </c>
      <c r="O128">
        <v>0</v>
      </c>
      <c r="P128">
        <v>0</v>
      </c>
      <c r="Q128">
        <v>0</v>
      </c>
      <c r="R128">
        <v>0</v>
      </c>
      <c r="S128">
        <v>0</v>
      </c>
      <c r="T128" t="s">
        <v>765</v>
      </c>
      <c r="U128" t="s">
        <v>765</v>
      </c>
      <c r="V128">
        <v>0</v>
      </c>
      <c r="W128">
        <v>0</v>
      </c>
      <c r="X128">
        <v>0</v>
      </c>
      <c r="Y128">
        <v>0</v>
      </c>
      <c r="Z128">
        <v>0</v>
      </c>
      <c r="AA128">
        <v>0</v>
      </c>
      <c r="AB128" t="s">
        <v>765</v>
      </c>
      <c r="AC128">
        <v>0</v>
      </c>
      <c r="AD128" t="s">
        <v>765</v>
      </c>
      <c r="AE128">
        <v>0</v>
      </c>
      <c r="AF128" t="s">
        <v>766</v>
      </c>
      <c r="AG128" t="s">
        <v>263</v>
      </c>
      <c r="AH128">
        <v>0</v>
      </c>
      <c r="AI128">
        <v>0</v>
      </c>
      <c r="AJ128">
        <v>1</v>
      </c>
      <c r="AK128">
        <v>0</v>
      </c>
      <c r="AL128">
        <v>0</v>
      </c>
      <c r="AM128">
        <v>0</v>
      </c>
      <c r="AN128">
        <v>0</v>
      </c>
      <c r="AO128">
        <v>0</v>
      </c>
      <c r="AP128">
        <v>1</v>
      </c>
      <c r="AQ128">
        <v>1</v>
      </c>
      <c r="AR128">
        <v>1</v>
      </c>
      <c r="AS128">
        <v>0</v>
      </c>
      <c r="AT128">
        <v>0</v>
      </c>
      <c r="AU128">
        <v>0</v>
      </c>
      <c r="AV128">
        <v>1</v>
      </c>
      <c r="AW128">
        <v>0</v>
      </c>
      <c r="AX128">
        <f>SUM(AH128:AW128)</f>
        <v>5</v>
      </c>
      <c r="AY128">
        <v>300</v>
      </c>
      <c r="AZ128">
        <v>656</v>
      </c>
    </row>
    <row r="129" spans="1:52" hidden="1">
      <c r="A129">
        <v>2949778</v>
      </c>
      <c r="B129" t="s">
        <v>651</v>
      </c>
      <c r="C129" t="s">
        <v>228</v>
      </c>
      <c r="E129">
        <v>0</v>
      </c>
      <c r="F129">
        <v>0</v>
      </c>
      <c r="G129" t="s">
        <v>765</v>
      </c>
      <c r="H129" t="s">
        <v>765</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t="s">
        <v>263</v>
      </c>
      <c r="AH129">
        <v>1</v>
      </c>
      <c r="AI129">
        <v>1</v>
      </c>
      <c r="AJ129">
        <v>1</v>
      </c>
      <c r="AK129">
        <v>0</v>
      </c>
      <c r="AL129">
        <v>0</v>
      </c>
      <c r="AM129">
        <v>1</v>
      </c>
      <c r="AN129">
        <v>1</v>
      </c>
      <c r="AO129">
        <v>1</v>
      </c>
      <c r="AP129">
        <v>1</v>
      </c>
      <c r="AQ129">
        <v>1</v>
      </c>
      <c r="AR129">
        <v>1</v>
      </c>
      <c r="AS129">
        <v>0</v>
      </c>
      <c r="AT129">
        <v>0</v>
      </c>
      <c r="AU129">
        <v>0</v>
      </c>
      <c r="AV129">
        <v>1</v>
      </c>
      <c r="AW129">
        <v>0</v>
      </c>
      <c r="AX129">
        <f>SUM(AH129:AW129)</f>
        <v>10</v>
      </c>
      <c r="AY129">
        <v>17</v>
      </c>
      <c r="AZ129">
        <v>17</v>
      </c>
    </row>
    <row r="130" spans="1:52" hidden="1">
      <c r="A130">
        <v>4060096</v>
      </c>
      <c r="B130" t="s">
        <v>653</v>
      </c>
      <c r="AG130" t="s">
        <v>563</v>
      </c>
    </row>
    <row r="131" spans="1:52" hidden="1">
      <c r="A131">
        <v>4039154</v>
      </c>
      <c r="B131" t="s">
        <v>654</v>
      </c>
      <c r="AG131" t="s">
        <v>563</v>
      </c>
    </row>
    <row r="132" spans="1:52" hidden="1">
      <c r="A132">
        <v>3479339</v>
      </c>
      <c r="B132" t="s">
        <v>655</v>
      </c>
      <c r="AG132" t="s">
        <v>563</v>
      </c>
    </row>
    <row r="133" spans="1:52" hidden="1">
      <c r="A133">
        <v>3623715</v>
      </c>
      <c r="B133" t="s">
        <v>656</v>
      </c>
      <c r="AG133" t="s">
        <v>563</v>
      </c>
    </row>
    <row r="134" spans="1:52" hidden="1">
      <c r="A134">
        <v>4027058</v>
      </c>
      <c r="B134" t="s">
        <v>657</v>
      </c>
      <c r="C134" t="s">
        <v>228</v>
      </c>
      <c r="D134" t="s">
        <v>115</v>
      </c>
      <c r="E134">
        <v>1</v>
      </c>
      <c r="F134">
        <v>0</v>
      </c>
      <c r="G134">
        <v>1</v>
      </c>
      <c r="H134">
        <v>0</v>
      </c>
      <c r="I134">
        <v>0</v>
      </c>
      <c r="J134">
        <v>0</v>
      </c>
      <c r="K134">
        <v>0</v>
      </c>
      <c r="L134">
        <v>0</v>
      </c>
      <c r="M134">
        <v>0</v>
      </c>
      <c r="N134">
        <v>0</v>
      </c>
      <c r="O134">
        <v>0</v>
      </c>
      <c r="P134">
        <v>0</v>
      </c>
      <c r="Q134">
        <v>0</v>
      </c>
      <c r="R134">
        <v>0</v>
      </c>
      <c r="S134">
        <v>1</v>
      </c>
      <c r="T134">
        <v>0</v>
      </c>
      <c r="U134">
        <v>1</v>
      </c>
      <c r="V134">
        <v>0</v>
      </c>
      <c r="W134">
        <v>0</v>
      </c>
      <c r="X134">
        <v>0</v>
      </c>
      <c r="Y134">
        <v>1</v>
      </c>
      <c r="Z134">
        <v>1</v>
      </c>
      <c r="AA134">
        <v>0</v>
      </c>
      <c r="AB134">
        <v>0</v>
      </c>
      <c r="AC134">
        <v>0</v>
      </c>
      <c r="AD134">
        <v>0</v>
      </c>
      <c r="AE134">
        <v>0</v>
      </c>
      <c r="AF134">
        <v>1</v>
      </c>
      <c r="AG134" t="s">
        <v>517</v>
      </c>
    </row>
    <row r="135" spans="1:52">
      <c r="A135">
        <v>3531049</v>
      </c>
      <c r="B135" t="s">
        <v>659</v>
      </c>
      <c r="C135" t="s">
        <v>267</v>
      </c>
      <c r="D135" t="s">
        <v>115</v>
      </c>
      <c r="E135">
        <v>0</v>
      </c>
      <c r="F135">
        <v>0</v>
      </c>
      <c r="G135" t="s">
        <v>765</v>
      </c>
      <c r="H135">
        <v>0</v>
      </c>
      <c r="I135" t="s">
        <v>768</v>
      </c>
      <c r="J135">
        <v>0</v>
      </c>
      <c r="K135">
        <v>0</v>
      </c>
      <c r="L135">
        <v>0</v>
      </c>
      <c r="M135">
        <v>0</v>
      </c>
      <c r="N135">
        <v>0</v>
      </c>
      <c r="O135">
        <v>0</v>
      </c>
      <c r="P135">
        <v>0</v>
      </c>
      <c r="Q135">
        <v>0</v>
      </c>
      <c r="R135">
        <v>0</v>
      </c>
      <c r="S135" t="s">
        <v>765</v>
      </c>
      <c r="T135">
        <v>0</v>
      </c>
      <c r="U135" t="s">
        <v>765</v>
      </c>
      <c r="V135">
        <v>0</v>
      </c>
      <c r="W135">
        <v>0</v>
      </c>
      <c r="X135">
        <v>0</v>
      </c>
      <c r="Y135">
        <v>0</v>
      </c>
      <c r="Z135">
        <v>0</v>
      </c>
      <c r="AA135">
        <v>0</v>
      </c>
      <c r="AB135">
        <v>0</v>
      </c>
      <c r="AC135">
        <v>0</v>
      </c>
      <c r="AD135">
        <v>0</v>
      </c>
      <c r="AE135">
        <v>0</v>
      </c>
      <c r="AF135">
        <v>0</v>
      </c>
      <c r="AG135" t="s">
        <v>2</v>
      </c>
      <c r="AH135">
        <v>1</v>
      </c>
      <c r="AI135">
        <v>0</v>
      </c>
      <c r="AJ135">
        <v>1</v>
      </c>
      <c r="AK135">
        <v>1</v>
      </c>
      <c r="AL135">
        <v>0</v>
      </c>
      <c r="AM135">
        <v>1</v>
      </c>
      <c r="AN135">
        <v>1</v>
      </c>
      <c r="AO135">
        <v>1</v>
      </c>
      <c r="AP135">
        <v>0</v>
      </c>
      <c r="AQ135">
        <v>1</v>
      </c>
      <c r="AR135">
        <v>1</v>
      </c>
      <c r="AS135">
        <v>0</v>
      </c>
      <c r="AT135">
        <v>0</v>
      </c>
      <c r="AU135">
        <v>0</v>
      </c>
      <c r="AV135">
        <v>1</v>
      </c>
      <c r="AW135">
        <v>0</v>
      </c>
      <c r="AX135">
        <f>SUM(AH135:AW135)</f>
        <v>9</v>
      </c>
      <c r="AY135">
        <v>60</v>
      </c>
      <c r="AZ135">
        <v>82</v>
      </c>
    </row>
    <row r="136" spans="1:52">
      <c r="A136">
        <v>3213080</v>
      </c>
      <c r="B136" t="s">
        <v>661</v>
      </c>
      <c r="C136" t="s">
        <v>267</v>
      </c>
      <c r="D136" t="s">
        <v>114</v>
      </c>
      <c r="E136">
        <v>0</v>
      </c>
      <c r="F136">
        <v>0</v>
      </c>
      <c r="G136" t="s">
        <v>765</v>
      </c>
      <c r="H136">
        <v>0</v>
      </c>
      <c r="I136" t="s">
        <v>766</v>
      </c>
      <c r="J136">
        <v>0</v>
      </c>
      <c r="K136">
        <v>0</v>
      </c>
      <c r="L136">
        <v>0</v>
      </c>
      <c r="M136">
        <v>0</v>
      </c>
      <c r="N136">
        <v>0</v>
      </c>
      <c r="O136">
        <v>0</v>
      </c>
      <c r="P136">
        <v>0</v>
      </c>
      <c r="Q136">
        <v>0</v>
      </c>
      <c r="R136">
        <v>0</v>
      </c>
      <c r="S136" t="s">
        <v>765</v>
      </c>
      <c r="T136">
        <v>0</v>
      </c>
      <c r="U136">
        <v>0</v>
      </c>
      <c r="V136">
        <v>0</v>
      </c>
      <c r="W136">
        <v>0</v>
      </c>
      <c r="X136">
        <v>0</v>
      </c>
      <c r="Y136">
        <v>0</v>
      </c>
      <c r="Z136">
        <v>0</v>
      </c>
      <c r="AA136">
        <v>0</v>
      </c>
      <c r="AB136">
        <v>0</v>
      </c>
      <c r="AC136">
        <v>0</v>
      </c>
      <c r="AD136">
        <v>0</v>
      </c>
      <c r="AE136">
        <v>0</v>
      </c>
      <c r="AF136">
        <v>0</v>
      </c>
      <c r="AG136" t="s">
        <v>2</v>
      </c>
      <c r="AH136">
        <v>0</v>
      </c>
      <c r="AI136">
        <v>0</v>
      </c>
      <c r="AJ136">
        <v>0</v>
      </c>
      <c r="AK136">
        <v>1</v>
      </c>
      <c r="AL136">
        <v>1</v>
      </c>
      <c r="AM136">
        <v>1</v>
      </c>
      <c r="AN136">
        <v>1</v>
      </c>
      <c r="AO136">
        <v>1</v>
      </c>
      <c r="AP136">
        <v>0</v>
      </c>
      <c r="AQ136">
        <v>0</v>
      </c>
      <c r="AR136">
        <v>1</v>
      </c>
      <c r="AS136">
        <v>0</v>
      </c>
      <c r="AT136">
        <v>0</v>
      </c>
      <c r="AU136">
        <v>0</v>
      </c>
      <c r="AV136">
        <v>1</v>
      </c>
      <c r="AW136">
        <v>0</v>
      </c>
      <c r="AX136">
        <f>SUM(AH136:AW136)</f>
        <v>7</v>
      </c>
      <c r="AY136">
        <v>135</v>
      </c>
      <c r="AZ136">
        <v>200</v>
      </c>
    </row>
    <row r="137" spans="1:52">
      <c r="A137">
        <v>3024091</v>
      </c>
      <c r="B137" t="s">
        <v>662</v>
      </c>
      <c r="C137" t="s">
        <v>238</v>
      </c>
      <c r="D137" t="s">
        <v>114</v>
      </c>
      <c r="E137">
        <v>0</v>
      </c>
      <c r="F137">
        <v>0</v>
      </c>
      <c r="G137" t="s">
        <v>765</v>
      </c>
      <c r="H137">
        <v>0</v>
      </c>
      <c r="I137">
        <v>0</v>
      </c>
      <c r="J137">
        <v>0</v>
      </c>
      <c r="K137">
        <v>0</v>
      </c>
      <c r="L137">
        <v>0</v>
      </c>
      <c r="M137">
        <v>0</v>
      </c>
      <c r="N137">
        <v>0</v>
      </c>
      <c r="O137">
        <v>0</v>
      </c>
      <c r="P137">
        <v>0</v>
      </c>
      <c r="Q137">
        <v>0</v>
      </c>
      <c r="R137">
        <v>0</v>
      </c>
      <c r="S137" t="s">
        <v>765</v>
      </c>
      <c r="T137">
        <v>0</v>
      </c>
      <c r="U137">
        <v>0</v>
      </c>
      <c r="V137">
        <v>0</v>
      </c>
      <c r="W137">
        <v>0</v>
      </c>
      <c r="X137">
        <v>0</v>
      </c>
      <c r="Y137">
        <v>0</v>
      </c>
      <c r="Z137">
        <v>0</v>
      </c>
      <c r="AA137">
        <v>0</v>
      </c>
      <c r="AB137">
        <v>0</v>
      </c>
      <c r="AC137">
        <v>0</v>
      </c>
      <c r="AD137">
        <v>0</v>
      </c>
      <c r="AE137">
        <v>0</v>
      </c>
      <c r="AF137">
        <v>0</v>
      </c>
      <c r="AG137" t="s">
        <v>2</v>
      </c>
      <c r="AH137">
        <v>0</v>
      </c>
      <c r="AI137">
        <v>0</v>
      </c>
      <c r="AJ137">
        <v>0</v>
      </c>
      <c r="AK137">
        <v>0</v>
      </c>
      <c r="AL137">
        <v>0</v>
      </c>
      <c r="AM137">
        <v>0</v>
      </c>
      <c r="AN137">
        <v>0</v>
      </c>
      <c r="AO137">
        <v>1</v>
      </c>
      <c r="AP137">
        <v>0</v>
      </c>
      <c r="AQ137">
        <v>0</v>
      </c>
      <c r="AR137">
        <v>1</v>
      </c>
      <c r="AS137">
        <v>0</v>
      </c>
      <c r="AT137">
        <v>0</v>
      </c>
      <c r="AU137">
        <v>0</v>
      </c>
      <c r="AV137">
        <v>1</v>
      </c>
      <c r="AW137">
        <v>0</v>
      </c>
      <c r="AX137">
        <f>SUM(AH137:AW137)</f>
        <v>3</v>
      </c>
      <c r="AY137">
        <v>145</v>
      </c>
      <c r="AZ137">
        <v>250</v>
      </c>
    </row>
    <row r="138" spans="1:52" hidden="1">
      <c r="A138">
        <v>3528522</v>
      </c>
      <c r="B138" t="s">
        <v>664</v>
      </c>
      <c r="AG138" t="s">
        <v>563</v>
      </c>
    </row>
    <row r="139" spans="1:52" hidden="1">
      <c r="A139">
        <v>3702543</v>
      </c>
      <c r="B139" t="s">
        <v>665</v>
      </c>
      <c r="AG139" t="s">
        <v>563</v>
      </c>
    </row>
    <row r="140" spans="1:52" hidden="1">
      <c r="A140">
        <v>3418455</v>
      </c>
      <c r="B140" t="s">
        <v>666</v>
      </c>
      <c r="C140" t="s">
        <v>228</v>
      </c>
      <c r="D140" t="s">
        <v>114</v>
      </c>
      <c r="E140">
        <v>1</v>
      </c>
      <c r="F140">
        <v>1</v>
      </c>
      <c r="G140">
        <v>1</v>
      </c>
      <c r="H140">
        <v>0</v>
      </c>
      <c r="I140">
        <v>0</v>
      </c>
      <c r="J140">
        <v>0</v>
      </c>
      <c r="K140">
        <v>0</v>
      </c>
      <c r="L140">
        <v>0</v>
      </c>
      <c r="M140">
        <v>0</v>
      </c>
      <c r="N140">
        <v>0</v>
      </c>
      <c r="O140">
        <v>0</v>
      </c>
      <c r="P140">
        <v>0</v>
      </c>
      <c r="Q140">
        <v>0</v>
      </c>
      <c r="R140">
        <v>0</v>
      </c>
      <c r="S140">
        <v>0</v>
      </c>
      <c r="T140">
        <v>0</v>
      </c>
      <c r="U140">
        <v>1</v>
      </c>
      <c r="V140">
        <v>0</v>
      </c>
      <c r="W140">
        <v>0</v>
      </c>
      <c r="X140">
        <v>0</v>
      </c>
      <c r="Y140">
        <v>1</v>
      </c>
      <c r="Z140">
        <v>1</v>
      </c>
      <c r="AA140">
        <v>0</v>
      </c>
      <c r="AB140">
        <v>1</v>
      </c>
      <c r="AC140">
        <v>0</v>
      </c>
      <c r="AD140">
        <v>0</v>
      </c>
      <c r="AE140">
        <v>0</v>
      </c>
      <c r="AF140">
        <v>0</v>
      </c>
      <c r="AG140" t="s">
        <v>517</v>
      </c>
    </row>
    <row r="141" spans="1:52">
      <c r="A141">
        <v>3645873</v>
      </c>
      <c r="B141" t="s">
        <v>667</v>
      </c>
      <c r="C141" t="s">
        <v>267</v>
      </c>
      <c r="D141" t="s">
        <v>114</v>
      </c>
      <c r="E141" t="s">
        <v>766</v>
      </c>
      <c r="F141" t="s">
        <v>766</v>
      </c>
      <c r="G141" t="s">
        <v>765</v>
      </c>
      <c r="H141">
        <v>0</v>
      </c>
      <c r="I141">
        <v>1</v>
      </c>
      <c r="J141">
        <v>0</v>
      </c>
      <c r="K141">
        <v>0</v>
      </c>
      <c r="L141">
        <v>0</v>
      </c>
      <c r="M141">
        <v>0</v>
      </c>
      <c r="N141">
        <v>0</v>
      </c>
      <c r="O141">
        <v>0</v>
      </c>
      <c r="P141">
        <v>0</v>
      </c>
      <c r="Q141">
        <v>0</v>
      </c>
      <c r="R141">
        <v>0</v>
      </c>
      <c r="S141" t="s">
        <v>765</v>
      </c>
      <c r="T141" t="s">
        <v>765</v>
      </c>
      <c r="U141" t="s">
        <v>765</v>
      </c>
      <c r="V141">
        <v>0</v>
      </c>
      <c r="W141">
        <v>0</v>
      </c>
      <c r="X141">
        <v>0</v>
      </c>
      <c r="Y141">
        <v>0</v>
      </c>
      <c r="Z141">
        <v>0</v>
      </c>
      <c r="AA141">
        <v>0</v>
      </c>
      <c r="AB141">
        <v>0</v>
      </c>
      <c r="AC141">
        <v>0</v>
      </c>
      <c r="AD141">
        <v>0</v>
      </c>
      <c r="AE141">
        <v>0</v>
      </c>
      <c r="AF141">
        <v>0</v>
      </c>
      <c r="AG141" t="s">
        <v>2</v>
      </c>
      <c r="AH141">
        <v>1</v>
      </c>
      <c r="AI141">
        <v>1</v>
      </c>
      <c r="AJ141">
        <v>1</v>
      </c>
      <c r="AK141">
        <v>0</v>
      </c>
      <c r="AL141">
        <v>0</v>
      </c>
      <c r="AM141">
        <v>1</v>
      </c>
      <c r="AN141">
        <v>1</v>
      </c>
      <c r="AO141">
        <v>1</v>
      </c>
      <c r="AP141">
        <v>1</v>
      </c>
      <c r="AQ141">
        <v>1</v>
      </c>
      <c r="AR141">
        <v>1</v>
      </c>
      <c r="AS141">
        <v>0</v>
      </c>
      <c r="AT141">
        <v>0</v>
      </c>
      <c r="AU141">
        <v>0</v>
      </c>
      <c r="AV141">
        <v>1</v>
      </c>
      <c r="AW141">
        <v>0</v>
      </c>
      <c r="AX141">
        <f>SUM(AH141:AW141)</f>
        <v>10</v>
      </c>
      <c r="AY141">
        <v>117</v>
      </c>
      <c r="AZ141">
        <v>112</v>
      </c>
    </row>
    <row r="142" spans="1:52" hidden="1">
      <c r="A142">
        <v>2945565</v>
      </c>
      <c r="B142" t="s">
        <v>668</v>
      </c>
      <c r="C142" t="s">
        <v>246</v>
      </c>
      <c r="E142">
        <v>1</v>
      </c>
      <c r="F142">
        <v>0</v>
      </c>
      <c r="G142">
        <v>1</v>
      </c>
      <c r="H142">
        <v>0</v>
      </c>
      <c r="I142">
        <v>0</v>
      </c>
      <c r="J142">
        <v>0</v>
      </c>
      <c r="K142">
        <v>0</v>
      </c>
      <c r="L142">
        <v>0</v>
      </c>
      <c r="M142">
        <v>0</v>
      </c>
      <c r="N142">
        <v>0</v>
      </c>
      <c r="O142">
        <v>0</v>
      </c>
      <c r="P142">
        <v>0</v>
      </c>
      <c r="Q142">
        <v>0</v>
      </c>
      <c r="R142">
        <v>0</v>
      </c>
      <c r="S142">
        <v>1</v>
      </c>
      <c r="T142">
        <v>0</v>
      </c>
      <c r="U142">
        <v>1</v>
      </c>
      <c r="V142">
        <v>0</v>
      </c>
      <c r="W142">
        <v>0</v>
      </c>
      <c r="X142">
        <v>0</v>
      </c>
      <c r="Y142">
        <v>1</v>
      </c>
      <c r="Z142">
        <v>1</v>
      </c>
      <c r="AA142">
        <v>0</v>
      </c>
      <c r="AB142">
        <v>1</v>
      </c>
      <c r="AC142">
        <v>0</v>
      </c>
      <c r="AD142">
        <v>1</v>
      </c>
      <c r="AE142">
        <v>0</v>
      </c>
      <c r="AF142">
        <v>1</v>
      </c>
      <c r="AG142" t="s">
        <v>395</v>
      </c>
    </row>
    <row r="143" spans="1:52">
      <c r="A143">
        <v>3728289</v>
      </c>
      <c r="B143" t="s">
        <v>669</v>
      </c>
      <c r="C143" t="s">
        <v>218</v>
      </c>
      <c r="E143">
        <v>0</v>
      </c>
      <c r="F143">
        <v>0</v>
      </c>
      <c r="G143" t="s">
        <v>765</v>
      </c>
      <c r="H143">
        <v>0</v>
      </c>
      <c r="I143">
        <v>0</v>
      </c>
      <c r="J143">
        <v>0</v>
      </c>
      <c r="K143">
        <v>0</v>
      </c>
      <c r="L143">
        <v>0</v>
      </c>
      <c r="M143">
        <v>0</v>
      </c>
      <c r="N143">
        <v>0</v>
      </c>
      <c r="O143">
        <v>0</v>
      </c>
      <c r="P143">
        <v>0</v>
      </c>
      <c r="Q143">
        <v>0</v>
      </c>
      <c r="R143">
        <v>0</v>
      </c>
      <c r="S143">
        <v>0</v>
      </c>
      <c r="T143" t="s">
        <v>765</v>
      </c>
      <c r="U143">
        <v>0</v>
      </c>
      <c r="V143">
        <v>0</v>
      </c>
      <c r="W143">
        <v>0</v>
      </c>
      <c r="X143">
        <v>0</v>
      </c>
      <c r="Y143">
        <v>0</v>
      </c>
      <c r="Z143">
        <v>0</v>
      </c>
      <c r="AA143">
        <v>0</v>
      </c>
      <c r="AB143" t="s">
        <v>765</v>
      </c>
      <c r="AC143">
        <v>0</v>
      </c>
      <c r="AD143">
        <v>0</v>
      </c>
      <c r="AE143">
        <v>0</v>
      </c>
      <c r="AF143">
        <v>0</v>
      </c>
      <c r="AG143" t="s">
        <v>2</v>
      </c>
      <c r="AH143">
        <v>1</v>
      </c>
      <c r="AI143">
        <v>1</v>
      </c>
      <c r="AJ143">
        <v>1</v>
      </c>
      <c r="AK143">
        <v>0</v>
      </c>
      <c r="AL143">
        <v>0</v>
      </c>
      <c r="AM143">
        <v>0</v>
      </c>
      <c r="AN143">
        <v>1</v>
      </c>
      <c r="AO143">
        <v>1</v>
      </c>
      <c r="AP143">
        <v>1</v>
      </c>
      <c r="AQ143">
        <v>1</v>
      </c>
      <c r="AR143">
        <v>1</v>
      </c>
      <c r="AS143">
        <v>0</v>
      </c>
      <c r="AT143">
        <v>0</v>
      </c>
      <c r="AU143">
        <v>0</v>
      </c>
      <c r="AV143">
        <v>1</v>
      </c>
      <c r="AW143">
        <v>0</v>
      </c>
      <c r="AX143">
        <f>SUM(AH143:AW143)</f>
        <v>9</v>
      </c>
      <c r="AY143">
        <v>11</v>
      </c>
      <c r="AZ143">
        <v>20</v>
      </c>
    </row>
    <row r="144" spans="1:52">
      <c r="A144">
        <v>2936530</v>
      </c>
      <c r="B144" t="s">
        <v>673</v>
      </c>
      <c r="C144" t="s">
        <v>267</v>
      </c>
      <c r="E144">
        <v>0</v>
      </c>
      <c r="F144">
        <v>0</v>
      </c>
      <c r="G144" t="s">
        <v>765</v>
      </c>
      <c r="H144">
        <v>0</v>
      </c>
      <c r="I144">
        <v>0</v>
      </c>
      <c r="J144">
        <v>0</v>
      </c>
      <c r="K144">
        <v>0</v>
      </c>
      <c r="L144">
        <v>0</v>
      </c>
      <c r="M144">
        <v>0</v>
      </c>
      <c r="N144">
        <v>0</v>
      </c>
      <c r="O144" t="s">
        <v>765</v>
      </c>
      <c r="P144">
        <v>0</v>
      </c>
      <c r="Q144">
        <v>0</v>
      </c>
      <c r="R144">
        <v>0</v>
      </c>
      <c r="S144" t="s">
        <v>765</v>
      </c>
      <c r="T144" t="s">
        <v>765</v>
      </c>
      <c r="U144">
        <v>0</v>
      </c>
      <c r="V144">
        <v>0</v>
      </c>
      <c r="W144">
        <v>0</v>
      </c>
      <c r="X144">
        <v>0</v>
      </c>
      <c r="Y144" t="s">
        <v>765</v>
      </c>
      <c r="Z144">
        <v>0</v>
      </c>
      <c r="AA144">
        <v>0</v>
      </c>
      <c r="AB144">
        <v>0</v>
      </c>
      <c r="AC144">
        <v>0</v>
      </c>
      <c r="AD144">
        <v>0</v>
      </c>
      <c r="AE144">
        <v>0</v>
      </c>
      <c r="AF144">
        <v>0</v>
      </c>
      <c r="AG144" t="s">
        <v>2</v>
      </c>
      <c r="AH144">
        <v>1</v>
      </c>
      <c r="AI144">
        <v>1</v>
      </c>
      <c r="AJ144">
        <v>1</v>
      </c>
      <c r="AK144">
        <v>0</v>
      </c>
      <c r="AL144">
        <v>1</v>
      </c>
      <c r="AM144">
        <v>1</v>
      </c>
      <c r="AN144">
        <v>1</v>
      </c>
      <c r="AO144">
        <v>1</v>
      </c>
      <c r="AP144">
        <v>1</v>
      </c>
      <c r="AQ144">
        <v>1</v>
      </c>
      <c r="AR144">
        <v>1</v>
      </c>
      <c r="AS144">
        <v>0</v>
      </c>
      <c r="AT144">
        <v>0</v>
      </c>
      <c r="AU144">
        <v>0</v>
      </c>
      <c r="AV144">
        <v>1</v>
      </c>
      <c r="AW144">
        <v>0</v>
      </c>
      <c r="AX144">
        <f>SUM(AH144:AW144)</f>
        <v>11</v>
      </c>
      <c r="AY144">
        <v>136</v>
      </c>
      <c r="AZ144">
        <v>94</v>
      </c>
    </row>
    <row r="145" spans="1:52" hidden="1">
      <c r="A145">
        <v>3690120</v>
      </c>
      <c r="B145" t="s">
        <v>352</v>
      </c>
      <c r="C145" t="s">
        <v>228</v>
      </c>
      <c r="E145">
        <v>1</v>
      </c>
      <c r="F145">
        <v>1</v>
      </c>
      <c r="G145">
        <v>1</v>
      </c>
      <c r="H145">
        <v>0</v>
      </c>
      <c r="I145">
        <v>0</v>
      </c>
      <c r="J145">
        <v>0</v>
      </c>
      <c r="K145">
        <v>0</v>
      </c>
      <c r="L145">
        <v>0</v>
      </c>
      <c r="M145">
        <v>0</v>
      </c>
      <c r="N145">
        <v>0</v>
      </c>
      <c r="O145">
        <v>0</v>
      </c>
      <c r="P145">
        <v>0</v>
      </c>
      <c r="Q145">
        <v>0</v>
      </c>
      <c r="R145">
        <v>0</v>
      </c>
      <c r="S145">
        <v>1</v>
      </c>
      <c r="T145">
        <v>0</v>
      </c>
      <c r="U145">
        <v>1</v>
      </c>
      <c r="V145">
        <v>0</v>
      </c>
      <c r="W145">
        <v>0</v>
      </c>
      <c r="X145">
        <v>0</v>
      </c>
      <c r="Y145">
        <v>0</v>
      </c>
      <c r="Z145">
        <v>0</v>
      </c>
      <c r="AA145">
        <v>0</v>
      </c>
      <c r="AB145">
        <v>1</v>
      </c>
      <c r="AC145">
        <v>0</v>
      </c>
      <c r="AD145">
        <v>0</v>
      </c>
      <c r="AE145">
        <v>0</v>
      </c>
      <c r="AF145">
        <v>0</v>
      </c>
      <c r="AG145" t="s">
        <v>517</v>
      </c>
    </row>
    <row r="146" spans="1:52" hidden="1">
      <c r="A146">
        <v>4251695</v>
      </c>
      <c r="B146" t="s">
        <v>674</v>
      </c>
      <c r="C146" t="s">
        <v>228</v>
      </c>
      <c r="E146">
        <v>0</v>
      </c>
      <c r="F146">
        <v>0</v>
      </c>
      <c r="G146" t="s">
        <v>765</v>
      </c>
      <c r="H146" t="s">
        <v>765</v>
      </c>
      <c r="I146">
        <v>0</v>
      </c>
      <c r="J146">
        <v>0</v>
      </c>
      <c r="K146">
        <v>0</v>
      </c>
      <c r="L146">
        <v>0</v>
      </c>
      <c r="M146">
        <v>0</v>
      </c>
      <c r="N146">
        <v>0</v>
      </c>
      <c r="O146">
        <v>0</v>
      </c>
      <c r="P146">
        <v>0</v>
      </c>
      <c r="Q146">
        <v>0</v>
      </c>
      <c r="R146">
        <v>0</v>
      </c>
      <c r="S146" t="s">
        <v>765</v>
      </c>
      <c r="T146">
        <v>0</v>
      </c>
      <c r="U146">
        <v>0</v>
      </c>
      <c r="V146">
        <v>0</v>
      </c>
      <c r="W146">
        <v>0</v>
      </c>
      <c r="X146">
        <v>0</v>
      </c>
      <c r="Y146" t="s">
        <v>765</v>
      </c>
      <c r="Z146" t="s">
        <v>767</v>
      </c>
      <c r="AA146">
        <v>0</v>
      </c>
      <c r="AB146" t="s">
        <v>765</v>
      </c>
      <c r="AC146">
        <v>0</v>
      </c>
      <c r="AD146">
        <v>0</v>
      </c>
      <c r="AE146">
        <v>0</v>
      </c>
      <c r="AF146" t="s">
        <v>765</v>
      </c>
      <c r="AG146" t="s">
        <v>263</v>
      </c>
      <c r="AH146">
        <v>1</v>
      </c>
      <c r="AI146">
        <v>1</v>
      </c>
      <c r="AJ146">
        <v>1</v>
      </c>
      <c r="AK146">
        <v>0</v>
      </c>
      <c r="AL146">
        <v>0</v>
      </c>
      <c r="AM146">
        <v>1</v>
      </c>
      <c r="AN146">
        <v>1</v>
      </c>
      <c r="AO146">
        <v>1</v>
      </c>
      <c r="AP146">
        <v>1</v>
      </c>
      <c r="AQ146">
        <v>1</v>
      </c>
      <c r="AR146">
        <v>1</v>
      </c>
      <c r="AS146">
        <v>0</v>
      </c>
      <c r="AT146">
        <v>0</v>
      </c>
      <c r="AU146">
        <v>0</v>
      </c>
      <c r="AV146">
        <v>1</v>
      </c>
      <c r="AW146">
        <v>0</v>
      </c>
      <c r="AX146">
        <f>SUM(AH146:AW146)</f>
        <v>10</v>
      </c>
      <c r="AY146">
        <v>17</v>
      </c>
      <c r="AZ146">
        <v>20</v>
      </c>
    </row>
    <row r="147" spans="1:52">
      <c r="A147">
        <v>3875801</v>
      </c>
      <c r="B147" t="s">
        <v>676</v>
      </c>
      <c r="C147" t="s">
        <v>228</v>
      </c>
      <c r="D147" t="s">
        <v>114</v>
      </c>
      <c r="E147">
        <v>0</v>
      </c>
      <c r="F147">
        <v>0</v>
      </c>
      <c r="G147">
        <v>0</v>
      </c>
      <c r="H147">
        <v>0</v>
      </c>
      <c r="I147">
        <v>0</v>
      </c>
      <c r="J147">
        <v>0</v>
      </c>
      <c r="K147">
        <v>0</v>
      </c>
      <c r="L147">
        <v>0</v>
      </c>
      <c r="M147">
        <v>0</v>
      </c>
      <c r="N147">
        <v>0</v>
      </c>
      <c r="O147">
        <v>0</v>
      </c>
      <c r="P147">
        <v>0</v>
      </c>
      <c r="Q147">
        <v>0</v>
      </c>
      <c r="R147">
        <v>0</v>
      </c>
      <c r="S147" t="s">
        <v>765</v>
      </c>
      <c r="T147">
        <v>0</v>
      </c>
      <c r="U147">
        <v>0</v>
      </c>
      <c r="V147">
        <v>0</v>
      </c>
      <c r="W147">
        <v>0</v>
      </c>
      <c r="X147">
        <v>0</v>
      </c>
      <c r="Y147">
        <v>0</v>
      </c>
      <c r="Z147">
        <v>0</v>
      </c>
      <c r="AA147">
        <v>0</v>
      </c>
      <c r="AB147">
        <v>0</v>
      </c>
      <c r="AC147">
        <v>0</v>
      </c>
      <c r="AD147">
        <v>0</v>
      </c>
      <c r="AE147">
        <v>0</v>
      </c>
      <c r="AF147">
        <v>0</v>
      </c>
      <c r="AG147" t="s">
        <v>2</v>
      </c>
      <c r="AH147">
        <v>0</v>
      </c>
      <c r="AI147">
        <v>0</v>
      </c>
      <c r="AJ147">
        <v>0</v>
      </c>
      <c r="AK147">
        <v>1</v>
      </c>
      <c r="AL147">
        <v>0</v>
      </c>
      <c r="AM147">
        <v>0</v>
      </c>
      <c r="AN147">
        <v>0</v>
      </c>
      <c r="AO147">
        <v>1</v>
      </c>
      <c r="AP147">
        <v>0</v>
      </c>
      <c r="AQ147">
        <v>0</v>
      </c>
      <c r="AR147">
        <v>1</v>
      </c>
      <c r="AS147">
        <v>0</v>
      </c>
      <c r="AT147">
        <v>0</v>
      </c>
      <c r="AU147">
        <v>0</v>
      </c>
      <c r="AV147">
        <v>1</v>
      </c>
      <c r="AW147">
        <v>0</v>
      </c>
      <c r="AX147">
        <f>SUM(AH147:AW147)</f>
        <v>4</v>
      </c>
      <c r="AY147">
        <v>46</v>
      </c>
      <c r="AZ147">
        <v>180</v>
      </c>
    </row>
    <row r="148" spans="1:52">
      <c r="A148">
        <v>3879608</v>
      </c>
      <c r="B148" t="s">
        <v>312</v>
      </c>
      <c r="C148" t="s">
        <v>267</v>
      </c>
      <c r="E148">
        <v>0</v>
      </c>
      <c r="F148">
        <v>0</v>
      </c>
      <c r="G148" t="s">
        <v>765</v>
      </c>
      <c r="H148">
        <v>0</v>
      </c>
      <c r="I148">
        <v>0</v>
      </c>
      <c r="J148">
        <v>0</v>
      </c>
      <c r="K148">
        <v>0</v>
      </c>
      <c r="L148">
        <v>0</v>
      </c>
      <c r="M148">
        <v>0</v>
      </c>
      <c r="N148">
        <v>0</v>
      </c>
      <c r="O148">
        <v>0</v>
      </c>
      <c r="P148">
        <v>0</v>
      </c>
      <c r="Q148">
        <v>0</v>
      </c>
      <c r="R148">
        <v>0</v>
      </c>
      <c r="S148" t="s">
        <v>765</v>
      </c>
      <c r="T148" t="s">
        <v>765</v>
      </c>
      <c r="U148" t="s">
        <v>765</v>
      </c>
      <c r="V148">
        <v>0</v>
      </c>
      <c r="W148">
        <v>0</v>
      </c>
      <c r="X148">
        <v>0</v>
      </c>
      <c r="Y148" t="s">
        <v>765</v>
      </c>
      <c r="Z148">
        <v>0</v>
      </c>
      <c r="AA148">
        <v>0</v>
      </c>
      <c r="AB148" t="s">
        <v>765</v>
      </c>
      <c r="AC148">
        <v>0</v>
      </c>
      <c r="AD148" t="s">
        <v>765</v>
      </c>
      <c r="AE148">
        <v>0</v>
      </c>
      <c r="AF148">
        <v>0</v>
      </c>
      <c r="AG148" t="s">
        <v>2</v>
      </c>
      <c r="AH148">
        <v>1</v>
      </c>
      <c r="AI148">
        <v>1</v>
      </c>
      <c r="AJ148">
        <v>1</v>
      </c>
      <c r="AK148">
        <v>0</v>
      </c>
      <c r="AL148">
        <v>0</v>
      </c>
      <c r="AM148">
        <v>0</v>
      </c>
      <c r="AN148">
        <v>1</v>
      </c>
      <c r="AO148">
        <v>1</v>
      </c>
      <c r="AP148">
        <v>1</v>
      </c>
      <c r="AQ148">
        <v>1</v>
      </c>
      <c r="AR148">
        <v>1</v>
      </c>
      <c r="AS148">
        <v>0</v>
      </c>
      <c r="AT148">
        <v>0</v>
      </c>
      <c r="AU148">
        <v>0</v>
      </c>
      <c r="AV148">
        <v>1</v>
      </c>
      <c r="AW148">
        <v>0</v>
      </c>
      <c r="AX148">
        <f>SUM(AH148:AW148)</f>
        <v>9</v>
      </c>
      <c r="AY148">
        <v>70</v>
      </c>
      <c r="AZ148">
        <v>105</v>
      </c>
    </row>
    <row r="149" spans="1:52" hidden="1">
      <c r="A149">
        <v>3243743</v>
      </c>
      <c r="B149" t="s">
        <v>681</v>
      </c>
      <c r="C149" t="s">
        <v>214</v>
      </c>
      <c r="D149" t="s">
        <v>132</v>
      </c>
      <c r="E149">
        <v>0</v>
      </c>
      <c r="F149">
        <v>0</v>
      </c>
      <c r="G149">
        <v>1</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t="s">
        <v>240</v>
      </c>
    </row>
    <row r="150" spans="1:52">
      <c r="A150">
        <v>3944000</v>
      </c>
      <c r="B150" t="s">
        <v>682</v>
      </c>
      <c r="C150" t="s">
        <v>252</v>
      </c>
      <c r="E150">
        <v>0</v>
      </c>
      <c r="F150">
        <v>0</v>
      </c>
      <c r="G150" t="s">
        <v>765</v>
      </c>
      <c r="H150">
        <v>0</v>
      </c>
      <c r="I150">
        <v>0</v>
      </c>
      <c r="J150">
        <v>0</v>
      </c>
      <c r="K150">
        <v>0</v>
      </c>
      <c r="L150">
        <v>0</v>
      </c>
      <c r="M150">
        <v>0</v>
      </c>
      <c r="N150">
        <v>0</v>
      </c>
      <c r="O150">
        <v>0</v>
      </c>
      <c r="P150">
        <v>0</v>
      </c>
      <c r="Q150">
        <v>0</v>
      </c>
      <c r="R150">
        <v>0</v>
      </c>
      <c r="S150">
        <v>0</v>
      </c>
      <c r="T150" t="s">
        <v>765</v>
      </c>
      <c r="U150" t="s">
        <v>765</v>
      </c>
      <c r="V150">
        <v>0</v>
      </c>
      <c r="W150">
        <v>0</v>
      </c>
      <c r="X150">
        <v>0</v>
      </c>
      <c r="Y150">
        <v>0</v>
      </c>
      <c r="Z150">
        <v>0</v>
      </c>
      <c r="AA150">
        <v>0</v>
      </c>
      <c r="AB150" t="s">
        <v>765</v>
      </c>
      <c r="AC150">
        <v>0</v>
      </c>
      <c r="AD150">
        <v>0</v>
      </c>
      <c r="AE150">
        <v>0</v>
      </c>
      <c r="AF150">
        <v>0</v>
      </c>
      <c r="AG150" t="s">
        <v>2</v>
      </c>
      <c r="AH150">
        <v>1</v>
      </c>
      <c r="AI150">
        <v>1</v>
      </c>
      <c r="AJ150">
        <v>1</v>
      </c>
      <c r="AK150">
        <v>0</v>
      </c>
      <c r="AL150">
        <v>0</v>
      </c>
      <c r="AM150">
        <v>1</v>
      </c>
      <c r="AN150">
        <v>1</v>
      </c>
      <c r="AO150">
        <v>1</v>
      </c>
      <c r="AP150">
        <v>1</v>
      </c>
      <c r="AQ150">
        <v>1</v>
      </c>
      <c r="AR150">
        <v>1</v>
      </c>
      <c r="AS150">
        <v>0</v>
      </c>
      <c r="AT150">
        <v>0</v>
      </c>
      <c r="AU150">
        <v>0</v>
      </c>
      <c r="AV150">
        <v>1</v>
      </c>
      <c r="AW150">
        <v>0</v>
      </c>
      <c r="AX150">
        <f>SUM(AH150:AW150)</f>
        <v>10</v>
      </c>
      <c r="AY150">
        <v>15</v>
      </c>
      <c r="AZ150">
        <v>16</v>
      </c>
    </row>
    <row r="151" spans="1:52" hidden="1">
      <c r="A151">
        <v>2930860</v>
      </c>
      <c r="B151" t="s">
        <v>684</v>
      </c>
      <c r="AG151" t="s">
        <v>563</v>
      </c>
    </row>
    <row r="152" spans="1:52" hidden="1">
      <c r="A152">
        <v>3268331</v>
      </c>
      <c r="B152" t="s">
        <v>685</v>
      </c>
      <c r="C152" t="s">
        <v>252</v>
      </c>
      <c r="E152">
        <v>0</v>
      </c>
      <c r="F152">
        <v>0</v>
      </c>
      <c r="G152">
        <v>0</v>
      </c>
      <c r="H152">
        <v>1</v>
      </c>
      <c r="I152">
        <v>0</v>
      </c>
      <c r="J152">
        <v>0</v>
      </c>
      <c r="K152">
        <v>0</v>
      </c>
      <c r="L152">
        <v>0</v>
      </c>
      <c r="M152">
        <v>0</v>
      </c>
      <c r="N152">
        <v>0</v>
      </c>
      <c r="O152">
        <v>0</v>
      </c>
      <c r="P152">
        <v>0</v>
      </c>
      <c r="Q152">
        <v>0</v>
      </c>
      <c r="R152">
        <v>0</v>
      </c>
      <c r="S152">
        <v>0</v>
      </c>
      <c r="T152">
        <v>1</v>
      </c>
      <c r="U152">
        <v>0</v>
      </c>
      <c r="V152">
        <v>0</v>
      </c>
      <c r="W152">
        <v>0</v>
      </c>
      <c r="X152">
        <v>0</v>
      </c>
      <c r="Y152">
        <v>1</v>
      </c>
      <c r="Z152">
        <v>0</v>
      </c>
      <c r="AA152">
        <v>0</v>
      </c>
      <c r="AB152">
        <v>0</v>
      </c>
      <c r="AC152">
        <v>0</v>
      </c>
      <c r="AD152">
        <v>0</v>
      </c>
      <c r="AE152">
        <v>0</v>
      </c>
      <c r="AF152">
        <v>0</v>
      </c>
      <c r="AG152" t="s">
        <v>395</v>
      </c>
    </row>
    <row r="153" spans="1:52">
      <c r="A153">
        <v>2924243</v>
      </c>
      <c r="B153" t="s">
        <v>686</v>
      </c>
      <c r="C153" t="s">
        <v>252</v>
      </c>
      <c r="D153" t="s">
        <v>130</v>
      </c>
      <c r="E153">
        <v>0</v>
      </c>
      <c r="F153">
        <v>0</v>
      </c>
      <c r="G153" t="s">
        <v>765</v>
      </c>
      <c r="H153">
        <v>0</v>
      </c>
      <c r="I153">
        <v>0</v>
      </c>
      <c r="J153">
        <v>0</v>
      </c>
      <c r="K153">
        <v>0</v>
      </c>
      <c r="L153">
        <v>0</v>
      </c>
      <c r="M153">
        <v>0</v>
      </c>
      <c r="N153">
        <v>0</v>
      </c>
      <c r="O153">
        <v>0</v>
      </c>
      <c r="P153">
        <v>0</v>
      </c>
      <c r="Q153" t="s">
        <v>768</v>
      </c>
      <c r="R153">
        <v>0</v>
      </c>
      <c r="S153" t="s">
        <v>765</v>
      </c>
      <c r="T153" t="s">
        <v>765</v>
      </c>
      <c r="U153">
        <v>0</v>
      </c>
      <c r="V153">
        <v>0</v>
      </c>
      <c r="W153">
        <v>0</v>
      </c>
      <c r="X153">
        <v>0</v>
      </c>
      <c r="Y153">
        <v>0</v>
      </c>
      <c r="Z153">
        <v>0</v>
      </c>
      <c r="AA153">
        <v>0</v>
      </c>
      <c r="AB153">
        <v>0</v>
      </c>
      <c r="AC153">
        <v>0</v>
      </c>
      <c r="AD153">
        <v>0</v>
      </c>
      <c r="AE153">
        <v>0</v>
      </c>
      <c r="AF153">
        <v>0</v>
      </c>
      <c r="AG153" t="s">
        <v>2</v>
      </c>
      <c r="AH153">
        <v>1</v>
      </c>
      <c r="AI153">
        <v>1</v>
      </c>
      <c r="AJ153">
        <v>1</v>
      </c>
      <c r="AK153">
        <v>1</v>
      </c>
      <c r="AL153">
        <v>1</v>
      </c>
      <c r="AM153">
        <v>1</v>
      </c>
      <c r="AN153">
        <v>1</v>
      </c>
      <c r="AO153">
        <v>1</v>
      </c>
      <c r="AP153">
        <v>1</v>
      </c>
      <c r="AQ153">
        <v>1</v>
      </c>
      <c r="AR153">
        <v>1</v>
      </c>
      <c r="AS153">
        <v>0</v>
      </c>
      <c r="AT153">
        <v>0</v>
      </c>
      <c r="AU153">
        <v>1</v>
      </c>
      <c r="AV153">
        <v>1</v>
      </c>
      <c r="AW153">
        <v>0</v>
      </c>
      <c r="AX153">
        <f>SUM(AH153:AW153)</f>
        <v>13</v>
      </c>
      <c r="AY153">
        <v>72</v>
      </c>
      <c r="AZ153">
        <v>62</v>
      </c>
    </row>
    <row r="154" spans="1:52" hidden="1">
      <c r="A154">
        <v>4182543</v>
      </c>
      <c r="B154" t="s">
        <v>688</v>
      </c>
      <c r="C154" t="s">
        <v>246</v>
      </c>
      <c r="E154">
        <v>0</v>
      </c>
      <c r="F154">
        <v>0</v>
      </c>
      <c r="G154" t="s">
        <v>765</v>
      </c>
      <c r="H154" t="s">
        <v>765</v>
      </c>
      <c r="I154">
        <v>0</v>
      </c>
      <c r="J154">
        <v>0</v>
      </c>
      <c r="K154">
        <v>0</v>
      </c>
      <c r="L154">
        <v>0</v>
      </c>
      <c r="M154">
        <v>0</v>
      </c>
      <c r="N154">
        <v>0</v>
      </c>
      <c r="O154">
        <v>0</v>
      </c>
      <c r="P154">
        <v>0</v>
      </c>
      <c r="Q154">
        <v>0</v>
      </c>
      <c r="R154">
        <v>0</v>
      </c>
      <c r="S154">
        <v>0</v>
      </c>
      <c r="T154" t="s">
        <v>765</v>
      </c>
      <c r="U154">
        <v>0</v>
      </c>
      <c r="V154">
        <v>1</v>
      </c>
      <c r="W154">
        <v>0</v>
      </c>
      <c r="X154">
        <v>0</v>
      </c>
      <c r="Y154">
        <v>0</v>
      </c>
      <c r="Z154">
        <v>0</v>
      </c>
      <c r="AA154">
        <v>0</v>
      </c>
      <c r="AB154">
        <v>0</v>
      </c>
      <c r="AC154">
        <v>0</v>
      </c>
      <c r="AD154" t="s">
        <v>765</v>
      </c>
      <c r="AE154">
        <v>0</v>
      </c>
      <c r="AF154">
        <v>0</v>
      </c>
      <c r="AG154" t="s">
        <v>263</v>
      </c>
      <c r="AH154">
        <v>1</v>
      </c>
      <c r="AI154">
        <v>1</v>
      </c>
      <c r="AJ154">
        <v>1</v>
      </c>
      <c r="AK154">
        <v>0</v>
      </c>
      <c r="AL154">
        <v>0</v>
      </c>
      <c r="AM154">
        <v>1</v>
      </c>
      <c r="AN154">
        <v>1</v>
      </c>
      <c r="AO154">
        <v>1</v>
      </c>
      <c r="AP154">
        <v>1</v>
      </c>
      <c r="AQ154">
        <v>1</v>
      </c>
      <c r="AR154">
        <v>1</v>
      </c>
      <c r="AS154">
        <v>0</v>
      </c>
      <c r="AT154">
        <v>0</v>
      </c>
      <c r="AU154">
        <v>0</v>
      </c>
      <c r="AV154">
        <v>1</v>
      </c>
      <c r="AW154">
        <v>0</v>
      </c>
      <c r="AX154">
        <f>SUM(AH154:AW154)</f>
        <v>10</v>
      </c>
      <c r="AY154">
        <v>15</v>
      </c>
      <c r="AZ154">
        <v>32</v>
      </c>
    </row>
    <row r="155" spans="1:52">
      <c r="A155">
        <v>3567171</v>
      </c>
      <c r="B155" t="s">
        <v>689</v>
      </c>
      <c r="C155" t="s">
        <v>238</v>
      </c>
      <c r="E155">
        <v>0</v>
      </c>
      <c r="F155">
        <v>0</v>
      </c>
      <c r="G155" t="s">
        <v>765</v>
      </c>
      <c r="H155">
        <v>0</v>
      </c>
      <c r="I155" t="s">
        <v>768</v>
      </c>
      <c r="J155">
        <v>0</v>
      </c>
      <c r="K155">
        <v>0</v>
      </c>
      <c r="L155">
        <v>0</v>
      </c>
      <c r="M155">
        <v>0</v>
      </c>
      <c r="N155">
        <v>0</v>
      </c>
      <c r="O155" t="s">
        <v>765</v>
      </c>
      <c r="P155">
        <v>0</v>
      </c>
      <c r="Q155" t="s">
        <v>768</v>
      </c>
      <c r="R155">
        <v>0</v>
      </c>
      <c r="S155">
        <v>1</v>
      </c>
      <c r="T155" t="s">
        <v>765</v>
      </c>
      <c r="U155">
        <v>0</v>
      </c>
      <c r="V155">
        <v>0</v>
      </c>
      <c r="W155">
        <v>0</v>
      </c>
      <c r="X155">
        <v>0</v>
      </c>
      <c r="Y155" t="s">
        <v>765</v>
      </c>
      <c r="Z155" t="s">
        <v>767</v>
      </c>
      <c r="AA155">
        <v>0</v>
      </c>
      <c r="AB155">
        <v>0</v>
      </c>
      <c r="AC155">
        <v>0</v>
      </c>
      <c r="AD155">
        <v>0</v>
      </c>
      <c r="AE155">
        <v>0</v>
      </c>
      <c r="AF155" t="s">
        <v>768</v>
      </c>
      <c r="AG155" t="s">
        <v>2</v>
      </c>
      <c r="AH155">
        <v>1</v>
      </c>
      <c r="AI155">
        <v>1</v>
      </c>
      <c r="AJ155">
        <v>0</v>
      </c>
      <c r="AK155">
        <v>0</v>
      </c>
      <c r="AL155">
        <v>1</v>
      </c>
      <c r="AM155">
        <v>1</v>
      </c>
      <c r="AN155">
        <v>1</v>
      </c>
      <c r="AO155">
        <v>1</v>
      </c>
      <c r="AP155">
        <v>1</v>
      </c>
      <c r="AQ155">
        <v>0</v>
      </c>
      <c r="AR155">
        <v>1</v>
      </c>
      <c r="AS155">
        <v>0</v>
      </c>
      <c r="AT155">
        <v>0</v>
      </c>
      <c r="AU155">
        <v>0</v>
      </c>
      <c r="AV155" s="8">
        <v>1</v>
      </c>
      <c r="AW155">
        <v>0</v>
      </c>
      <c r="AX155">
        <f>SUM(AH155:AW155)</f>
        <v>9</v>
      </c>
      <c r="AY155">
        <v>38</v>
      </c>
      <c r="AZ155">
        <v>74</v>
      </c>
    </row>
    <row r="156" spans="1:52" hidden="1">
      <c r="A156">
        <v>3868518</v>
      </c>
      <c r="B156" t="s">
        <v>690</v>
      </c>
      <c r="C156" t="s">
        <v>228</v>
      </c>
      <c r="E156">
        <v>0</v>
      </c>
      <c r="F156">
        <v>0</v>
      </c>
      <c r="G156">
        <v>1</v>
      </c>
      <c r="H156">
        <v>0</v>
      </c>
      <c r="I156">
        <v>0</v>
      </c>
      <c r="J156">
        <v>0</v>
      </c>
      <c r="K156">
        <v>0</v>
      </c>
      <c r="L156">
        <v>0</v>
      </c>
      <c r="M156">
        <v>0</v>
      </c>
      <c r="N156">
        <v>0</v>
      </c>
      <c r="O156">
        <v>1</v>
      </c>
      <c r="P156">
        <v>0</v>
      </c>
      <c r="Q156">
        <v>0</v>
      </c>
      <c r="R156">
        <v>0</v>
      </c>
      <c r="S156">
        <v>1</v>
      </c>
      <c r="T156">
        <v>0</v>
      </c>
      <c r="U156">
        <v>1</v>
      </c>
      <c r="V156">
        <v>1</v>
      </c>
      <c r="W156">
        <v>0</v>
      </c>
      <c r="X156">
        <v>0</v>
      </c>
      <c r="Y156">
        <v>1</v>
      </c>
      <c r="Z156">
        <v>1</v>
      </c>
      <c r="AA156">
        <v>0</v>
      </c>
      <c r="AB156">
        <v>1</v>
      </c>
      <c r="AC156">
        <v>0</v>
      </c>
      <c r="AD156">
        <v>0</v>
      </c>
      <c r="AE156">
        <v>0</v>
      </c>
      <c r="AF156">
        <v>1</v>
      </c>
      <c r="AG156" t="s">
        <v>517</v>
      </c>
    </row>
    <row r="157" spans="1:52" hidden="1">
      <c r="A157">
        <v>3925525</v>
      </c>
      <c r="B157" t="s">
        <v>433</v>
      </c>
      <c r="AG157" t="s">
        <v>563</v>
      </c>
    </row>
    <row r="158" spans="1:52" hidden="1">
      <c r="A158">
        <v>2997002</v>
      </c>
      <c r="B158" t="s">
        <v>691</v>
      </c>
      <c r="C158" t="s">
        <v>252</v>
      </c>
      <c r="E158">
        <v>0</v>
      </c>
      <c r="F158">
        <v>0</v>
      </c>
      <c r="G158" t="s">
        <v>765</v>
      </c>
      <c r="H158">
        <v>0</v>
      </c>
      <c r="I158">
        <v>0</v>
      </c>
      <c r="J158">
        <v>0</v>
      </c>
      <c r="K158">
        <v>0</v>
      </c>
      <c r="L158">
        <v>0</v>
      </c>
      <c r="M158">
        <v>0</v>
      </c>
      <c r="N158">
        <v>0</v>
      </c>
      <c r="O158">
        <v>0</v>
      </c>
      <c r="P158">
        <v>0</v>
      </c>
      <c r="Q158">
        <v>0</v>
      </c>
      <c r="R158">
        <v>0</v>
      </c>
      <c r="S158" t="s">
        <v>766</v>
      </c>
      <c r="T158">
        <v>0</v>
      </c>
      <c r="U158" t="s">
        <v>765</v>
      </c>
      <c r="V158">
        <v>0</v>
      </c>
      <c r="W158">
        <v>0</v>
      </c>
      <c r="X158">
        <v>0</v>
      </c>
      <c r="Y158" t="s">
        <v>765</v>
      </c>
      <c r="Z158" t="s">
        <v>767</v>
      </c>
      <c r="AA158">
        <v>0</v>
      </c>
      <c r="AB158">
        <v>0</v>
      </c>
      <c r="AC158">
        <v>0</v>
      </c>
      <c r="AD158">
        <v>0</v>
      </c>
      <c r="AE158">
        <v>0</v>
      </c>
      <c r="AF158">
        <v>0</v>
      </c>
      <c r="AG158" t="s">
        <v>263</v>
      </c>
      <c r="AH158">
        <v>1</v>
      </c>
      <c r="AI158">
        <v>1</v>
      </c>
      <c r="AJ158">
        <v>1</v>
      </c>
      <c r="AK158">
        <v>0</v>
      </c>
      <c r="AL158">
        <v>0</v>
      </c>
      <c r="AM158">
        <v>1</v>
      </c>
      <c r="AN158">
        <v>1</v>
      </c>
      <c r="AO158">
        <v>1</v>
      </c>
      <c r="AP158">
        <v>1</v>
      </c>
      <c r="AQ158">
        <v>1</v>
      </c>
      <c r="AR158">
        <v>1</v>
      </c>
      <c r="AS158">
        <v>0</v>
      </c>
      <c r="AT158">
        <v>0</v>
      </c>
      <c r="AU158">
        <v>0</v>
      </c>
      <c r="AV158" s="8">
        <v>1</v>
      </c>
      <c r="AW158">
        <v>0</v>
      </c>
      <c r="AX158">
        <f>SUM(AH158:AW158)</f>
        <v>10</v>
      </c>
      <c r="AY158">
        <v>78</v>
      </c>
      <c r="AZ158">
        <v>68</v>
      </c>
    </row>
    <row r="159" spans="1:52" hidden="1">
      <c r="A159">
        <v>2931697</v>
      </c>
      <c r="B159" t="s">
        <v>693</v>
      </c>
      <c r="C159" t="s">
        <v>228</v>
      </c>
      <c r="E159">
        <v>0</v>
      </c>
      <c r="F159">
        <v>0</v>
      </c>
      <c r="G159">
        <v>1</v>
      </c>
      <c r="H159">
        <v>1</v>
      </c>
      <c r="I159">
        <v>0</v>
      </c>
      <c r="J159">
        <v>0</v>
      </c>
      <c r="K159">
        <v>0</v>
      </c>
      <c r="L159">
        <v>0</v>
      </c>
      <c r="M159">
        <v>0</v>
      </c>
      <c r="N159">
        <v>0</v>
      </c>
      <c r="O159">
        <v>0</v>
      </c>
      <c r="P159">
        <v>0</v>
      </c>
      <c r="Q159">
        <v>0</v>
      </c>
      <c r="R159">
        <v>0</v>
      </c>
      <c r="S159">
        <v>0</v>
      </c>
      <c r="T159">
        <v>0</v>
      </c>
      <c r="U159">
        <v>1</v>
      </c>
      <c r="V159">
        <v>0</v>
      </c>
      <c r="W159">
        <v>0</v>
      </c>
      <c r="X159">
        <v>0</v>
      </c>
      <c r="Y159">
        <v>0</v>
      </c>
      <c r="Z159">
        <v>0</v>
      </c>
      <c r="AA159">
        <v>0</v>
      </c>
      <c r="AB159">
        <v>0</v>
      </c>
      <c r="AC159">
        <v>0</v>
      </c>
      <c r="AD159">
        <v>0</v>
      </c>
      <c r="AE159">
        <v>0</v>
      </c>
      <c r="AF159">
        <v>0</v>
      </c>
      <c r="AG159" t="s">
        <v>240</v>
      </c>
    </row>
    <row r="160" spans="1:52" hidden="1">
      <c r="A160">
        <v>3916420</v>
      </c>
      <c r="B160" t="s">
        <v>694</v>
      </c>
      <c r="AG160" t="s">
        <v>563</v>
      </c>
    </row>
    <row r="161" spans="1:52" hidden="1">
      <c r="A161">
        <v>3384182</v>
      </c>
      <c r="B161" t="s">
        <v>606</v>
      </c>
      <c r="AG161" t="s">
        <v>563</v>
      </c>
    </row>
    <row r="162" spans="1:52">
      <c r="A162">
        <v>3878884</v>
      </c>
      <c r="B162" t="s">
        <v>237</v>
      </c>
      <c r="C162" t="s">
        <v>238</v>
      </c>
      <c r="E162">
        <v>0</v>
      </c>
      <c r="F162">
        <v>0</v>
      </c>
      <c r="G162" t="s">
        <v>765</v>
      </c>
      <c r="H162">
        <v>0</v>
      </c>
      <c r="I162">
        <v>0</v>
      </c>
      <c r="J162">
        <v>0</v>
      </c>
      <c r="K162">
        <v>0</v>
      </c>
      <c r="L162">
        <v>0</v>
      </c>
      <c r="M162">
        <v>0</v>
      </c>
      <c r="N162">
        <v>0</v>
      </c>
      <c r="O162">
        <v>0</v>
      </c>
      <c r="P162">
        <v>0</v>
      </c>
      <c r="Q162">
        <v>0</v>
      </c>
      <c r="R162">
        <v>0</v>
      </c>
      <c r="S162" t="s">
        <v>765</v>
      </c>
      <c r="T162">
        <v>0</v>
      </c>
      <c r="U162">
        <v>0</v>
      </c>
      <c r="V162">
        <v>0</v>
      </c>
      <c r="W162">
        <v>0</v>
      </c>
      <c r="X162">
        <v>0</v>
      </c>
      <c r="Y162" t="s">
        <v>767</v>
      </c>
      <c r="Z162" t="s">
        <v>767</v>
      </c>
      <c r="AA162">
        <v>0</v>
      </c>
      <c r="AB162">
        <v>0</v>
      </c>
      <c r="AC162">
        <v>0</v>
      </c>
      <c r="AD162">
        <v>0</v>
      </c>
      <c r="AE162">
        <v>0</v>
      </c>
      <c r="AF162">
        <v>0</v>
      </c>
      <c r="AG162" t="s">
        <v>2</v>
      </c>
      <c r="AH162">
        <v>0</v>
      </c>
      <c r="AI162">
        <v>0</v>
      </c>
      <c r="AJ162">
        <v>0</v>
      </c>
      <c r="AK162">
        <v>1</v>
      </c>
      <c r="AL162">
        <v>1</v>
      </c>
      <c r="AM162">
        <v>0</v>
      </c>
      <c r="AN162">
        <v>0</v>
      </c>
      <c r="AO162">
        <v>1</v>
      </c>
      <c r="AP162">
        <v>0</v>
      </c>
      <c r="AQ162">
        <v>0</v>
      </c>
      <c r="AR162">
        <v>1</v>
      </c>
      <c r="AS162">
        <v>0</v>
      </c>
      <c r="AT162">
        <v>0</v>
      </c>
      <c r="AU162">
        <v>0</v>
      </c>
      <c r="AV162">
        <v>1</v>
      </c>
      <c r="AW162">
        <v>0</v>
      </c>
      <c r="AX162">
        <f>SUM(AH162:AW162)</f>
        <v>5</v>
      </c>
      <c r="AY162">
        <v>300</v>
      </c>
      <c r="AZ162">
        <v>550</v>
      </c>
    </row>
    <row r="163" spans="1:52" hidden="1">
      <c r="A163">
        <v>3556125</v>
      </c>
      <c r="B163" t="s">
        <v>696</v>
      </c>
      <c r="AG163" t="s">
        <v>563</v>
      </c>
    </row>
    <row r="164" spans="1:52" hidden="1">
      <c r="A164">
        <v>3374071</v>
      </c>
      <c r="B164" t="s">
        <v>697</v>
      </c>
      <c r="AG164" t="s">
        <v>563</v>
      </c>
    </row>
    <row r="165" spans="1:52" hidden="1">
      <c r="A165">
        <v>4132732</v>
      </c>
      <c r="B165" t="s">
        <v>698</v>
      </c>
      <c r="C165" t="s">
        <v>273</v>
      </c>
      <c r="D165" t="s">
        <v>114</v>
      </c>
      <c r="E165">
        <v>0</v>
      </c>
      <c r="F165">
        <v>0</v>
      </c>
      <c r="G165" t="s">
        <v>765</v>
      </c>
      <c r="H165" t="s">
        <v>765</v>
      </c>
      <c r="I165">
        <v>0</v>
      </c>
      <c r="J165">
        <v>0</v>
      </c>
      <c r="K165">
        <v>0</v>
      </c>
      <c r="L165">
        <v>0</v>
      </c>
      <c r="M165">
        <v>0</v>
      </c>
      <c r="N165">
        <v>0</v>
      </c>
      <c r="O165">
        <v>0</v>
      </c>
      <c r="P165">
        <v>0</v>
      </c>
      <c r="Q165">
        <v>0</v>
      </c>
      <c r="R165">
        <v>0</v>
      </c>
      <c r="S165">
        <v>0</v>
      </c>
      <c r="T165">
        <v>0</v>
      </c>
      <c r="U165" t="s">
        <v>765</v>
      </c>
      <c r="V165">
        <v>0</v>
      </c>
      <c r="W165">
        <v>0</v>
      </c>
      <c r="X165">
        <v>0</v>
      </c>
      <c r="Y165">
        <v>0</v>
      </c>
      <c r="Z165">
        <v>0</v>
      </c>
      <c r="AA165">
        <v>0</v>
      </c>
      <c r="AB165" t="s">
        <v>765</v>
      </c>
      <c r="AC165">
        <v>0</v>
      </c>
      <c r="AD165">
        <v>0</v>
      </c>
      <c r="AE165">
        <v>0</v>
      </c>
      <c r="AF165">
        <v>0</v>
      </c>
      <c r="AG165" t="s">
        <v>263</v>
      </c>
      <c r="AH165">
        <v>1</v>
      </c>
      <c r="AI165">
        <v>1</v>
      </c>
      <c r="AJ165">
        <v>1</v>
      </c>
      <c r="AK165">
        <v>0</v>
      </c>
      <c r="AL165">
        <v>0</v>
      </c>
      <c r="AM165">
        <v>1</v>
      </c>
      <c r="AN165">
        <v>1</v>
      </c>
      <c r="AO165">
        <v>1</v>
      </c>
      <c r="AP165">
        <v>1</v>
      </c>
      <c r="AQ165">
        <v>1</v>
      </c>
      <c r="AR165">
        <v>1</v>
      </c>
      <c r="AS165">
        <v>0</v>
      </c>
      <c r="AT165">
        <v>0</v>
      </c>
      <c r="AU165">
        <v>0</v>
      </c>
      <c r="AV165">
        <v>1</v>
      </c>
      <c r="AW165">
        <v>0</v>
      </c>
      <c r="AX165">
        <f>SUM(AH165:AW165)</f>
        <v>10</v>
      </c>
      <c r="AY165">
        <v>9</v>
      </c>
      <c r="AZ165">
        <v>6</v>
      </c>
    </row>
    <row r="166" spans="1:52" hidden="1">
      <c r="A166">
        <v>4046741</v>
      </c>
      <c r="B166" t="s">
        <v>261</v>
      </c>
      <c r="C166" t="s">
        <v>218</v>
      </c>
      <c r="E166">
        <v>0</v>
      </c>
      <c r="F166">
        <v>0</v>
      </c>
      <c r="G166" t="s">
        <v>765</v>
      </c>
      <c r="H166" t="s">
        <v>765</v>
      </c>
      <c r="I166">
        <v>1</v>
      </c>
      <c r="J166">
        <v>0</v>
      </c>
      <c r="K166">
        <v>0</v>
      </c>
      <c r="L166">
        <v>0</v>
      </c>
      <c r="M166">
        <v>0</v>
      </c>
      <c r="N166">
        <v>0</v>
      </c>
      <c r="O166">
        <v>0</v>
      </c>
      <c r="P166">
        <v>0</v>
      </c>
      <c r="Q166">
        <v>0</v>
      </c>
      <c r="R166">
        <v>0</v>
      </c>
      <c r="S166">
        <v>0</v>
      </c>
      <c r="T166" t="s">
        <v>765</v>
      </c>
      <c r="U166">
        <v>1</v>
      </c>
      <c r="V166">
        <v>0</v>
      </c>
      <c r="W166">
        <v>0</v>
      </c>
      <c r="X166">
        <v>0</v>
      </c>
      <c r="Y166">
        <v>0</v>
      </c>
      <c r="Z166">
        <v>0</v>
      </c>
      <c r="AA166">
        <v>0</v>
      </c>
      <c r="AB166">
        <v>0</v>
      </c>
      <c r="AC166">
        <v>0</v>
      </c>
      <c r="AD166">
        <v>0</v>
      </c>
      <c r="AE166">
        <v>0</v>
      </c>
      <c r="AF166">
        <v>0</v>
      </c>
      <c r="AG166" t="s">
        <v>263</v>
      </c>
      <c r="AH166">
        <v>1</v>
      </c>
      <c r="AI166">
        <v>1</v>
      </c>
      <c r="AJ166">
        <v>1</v>
      </c>
      <c r="AK166">
        <v>0</v>
      </c>
      <c r="AL166">
        <v>0</v>
      </c>
      <c r="AM166">
        <v>1</v>
      </c>
      <c r="AN166">
        <v>1</v>
      </c>
      <c r="AO166">
        <v>1</v>
      </c>
      <c r="AP166">
        <v>1</v>
      </c>
      <c r="AQ166">
        <v>1</v>
      </c>
      <c r="AR166">
        <v>1</v>
      </c>
      <c r="AS166">
        <v>0</v>
      </c>
      <c r="AT166">
        <v>0</v>
      </c>
      <c r="AU166">
        <v>0</v>
      </c>
      <c r="AV166">
        <v>1</v>
      </c>
      <c r="AW166">
        <v>0</v>
      </c>
      <c r="AX166">
        <f>SUM(AH166:AW166)</f>
        <v>10</v>
      </c>
      <c r="AY166">
        <v>8</v>
      </c>
      <c r="AZ166">
        <v>8</v>
      </c>
    </row>
    <row r="167" spans="1:52" hidden="1">
      <c r="A167">
        <v>4246315</v>
      </c>
      <c r="B167" t="s">
        <v>701</v>
      </c>
      <c r="C167" t="s">
        <v>228</v>
      </c>
      <c r="E167">
        <v>1</v>
      </c>
      <c r="F167">
        <v>0</v>
      </c>
      <c r="G167">
        <v>1</v>
      </c>
      <c r="H167">
        <v>1</v>
      </c>
      <c r="I167">
        <v>0</v>
      </c>
      <c r="J167">
        <v>0</v>
      </c>
      <c r="K167">
        <v>0</v>
      </c>
      <c r="L167">
        <v>0</v>
      </c>
      <c r="M167">
        <v>0</v>
      </c>
      <c r="N167">
        <v>0</v>
      </c>
      <c r="O167">
        <v>0</v>
      </c>
      <c r="P167">
        <v>0</v>
      </c>
      <c r="Q167">
        <v>0</v>
      </c>
      <c r="R167">
        <v>0</v>
      </c>
      <c r="S167">
        <v>0</v>
      </c>
      <c r="T167">
        <v>0</v>
      </c>
      <c r="U167">
        <v>1</v>
      </c>
      <c r="V167">
        <v>0</v>
      </c>
      <c r="W167">
        <v>0</v>
      </c>
      <c r="X167">
        <v>0</v>
      </c>
      <c r="Y167">
        <v>0</v>
      </c>
      <c r="Z167">
        <v>0</v>
      </c>
      <c r="AA167">
        <v>0</v>
      </c>
      <c r="AB167">
        <v>0</v>
      </c>
      <c r="AC167">
        <v>0</v>
      </c>
      <c r="AD167">
        <v>0</v>
      </c>
      <c r="AE167">
        <v>0</v>
      </c>
      <c r="AF167">
        <v>0</v>
      </c>
      <c r="AG167" t="s">
        <v>517</v>
      </c>
    </row>
    <row r="168" spans="1:52" hidden="1">
      <c r="A168">
        <v>3890815</v>
      </c>
      <c r="B168" t="s">
        <v>312</v>
      </c>
      <c r="AG168" t="s">
        <v>563</v>
      </c>
    </row>
    <row r="169" spans="1:52" hidden="1">
      <c r="A169">
        <v>3266935</v>
      </c>
      <c r="B169" t="s">
        <v>702</v>
      </c>
      <c r="C169" t="s">
        <v>214</v>
      </c>
      <c r="E169">
        <v>0</v>
      </c>
      <c r="F169">
        <v>0</v>
      </c>
      <c r="G169">
        <v>1</v>
      </c>
      <c r="H169">
        <v>0</v>
      </c>
      <c r="I169">
        <v>0</v>
      </c>
      <c r="J169">
        <v>0</v>
      </c>
      <c r="K169">
        <v>0</v>
      </c>
      <c r="L169">
        <v>0</v>
      </c>
      <c r="M169">
        <v>0</v>
      </c>
      <c r="N169">
        <v>0</v>
      </c>
      <c r="O169">
        <v>0</v>
      </c>
      <c r="P169">
        <v>0</v>
      </c>
      <c r="Q169">
        <v>0</v>
      </c>
      <c r="R169">
        <v>0</v>
      </c>
      <c r="S169">
        <v>1</v>
      </c>
      <c r="T169">
        <v>0</v>
      </c>
      <c r="U169">
        <v>1</v>
      </c>
      <c r="V169">
        <v>0</v>
      </c>
      <c r="W169">
        <v>0</v>
      </c>
      <c r="X169">
        <v>0</v>
      </c>
      <c r="Y169">
        <v>0</v>
      </c>
      <c r="Z169">
        <v>0</v>
      </c>
      <c r="AA169">
        <v>0</v>
      </c>
      <c r="AB169">
        <v>0</v>
      </c>
      <c r="AC169">
        <v>0</v>
      </c>
      <c r="AD169">
        <v>1</v>
      </c>
      <c r="AE169">
        <v>0</v>
      </c>
      <c r="AF169">
        <v>0</v>
      </c>
      <c r="AG169" t="s">
        <v>395</v>
      </c>
    </row>
    <row r="170" spans="1:52" hidden="1">
      <c r="A170">
        <v>3366996</v>
      </c>
      <c r="B170" t="s">
        <v>352</v>
      </c>
      <c r="C170" t="s">
        <v>252</v>
      </c>
      <c r="E170">
        <v>0</v>
      </c>
      <c r="F170">
        <v>0</v>
      </c>
      <c r="G170">
        <v>0</v>
      </c>
      <c r="H170" t="s">
        <v>765</v>
      </c>
      <c r="I170" t="s">
        <v>765</v>
      </c>
      <c r="J170">
        <v>0</v>
      </c>
      <c r="K170">
        <v>0</v>
      </c>
      <c r="L170">
        <v>0</v>
      </c>
      <c r="M170">
        <v>0</v>
      </c>
      <c r="N170">
        <v>0</v>
      </c>
      <c r="O170">
        <v>0</v>
      </c>
      <c r="P170">
        <v>0</v>
      </c>
      <c r="Q170">
        <v>0</v>
      </c>
      <c r="R170">
        <v>0</v>
      </c>
      <c r="S170">
        <v>0</v>
      </c>
      <c r="T170" t="s">
        <v>765</v>
      </c>
      <c r="U170" t="s">
        <v>765</v>
      </c>
      <c r="V170">
        <v>0</v>
      </c>
      <c r="W170">
        <v>0</v>
      </c>
      <c r="X170">
        <v>0</v>
      </c>
      <c r="Y170">
        <v>0</v>
      </c>
      <c r="Z170">
        <v>0</v>
      </c>
      <c r="AA170">
        <v>0</v>
      </c>
      <c r="AB170">
        <v>0</v>
      </c>
      <c r="AC170">
        <v>0</v>
      </c>
      <c r="AD170">
        <v>0</v>
      </c>
      <c r="AE170">
        <v>0</v>
      </c>
      <c r="AF170">
        <v>0</v>
      </c>
      <c r="AG170" t="s">
        <v>263</v>
      </c>
      <c r="AH170">
        <v>0</v>
      </c>
      <c r="AI170">
        <v>0</v>
      </c>
      <c r="AJ170">
        <v>0</v>
      </c>
      <c r="AK170">
        <v>0</v>
      </c>
      <c r="AL170">
        <v>0</v>
      </c>
      <c r="AM170">
        <v>0</v>
      </c>
      <c r="AN170">
        <v>0</v>
      </c>
      <c r="AO170">
        <v>0</v>
      </c>
      <c r="AP170">
        <v>1</v>
      </c>
      <c r="AQ170">
        <v>1</v>
      </c>
      <c r="AR170">
        <v>1</v>
      </c>
      <c r="AS170">
        <v>0</v>
      </c>
      <c r="AT170">
        <v>0</v>
      </c>
      <c r="AU170">
        <v>0</v>
      </c>
      <c r="AV170">
        <v>1</v>
      </c>
      <c r="AW170">
        <v>0</v>
      </c>
      <c r="AX170">
        <f>SUM(AH170:AW170)</f>
        <v>4</v>
      </c>
      <c r="AY170">
        <v>400</v>
      </c>
      <c r="AZ170">
        <v>300</v>
      </c>
    </row>
    <row r="171" spans="1:52" hidden="1">
      <c r="A171">
        <v>3446795</v>
      </c>
      <c r="B171" t="s">
        <v>352</v>
      </c>
      <c r="C171" t="s">
        <v>238</v>
      </c>
      <c r="E171">
        <v>0</v>
      </c>
      <c r="F171">
        <v>0</v>
      </c>
      <c r="G171" t="s">
        <v>765</v>
      </c>
      <c r="H171" t="s">
        <v>765</v>
      </c>
      <c r="I171">
        <v>0</v>
      </c>
      <c r="J171">
        <v>0</v>
      </c>
      <c r="K171">
        <v>0</v>
      </c>
      <c r="L171">
        <v>0</v>
      </c>
      <c r="M171">
        <v>0</v>
      </c>
      <c r="N171">
        <v>0</v>
      </c>
      <c r="O171">
        <v>0</v>
      </c>
      <c r="P171">
        <v>0</v>
      </c>
      <c r="Q171">
        <v>0</v>
      </c>
      <c r="R171">
        <v>0</v>
      </c>
      <c r="S171">
        <v>0</v>
      </c>
      <c r="T171" t="s">
        <v>765</v>
      </c>
      <c r="U171">
        <v>0</v>
      </c>
      <c r="V171">
        <v>0</v>
      </c>
      <c r="W171">
        <v>0</v>
      </c>
      <c r="X171">
        <v>0</v>
      </c>
      <c r="Y171" t="s">
        <v>765</v>
      </c>
      <c r="Z171" t="s">
        <v>767</v>
      </c>
      <c r="AA171">
        <v>0</v>
      </c>
      <c r="AB171">
        <v>0</v>
      </c>
      <c r="AC171">
        <v>0</v>
      </c>
      <c r="AD171">
        <v>0</v>
      </c>
      <c r="AE171">
        <v>0</v>
      </c>
      <c r="AF171">
        <v>0</v>
      </c>
      <c r="AG171" t="s">
        <v>263</v>
      </c>
      <c r="AH171">
        <v>1</v>
      </c>
      <c r="AI171">
        <v>1</v>
      </c>
      <c r="AJ171">
        <v>1</v>
      </c>
      <c r="AK171">
        <v>0</v>
      </c>
      <c r="AL171">
        <v>0</v>
      </c>
      <c r="AM171">
        <v>1</v>
      </c>
      <c r="AN171">
        <v>1</v>
      </c>
      <c r="AO171">
        <v>1</v>
      </c>
      <c r="AP171">
        <v>1</v>
      </c>
      <c r="AQ171">
        <v>1</v>
      </c>
      <c r="AR171">
        <v>1</v>
      </c>
      <c r="AS171">
        <v>0</v>
      </c>
      <c r="AT171">
        <v>0</v>
      </c>
      <c r="AU171">
        <v>0</v>
      </c>
      <c r="AV171">
        <v>1</v>
      </c>
      <c r="AW171">
        <v>0</v>
      </c>
      <c r="AX171">
        <f>SUM(AH171:AW171)</f>
        <v>10</v>
      </c>
      <c r="AY171">
        <v>23</v>
      </c>
      <c r="AZ171">
        <v>23</v>
      </c>
    </row>
    <row r="172" spans="1:52" hidden="1">
      <c r="A172">
        <v>4021379</v>
      </c>
      <c r="B172" t="s">
        <v>704</v>
      </c>
      <c r="C172" t="s">
        <v>228</v>
      </c>
      <c r="E172" t="s">
        <v>766</v>
      </c>
      <c r="F172" t="s">
        <v>766</v>
      </c>
      <c r="G172" t="s">
        <v>765</v>
      </c>
      <c r="H172">
        <v>0</v>
      </c>
      <c r="I172">
        <v>0</v>
      </c>
      <c r="J172">
        <v>0</v>
      </c>
      <c r="K172">
        <v>0</v>
      </c>
      <c r="L172">
        <v>0</v>
      </c>
      <c r="M172">
        <v>0</v>
      </c>
      <c r="N172">
        <v>0</v>
      </c>
      <c r="O172">
        <v>0</v>
      </c>
      <c r="P172">
        <v>0</v>
      </c>
      <c r="Q172">
        <v>0</v>
      </c>
      <c r="R172">
        <v>0</v>
      </c>
      <c r="S172" t="s">
        <v>765</v>
      </c>
      <c r="T172">
        <v>0</v>
      </c>
      <c r="U172" t="s">
        <v>765</v>
      </c>
      <c r="V172">
        <v>0</v>
      </c>
      <c r="W172">
        <v>0</v>
      </c>
      <c r="X172">
        <v>0</v>
      </c>
      <c r="Y172" t="s">
        <v>767</v>
      </c>
      <c r="Z172" t="s">
        <v>767</v>
      </c>
      <c r="AA172">
        <v>0</v>
      </c>
      <c r="AB172" t="s">
        <v>765</v>
      </c>
      <c r="AC172">
        <v>0</v>
      </c>
      <c r="AD172">
        <v>0</v>
      </c>
      <c r="AE172">
        <v>0</v>
      </c>
      <c r="AF172">
        <v>0</v>
      </c>
      <c r="AG172" t="s">
        <v>263</v>
      </c>
      <c r="AH172">
        <v>1</v>
      </c>
      <c r="AI172">
        <v>1</v>
      </c>
      <c r="AJ172">
        <v>1</v>
      </c>
      <c r="AK172">
        <v>0</v>
      </c>
      <c r="AL172">
        <v>0</v>
      </c>
      <c r="AM172">
        <v>1</v>
      </c>
      <c r="AN172">
        <v>1</v>
      </c>
      <c r="AO172">
        <v>1</v>
      </c>
      <c r="AP172">
        <v>1</v>
      </c>
      <c r="AQ172">
        <v>1</v>
      </c>
      <c r="AR172">
        <v>1</v>
      </c>
      <c r="AS172">
        <v>0</v>
      </c>
      <c r="AT172">
        <v>0</v>
      </c>
      <c r="AU172">
        <v>0</v>
      </c>
      <c r="AV172">
        <v>1</v>
      </c>
      <c r="AW172">
        <v>0</v>
      </c>
      <c r="AX172">
        <f>SUM(AH172:AW172)</f>
        <v>10</v>
      </c>
      <c r="AY172">
        <v>44</v>
      </c>
      <c r="AZ172">
        <v>72</v>
      </c>
    </row>
    <row r="173" spans="1:52" hidden="1">
      <c r="A173">
        <v>3469712</v>
      </c>
      <c r="B173" t="s">
        <v>706</v>
      </c>
      <c r="C173" t="s">
        <v>273</v>
      </c>
      <c r="E173">
        <v>0</v>
      </c>
      <c r="F173">
        <v>0</v>
      </c>
      <c r="G173">
        <v>1</v>
      </c>
      <c r="H173">
        <v>1</v>
      </c>
      <c r="I173">
        <v>0</v>
      </c>
      <c r="J173">
        <v>0</v>
      </c>
      <c r="K173">
        <v>0</v>
      </c>
      <c r="L173">
        <v>0</v>
      </c>
      <c r="M173">
        <v>0</v>
      </c>
      <c r="N173">
        <v>0</v>
      </c>
      <c r="O173">
        <v>0</v>
      </c>
      <c r="P173">
        <v>0</v>
      </c>
      <c r="Q173">
        <v>0</v>
      </c>
      <c r="R173">
        <v>0</v>
      </c>
      <c r="S173">
        <v>0</v>
      </c>
      <c r="T173">
        <v>0</v>
      </c>
      <c r="U173">
        <v>1</v>
      </c>
      <c r="V173">
        <v>0</v>
      </c>
      <c r="W173">
        <v>0</v>
      </c>
      <c r="X173">
        <v>0</v>
      </c>
      <c r="Y173">
        <v>1</v>
      </c>
      <c r="Z173">
        <v>1</v>
      </c>
      <c r="AA173">
        <v>0</v>
      </c>
      <c r="AB173">
        <v>1</v>
      </c>
      <c r="AC173">
        <v>0</v>
      </c>
      <c r="AD173">
        <v>1</v>
      </c>
      <c r="AE173">
        <v>0</v>
      </c>
      <c r="AF173">
        <v>0</v>
      </c>
      <c r="AG173" t="s">
        <v>395</v>
      </c>
    </row>
    <row r="174" spans="1:52" hidden="1">
      <c r="A174">
        <v>3698143</v>
      </c>
      <c r="B174" t="s">
        <v>707</v>
      </c>
      <c r="AG174" t="s">
        <v>563</v>
      </c>
    </row>
    <row r="175" spans="1:52" hidden="1">
      <c r="A175">
        <v>3956167</v>
      </c>
      <c r="B175" t="s">
        <v>708</v>
      </c>
      <c r="AG175" t="s">
        <v>563</v>
      </c>
    </row>
    <row r="176" spans="1:52">
      <c r="A176">
        <v>2896180</v>
      </c>
      <c r="B176" t="s">
        <v>709</v>
      </c>
      <c r="C176" t="s">
        <v>228</v>
      </c>
      <c r="E176">
        <v>0</v>
      </c>
      <c r="F176">
        <v>0</v>
      </c>
      <c r="G176" t="s">
        <v>765</v>
      </c>
      <c r="H176">
        <v>0</v>
      </c>
      <c r="I176">
        <v>0</v>
      </c>
      <c r="J176">
        <v>0</v>
      </c>
      <c r="K176">
        <v>0</v>
      </c>
      <c r="L176">
        <v>0</v>
      </c>
      <c r="M176">
        <v>0</v>
      </c>
      <c r="N176">
        <v>0</v>
      </c>
      <c r="O176">
        <v>0</v>
      </c>
      <c r="P176">
        <v>0</v>
      </c>
      <c r="Q176">
        <v>0</v>
      </c>
      <c r="R176">
        <v>0</v>
      </c>
      <c r="S176" t="s">
        <v>765</v>
      </c>
      <c r="T176">
        <v>0</v>
      </c>
      <c r="U176" t="s">
        <v>765</v>
      </c>
      <c r="V176">
        <v>0</v>
      </c>
      <c r="W176">
        <v>0</v>
      </c>
      <c r="X176">
        <v>0</v>
      </c>
      <c r="Y176">
        <v>0</v>
      </c>
      <c r="Z176">
        <v>0</v>
      </c>
      <c r="AA176">
        <v>0</v>
      </c>
      <c r="AB176">
        <v>0</v>
      </c>
      <c r="AC176">
        <v>0</v>
      </c>
      <c r="AD176">
        <v>0</v>
      </c>
      <c r="AE176">
        <v>0</v>
      </c>
      <c r="AF176">
        <v>0</v>
      </c>
      <c r="AG176" t="s">
        <v>2</v>
      </c>
      <c r="AH176">
        <v>1</v>
      </c>
      <c r="AI176">
        <v>1</v>
      </c>
      <c r="AJ176">
        <v>1</v>
      </c>
      <c r="AK176">
        <v>0</v>
      </c>
      <c r="AL176">
        <v>0</v>
      </c>
      <c r="AM176">
        <v>1</v>
      </c>
      <c r="AN176">
        <v>1</v>
      </c>
      <c r="AO176">
        <v>1</v>
      </c>
      <c r="AP176">
        <v>0</v>
      </c>
      <c r="AQ176">
        <v>1</v>
      </c>
      <c r="AR176">
        <v>1</v>
      </c>
      <c r="AS176">
        <v>0</v>
      </c>
      <c r="AT176">
        <v>0</v>
      </c>
      <c r="AU176">
        <v>0</v>
      </c>
      <c r="AV176">
        <v>1</v>
      </c>
      <c r="AW176">
        <v>0</v>
      </c>
      <c r="AX176">
        <f>SUM(AH176:AW176)</f>
        <v>9</v>
      </c>
      <c r="AY176">
        <v>120</v>
      </c>
      <c r="AZ176">
        <v>140</v>
      </c>
    </row>
    <row r="177" spans="1:52" hidden="1">
      <c r="A177">
        <v>3509937</v>
      </c>
      <c r="B177" t="s">
        <v>711</v>
      </c>
      <c r="C177" t="s">
        <v>246</v>
      </c>
      <c r="E177">
        <v>0</v>
      </c>
      <c r="F177">
        <v>0</v>
      </c>
      <c r="G177" t="s">
        <v>765</v>
      </c>
      <c r="H177" t="s">
        <v>768</v>
      </c>
      <c r="I177">
        <v>0</v>
      </c>
      <c r="J177">
        <v>0</v>
      </c>
      <c r="K177">
        <v>0</v>
      </c>
      <c r="L177">
        <v>0</v>
      </c>
      <c r="M177">
        <v>0</v>
      </c>
      <c r="N177">
        <v>0</v>
      </c>
      <c r="O177">
        <v>0</v>
      </c>
      <c r="P177">
        <v>0</v>
      </c>
      <c r="Q177" t="s">
        <v>765</v>
      </c>
      <c r="R177" t="s">
        <v>765</v>
      </c>
      <c r="S177">
        <v>0</v>
      </c>
      <c r="T177">
        <v>0</v>
      </c>
      <c r="U177">
        <v>0</v>
      </c>
      <c r="V177">
        <v>0</v>
      </c>
      <c r="W177">
        <v>0</v>
      </c>
      <c r="X177">
        <v>0</v>
      </c>
      <c r="Y177">
        <v>0</v>
      </c>
      <c r="Z177">
        <v>0</v>
      </c>
      <c r="AA177">
        <v>0</v>
      </c>
      <c r="AB177">
        <v>0</v>
      </c>
      <c r="AC177">
        <v>0</v>
      </c>
      <c r="AD177">
        <v>0</v>
      </c>
      <c r="AE177">
        <v>0</v>
      </c>
      <c r="AF177">
        <v>0</v>
      </c>
      <c r="AG177" t="s">
        <v>263</v>
      </c>
      <c r="AH177">
        <v>1</v>
      </c>
      <c r="AI177">
        <v>1</v>
      </c>
      <c r="AJ177">
        <v>1</v>
      </c>
      <c r="AK177">
        <v>0</v>
      </c>
      <c r="AL177">
        <v>0</v>
      </c>
      <c r="AM177">
        <v>1</v>
      </c>
      <c r="AN177">
        <v>1</v>
      </c>
      <c r="AO177">
        <v>1</v>
      </c>
      <c r="AP177">
        <v>1</v>
      </c>
      <c r="AQ177">
        <v>1</v>
      </c>
      <c r="AR177">
        <v>1</v>
      </c>
      <c r="AS177">
        <v>0</v>
      </c>
      <c r="AT177">
        <v>0</v>
      </c>
      <c r="AU177">
        <v>0</v>
      </c>
      <c r="AV177">
        <v>1</v>
      </c>
      <c r="AW177">
        <v>0</v>
      </c>
      <c r="AX177">
        <f>SUM(AH177:AW177)</f>
        <v>10</v>
      </c>
      <c r="AY177">
        <v>22</v>
      </c>
      <c r="AZ177">
        <v>96</v>
      </c>
    </row>
    <row r="178" spans="1:52" hidden="1">
      <c r="A178">
        <v>3871197</v>
      </c>
      <c r="B178" t="s">
        <v>712</v>
      </c>
      <c r="AG178" t="s">
        <v>563</v>
      </c>
    </row>
    <row r="179" spans="1:52" hidden="1">
      <c r="A179">
        <v>3961664</v>
      </c>
      <c r="B179" t="s">
        <v>713</v>
      </c>
      <c r="AG179" t="s">
        <v>563</v>
      </c>
    </row>
    <row r="180" spans="1:52" hidden="1">
      <c r="A180">
        <v>3680968</v>
      </c>
      <c r="B180" t="s">
        <v>714</v>
      </c>
      <c r="C180" t="s">
        <v>252</v>
      </c>
      <c r="E180">
        <v>0</v>
      </c>
      <c r="F180">
        <v>0</v>
      </c>
      <c r="G180" t="s">
        <v>765</v>
      </c>
      <c r="H180">
        <v>0</v>
      </c>
      <c r="I180">
        <v>0</v>
      </c>
      <c r="J180">
        <v>0</v>
      </c>
      <c r="K180">
        <v>0</v>
      </c>
      <c r="L180">
        <v>0</v>
      </c>
      <c r="M180">
        <v>0</v>
      </c>
      <c r="N180">
        <v>0</v>
      </c>
      <c r="O180">
        <v>0</v>
      </c>
      <c r="P180">
        <v>0</v>
      </c>
      <c r="Q180">
        <v>0</v>
      </c>
      <c r="R180">
        <v>0</v>
      </c>
      <c r="S180">
        <v>1</v>
      </c>
      <c r="T180">
        <v>0</v>
      </c>
      <c r="U180" t="s">
        <v>765</v>
      </c>
      <c r="V180">
        <v>0</v>
      </c>
      <c r="W180">
        <v>0</v>
      </c>
      <c r="X180">
        <v>0</v>
      </c>
      <c r="Y180" t="s">
        <v>765</v>
      </c>
      <c r="Z180" t="s">
        <v>767</v>
      </c>
      <c r="AA180">
        <v>0</v>
      </c>
      <c r="AB180">
        <v>0</v>
      </c>
      <c r="AC180">
        <v>0</v>
      </c>
      <c r="AD180">
        <v>0</v>
      </c>
      <c r="AE180">
        <v>0</v>
      </c>
      <c r="AF180">
        <v>0</v>
      </c>
      <c r="AG180" t="s">
        <v>263</v>
      </c>
      <c r="AH180">
        <v>1</v>
      </c>
      <c r="AI180">
        <v>1</v>
      </c>
      <c r="AJ180">
        <v>1</v>
      </c>
      <c r="AK180">
        <v>0</v>
      </c>
      <c r="AL180">
        <v>1</v>
      </c>
      <c r="AM180">
        <v>1</v>
      </c>
      <c r="AN180">
        <v>1</v>
      </c>
      <c r="AO180">
        <v>1</v>
      </c>
      <c r="AP180">
        <v>0</v>
      </c>
      <c r="AQ180">
        <v>1</v>
      </c>
      <c r="AR180">
        <v>1</v>
      </c>
      <c r="AS180">
        <v>0</v>
      </c>
      <c r="AT180">
        <v>0</v>
      </c>
      <c r="AU180">
        <v>0</v>
      </c>
      <c r="AV180">
        <v>1</v>
      </c>
      <c r="AW180">
        <v>0</v>
      </c>
      <c r="AX180">
        <f>SUM(AH180:AW180)</f>
        <v>10</v>
      </c>
      <c r="AY180">
        <v>38</v>
      </c>
      <c r="AZ180">
        <v>54</v>
      </c>
    </row>
    <row r="181" spans="1:52" hidden="1">
      <c r="A181">
        <v>3038849</v>
      </c>
      <c r="B181" t="s">
        <v>716</v>
      </c>
      <c r="AG181" t="s">
        <v>563</v>
      </c>
    </row>
    <row r="182" spans="1:52" hidden="1">
      <c r="A182">
        <v>3220473</v>
      </c>
      <c r="B182" t="s">
        <v>433</v>
      </c>
      <c r="C182" t="s">
        <v>273</v>
      </c>
      <c r="D182" t="s">
        <v>133</v>
      </c>
      <c r="E182">
        <v>0</v>
      </c>
      <c r="F182">
        <v>1</v>
      </c>
      <c r="G182">
        <v>1</v>
      </c>
      <c r="H182">
        <v>0</v>
      </c>
      <c r="I182">
        <v>0</v>
      </c>
      <c r="J182">
        <v>0</v>
      </c>
      <c r="K182">
        <v>0</v>
      </c>
      <c r="L182">
        <v>0</v>
      </c>
      <c r="M182">
        <v>0</v>
      </c>
      <c r="N182">
        <v>0</v>
      </c>
      <c r="O182">
        <v>0</v>
      </c>
      <c r="P182">
        <v>0</v>
      </c>
      <c r="Q182">
        <v>0</v>
      </c>
      <c r="R182">
        <v>0</v>
      </c>
      <c r="S182">
        <v>1</v>
      </c>
      <c r="T182">
        <v>0</v>
      </c>
      <c r="U182">
        <v>1</v>
      </c>
      <c r="V182">
        <v>0</v>
      </c>
      <c r="W182">
        <v>0</v>
      </c>
      <c r="X182">
        <v>0</v>
      </c>
      <c r="Y182">
        <v>1</v>
      </c>
      <c r="Z182">
        <v>1</v>
      </c>
      <c r="AA182">
        <v>0</v>
      </c>
      <c r="AB182">
        <v>0</v>
      </c>
      <c r="AC182">
        <v>0</v>
      </c>
      <c r="AD182">
        <v>0</v>
      </c>
      <c r="AE182">
        <v>0</v>
      </c>
      <c r="AF182">
        <v>0</v>
      </c>
      <c r="AG182" t="s">
        <v>395</v>
      </c>
    </row>
    <row r="183" spans="1:52" hidden="1">
      <c r="A183">
        <v>3406007</v>
      </c>
      <c r="B183" t="s">
        <v>717</v>
      </c>
      <c r="AG183" t="s">
        <v>563</v>
      </c>
    </row>
    <row r="184" spans="1:52" hidden="1">
      <c r="A184">
        <v>3603293</v>
      </c>
      <c r="B184" t="s">
        <v>718</v>
      </c>
      <c r="AG184" t="s">
        <v>563</v>
      </c>
    </row>
    <row r="185" spans="1:52" hidden="1">
      <c r="A185">
        <v>4076832</v>
      </c>
      <c r="B185" t="s">
        <v>719</v>
      </c>
      <c r="C185" t="s">
        <v>228</v>
      </c>
      <c r="E185">
        <v>1</v>
      </c>
      <c r="F185">
        <v>1</v>
      </c>
      <c r="G185">
        <v>1</v>
      </c>
      <c r="H185">
        <v>1</v>
      </c>
      <c r="I185">
        <v>0</v>
      </c>
      <c r="J185">
        <v>0</v>
      </c>
      <c r="K185">
        <v>0</v>
      </c>
      <c r="L185">
        <v>0</v>
      </c>
      <c r="M185">
        <v>0</v>
      </c>
      <c r="N185">
        <v>0</v>
      </c>
      <c r="O185">
        <v>0</v>
      </c>
      <c r="P185">
        <v>0</v>
      </c>
      <c r="Q185">
        <v>0</v>
      </c>
      <c r="R185">
        <v>0</v>
      </c>
      <c r="S185">
        <v>1</v>
      </c>
      <c r="T185">
        <v>0</v>
      </c>
      <c r="U185">
        <v>1</v>
      </c>
      <c r="V185">
        <v>1</v>
      </c>
      <c r="W185">
        <v>0</v>
      </c>
      <c r="X185">
        <v>0</v>
      </c>
      <c r="Y185">
        <v>0</v>
      </c>
      <c r="Z185">
        <v>0</v>
      </c>
      <c r="AA185">
        <v>0</v>
      </c>
      <c r="AB185">
        <v>0</v>
      </c>
      <c r="AC185">
        <v>0</v>
      </c>
      <c r="AD185">
        <v>0</v>
      </c>
      <c r="AE185">
        <v>0</v>
      </c>
      <c r="AF185">
        <v>1</v>
      </c>
      <c r="AG185" t="s">
        <v>517</v>
      </c>
    </row>
    <row r="186" spans="1:52" hidden="1">
      <c r="A186">
        <v>3440219</v>
      </c>
      <c r="B186" t="s">
        <v>527</v>
      </c>
      <c r="AG186" t="s">
        <v>563</v>
      </c>
    </row>
    <row r="187" spans="1:52">
      <c r="A187">
        <v>3771521</v>
      </c>
      <c r="B187" t="s">
        <v>720</v>
      </c>
      <c r="C187" t="s">
        <v>218</v>
      </c>
      <c r="D187" t="s">
        <v>114</v>
      </c>
      <c r="E187">
        <v>0</v>
      </c>
      <c r="F187">
        <v>0</v>
      </c>
      <c r="G187" t="s">
        <v>765</v>
      </c>
      <c r="H187">
        <v>0</v>
      </c>
      <c r="I187" t="s">
        <v>765</v>
      </c>
      <c r="J187">
        <v>0</v>
      </c>
      <c r="K187">
        <v>0</v>
      </c>
      <c r="L187">
        <v>0</v>
      </c>
      <c r="M187">
        <v>0</v>
      </c>
      <c r="N187">
        <v>0</v>
      </c>
      <c r="O187">
        <v>0</v>
      </c>
      <c r="P187">
        <v>0</v>
      </c>
      <c r="Q187">
        <v>0</v>
      </c>
      <c r="R187">
        <v>0</v>
      </c>
      <c r="S187" t="s">
        <v>765</v>
      </c>
      <c r="T187" t="s">
        <v>765</v>
      </c>
      <c r="U187" t="s">
        <v>765</v>
      </c>
      <c r="V187">
        <v>0</v>
      </c>
      <c r="W187">
        <v>0</v>
      </c>
      <c r="X187">
        <v>0</v>
      </c>
      <c r="Y187">
        <v>0</v>
      </c>
      <c r="Z187">
        <v>0</v>
      </c>
      <c r="AA187">
        <v>0</v>
      </c>
      <c r="AB187">
        <v>0</v>
      </c>
      <c r="AC187">
        <v>0</v>
      </c>
      <c r="AD187">
        <v>0</v>
      </c>
      <c r="AE187">
        <v>0</v>
      </c>
      <c r="AF187" t="s">
        <v>766</v>
      </c>
      <c r="AG187" t="s">
        <v>2</v>
      </c>
      <c r="AH187">
        <v>0</v>
      </c>
      <c r="AI187">
        <v>0</v>
      </c>
      <c r="AJ187">
        <v>0</v>
      </c>
      <c r="AK187">
        <v>0</v>
      </c>
      <c r="AL187">
        <v>0</v>
      </c>
      <c r="AM187">
        <v>0</v>
      </c>
      <c r="AN187">
        <v>0</v>
      </c>
      <c r="AO187">
        <v>1</v>
      </c>
      <c r="AP187">
        <v>1</v>
      </c>
      <c r="AQ187">
        <v>0</v>
      </c>
      <c r="AR187">
        <v>1</v>
      </c>
      <c r="AS187">
        <v>0</v>
      </c>
      <c r="AT187">
        <v>0</v>
      </c>
      <c r="AU187">
        <v>0</v>
      </c>
      <c r="AV187">
        <v>1</v>
      </c>
      <c r="AW187">
        <v>0</v>
      </c>
      <c r="AX187">
        <f>SUM(AH187:AW187)</f>
        <v>4</v>
      </c>
      <c r="AY187">
        <v>33</v>
      </c>
      <c r="AZ187">
        <v>180</v>
      </c>
    </row>
    <row r="188" spans="1:52" hidden="1">
      <c r="A188">
        <v>3013707</v>
      </c>
    </row>
    <row r="189" spans="1:52" hidden="1">
      <c r="A189">
        <v>3070977</v>
      </c>
    </row>
    <row r="190" spans="1:52" hidden="1">
      <c r="A190">
        <v>3751827</v>
      </c>
    </row>
    <row r="191" spans="1:52" hidden="1">
      <c r="A191">
        <v>3059058</v>
      </c>
    </row>
    <row r="192" spans="1:52" hidden="1">
      <c r="A192">
        <v>3230370</v>
      </c>
    </row>
    <row r="193" spans="1:1" hidden="1">
      <c r="A193">
        <v>3644277</v>
      </c>
    </row>
    <row r="194" spans="1:1" hidden="1">
      <c r="A194">
        <v>2855316</v>
      </c>
    </row>
    <row r="195" spans="1:1" hidden="1">
      <c r="A195">
        <v>3276260</v>
      </c>
    </row>
    <row r="196" spans="1:1" hidden="1">
      <c r="A196">
        <v>2871473</v>
      </c>
    </row>
    <row r="197" spans="1:1" hidden="1">
      <c r="A197">
        <v>3572043</v>
      </c>
    </row>
    <row r="198" spans="1:1" hidden="1">
      <c r="A198">
        <v>2972224</v>
      </c>
    </row>
    <row r="199" spans="1:1" hidden="1">
      <c r="A199">
        <v>4003196</v>
      </c>
    </row>
    <row r="200" spans="1:1" hidden="1">
      <c r="A200">
        <v>4299500</v>
      </c>
    </row>
    <row r="201" spans="1:1" hidden="1">
      <c r="A201">
        <v>3420166</v>
      </c>
    </row>
    <row r="202" spans="1:1" hidden="1">
      <c r="A202">
        <v>2955603</v>
      </c>
    </row>
    <row r="203" spans="1:1" hidden="1">
      <c r="A203">
        <v>3325335</v>
      </c>
    </row>
    <row r="204" spans="1:1" hidden="1">
      <c r="A204">
        <v>3047437</v>
      </c>
    </row>
    <row r="205" spans="1:1" hidden="1">
      <c r="A205">
        <v>3548679</v>
      </c>
    </row>
    <row r="206" spans="1:1" hidden="1">
      <c r="A206">
        <v>3675891</v>
      </c>
    </row>
    <row r="207" spans="1:1" hidden="1">
      <c r="A207">
        <v>3818860</v>
      </c>
    </row>
    <row r="208" spans="1:1" hidden="1">
      <c r="A208">
        <v>3546541</v>
      </c>
    </row>
    <row r="209" spans="1:1" hidden="1">
      <c r="A209">
        <v>3371844</v>
      </c>
    </row>
    <row r="210" spans="1:1" hidden="1">
      <c r="A210">
        <v>4236735</v>
      </c>
    </row>
    <row r="211" spans="1:1" hidden="1">
      <c r="A211">
        <v>3548675</v>
      </c>
    </row>
    <row r="212" spans="1:1" hidden="1">
      <c r="A212">
        <v>3114702</v>
      </c>
    </row>
    <row r="213" spans="1:1" hidden="1">
      <c r="A213">
        <v>3783194</v>
      </c>
    </row>
    <row r="214" spans="1:1" hidden="1">
      <c r="A214">
        <v>2896158</v>
      </c>
    </row>
    <row r="215" spans="1:1" hidden="1">
      <c r="A215">
        <v>3092918</v>
      </c>
    </row>
    <row r="216" spans="1:1" hidden="1">
      <c r="A216">
        <v>3079833</v>
      </c>
    </row>
    <row r="217" spans="1:1" hidden="1">
      <c r="A217">
        <v>3870476</v>
      </c>
    </row>
    <row r="218" spans="1:1" hidden="1">
      <c r="A218">
        <v>4117435</v>
      </c>
    </row>
    <row r="219" spans="1:1" hidden="1">
      <c r="A219">
        <v>3775801</v>
      </c>
    </row>
    <row r="220" spans="1:1" hidden="1">
      <c r="A220">
        <v>2851793</v>
      </c>
    </row>
    <row r="221" spans="1:1" hidden="1">
      <c r="A221">
        <v>4347237</v>
      </c>
    </row>
    <row r="222" spans="1:1" hidden="1">
      <c r="A222">
        <v>3830484</v>
      </c>
    </row>
    <row r="223" spans="1:1" hidden="1">
      <c r="A223">
        <v>2881026</v>
      </c>
    </row>
    <row r="224" spans="1:1" hidden="1">
      <c r="A224">
        <v>3582271</v>
      </c>
    </row>
    <row r="225" spans="1:1" hidden="1">
      <c r="A225">
        <v>3104673</v>
      </c>
    </row>
    <row r="226" spans="1:1" hidden="1">
      <c r="A226">
        <v>3994448</v>
      </c>
    </row>
    <row r="227" spans="1:1" hidden="1">
      <c r="A227">
        <v>3895014</v>
      </c>
    </row>
    <row r="228" spans="1:1" hidden="1">
      <c r="A228">
        <v>2916446</v>
      </c>
    </row>
    <row r="229" spans="1:1" hidden="1">
      <c r="A229">
        <v>3143646</v>
      </c>
    </row>
    <row r="230" spans="1:1" hidden="1">
      <c r="A230">
        <v>3253544</v>
      </c>
    </row>
    <row r="231" spans="1:1" hidden="1">
      <c r="A231">
        <v>4086077</v>
      </c>
    </row>
    <row r="232" spans="1:1" hidden="1">
      <c r="A232">
        <v>3156866</v>
      </c>
    </row>
    <row r="233" spans="1:1" hidden="1">
      <c r="A233">
        <v>3518092</v>
      </c>
    </row>
    <row r="234" spans="1:1" hidden="1">
      <c r="A234">
        <v>3672145</v>
      </c>
    </row>
    <row r="235" spans="1:1" hidden="1">
      <c r="A235">
        <v>3137780</v>
      </c>
    </row>
    <row r="236" spans="1:1" hidden="1">
      <c r="A236">
        <v>3069396</v>
      </c>
    </row>
    <row r="237" spans="1:1" hidden="1">
      <c r="A237">
        <v>4105537</v>
      </c>
    </row>
    <row r="238" spans="1:1" hidden="1">
      <c r="A238">
        <v>3186372</v>
      </c>
    </row>
    <row r="239" spans="1:1" hidden="1">
      <c r="A239">
        <v>4102657</v>
      </c>
    </row>
    <row r="240" spans="1:1" hidden="1">
      <c r="A240">
        <v>4196159</v>
      </c>
    </row>
    <row r="241" spans="1:49" hidden="1">
      <c r="A241">
        <v>3841324</v>
      </c>
    </row>
    <row r="242" spans="1:49" hidden="1">
      <c r="A242">
        <v>3398562</v>
      </c>
    </row>
    <row r="243" spans="1:49" hidden="1">
      <c r="A243">
        <v>3708933</v>
      </c>
    </row>
    <row r="244" spans="1:49" hidden="1">
      <c r="A244">
        <v>2941458</v>
      </c>
    </row>
    <row r="245" spans="1:49" hidden="1">
      <c r="A245">
        <v>3438082</v>
      </c>
    </row>
    <row r="248" spans="1:49">
      <c r="D248" t="s">
        <v>926</v>
      </c>
      <c r="E248">
        <f>COUNTIFS(E$3:E$187, "&lt;&gt;0", $AG$3:$AG$187, "Network")+COUNTIFS(E$3:E$187, "&lt;&gt;0", $AG$3:$AG$187, "Pathway")</f>
        <v>7</v>
      </c>
      <c r="F248">
        <f t="shared" ref="F248:AC248" si="0">COUNTIFS(F3:F187, "&lt;&gt;0", $AG3:$AG187, "Network")+COUNTIFS(F3:F187, "&lt;&gt;0", $AG3:$AG187, "Pathway")</f>
        <v>10</v>
      </c>
      <c r="G248">
        <f t="shared" si="0"/>
        <v>55</v>
      </c>
      <c r="H248">
        <f t="shared" si="0"/>
        <v>18</v>
      </c>
      <c r="I248">
        <f t="shared" si="0"/>
        <v>11</v>
      </c>
      <c r="J248">
        <f t="shared" si="0"/>
        <v>1</v>
      </c>
      <c r="K248">
        <f t="shared" si="0"/>
        <v>0</v>
      </c>
      <c r="L248">
        <f t="shared" si="0"/>
        <v>0</v>
      </c>
      <c r="M248">
        <f t="shared" si="0"/>
        <v>0</v>
      </c>
      <c r="N248">
        <f t="shared" si="0"/>
        <v>0</v>
      </c>
      <c r="O248">
        <f t="shared" si="0"/>
        <v>5</v>
      </c>
      <c r="P248">
        <f t="shared" si="0"/>
        <v>0</v>
      </c>
      <c r="Q248">
        <f t="shared" si="0"/>
        <v>6</v>
      </c>
      <c r="R248">
        <f t="shared" si="0"/>
        <v>1</v>
      </c>
      <c r="S248">
        <f>COUNTIFS(S3:S187, "&lt;&gt;0", $AG3:$AG187, "Network")+COUNTIFS(S3:S187, "&lt;&gt;0", $AG3:$AG187, "Pathway")</f>
        <v>38</v>
      </c>
      <c r="T248">
        <f t="shared" si="0"/>
        <v>25</v>
      </c>
      <c r="U248">
        <f t="shared" si="0"/>
        <v>27</v>
      </c>
      <c r="V248">
        <f t="shared" si="0"/>
        <v>2</v>
      </c>
      <c r="W248">
        <f t="shared" si="0"/>
        <v>0</v>
      </c>
      <c r="X248">
        <f t="shared" si="0"/>
        <v>0</v>
      </c>
      <c r="Y248">
        <f t="shared" si="0"/>
        <v>23</v>
      </c>
      <c r="Z248">
        <f t="shared" si="0"/>
        <v>17</v>
      </c>
      <c r="AA248">
        <f t="shared" si="0"/>
        <v>0</v>
      </c>
      <c r="AB248">
        <f>COUNTIFS(AB3:AB187, "&lt;&gt;0", $AG3:$AG187, "Network")+COUNTIFS(AB3:AB187, "&lt;&gt;0", $AG3:$AG187, "Pathway")</f>
        <v>13</v>
      </c>
      <c r="AC248">
        <f t="shared" si="0"/>
        <v>0</v>
      </c>
      <c r="AD248">
        <f>COUNTIFS(AD3:AD187, "&lt;&gt;0", $AG3:$AG187, "Network")+COUNTIFS(AD3:AD187, "&lt;&gt;0", $AG3:$AG187, "Pathway")</f>
        <v>6</v>
      </c>
      <c r="AE248">
        <f>COUNTIFS(AE3:AE187, "&lt;&gt;0", $AG3:$AG187, "Network")+COUNTIFS(AE3:AE187, "&lt;&gt;0", $AG3:$AG187, "Pathway")</f>
        <v>0</v>
      </c>
      <c r="AF248">
        <f>COUNTIFS(AF3:AF187, "&lt;&gt;0", $AG3:$AG187, "Network")+COUNTIFS(AF3:AF187, "&lt;&gt;0", $AG3:$AG187, "Pathway")</f>
        <v>8</v>
      </c>
      <c r="AH248">
        <f>COUNTIFS(AH3:AH187, "&lt;&gt;0", $AG3:$AG187, "Network")+COUNTIFS(AH3:AH187, "&lt;&gt;0", $AG3:$AG187, "Pathway")</f>
        <v>48</v>
      </c>
      <c r="AI248">
        <f t="shared" ref="AI248:AW248" si="1">COUNTIFS(AI3:AI187, "&lt;&gt;0", $AG3:$AG187, "Network")+COUNTIFS(AI3:AI187, "&lt;&gt;0", $AG3:$AG187, "Pathway")</f>
        <v>44</v>
      </c>
      <c r="AJ248">
        <f t="shared" si="1"/>
        <v>47</v>
      </c>
      <c r="AK248">
        <f t="shared" si="1"/>
        <v>12</v>
      </c>
      <c r="AL248">
        <f t="shared" si="1"/>
        <v>13</v>
      </c>
      <c r="AM248">
        <f t="shared" si="1"/>
        <v>47</v>
      </c>
      <c r="AN248">
        <f t="shared" si="1"/>
        <v>52</v>
      </c>
      <c r="AO248">
        <f t="shared" si="1"/>
        <v>58</v>
      </c>
      <c r="AP248">
        <f t="shared" si="1"/>
        <v>39</v>
      </c>
      <c r="AQ248">
        <f t="shared" si="1"/>
        <v>49</v>
      </c>
      <c r="AR248">
        <f t="shared" si="1"/>
        <v>61</v>
      </c>
      <c r="AS248">
        <f t="shared" si="1"/>
        <v>0</v>
      </c>
      <c r="AT248">
        <f t="shared" si="1"/>
        <v>2</v>
      </c>
      <c r="AU248">
        <f t="shared" si="1"/>
        <v>4</v>
      </c>
      <c r="AV248">
        <f t="shared" si="1"/>
        <v>61</v>
      </c>
      <c r="AW248">
        <f t="shared" si="1"/>
        <v>0</v>
      </c>
    </row>
    <row r="249" spans="1:49">
      <c r="D249" t="s">
        <v>927</v>
      </c>
      <c r="E249">
        <f>COUNTIFS(E$3:E$187, "&lt;&gt;0", $AG$3:$AG$187, "Network")</f>
        <v>2</v>
      </c>
      <c r="F249">
        <f>COUNTIFS(F$3:F$187, "&lt;&gt;0", $AG$3:$AG$187, "Network")</f>
        <v>2</v>
      </c>
      <c r="G249">
        <f>COUNTIFS(G$3:G$187, "&lt;&gt;0", $AG$3:$AG$187, "Network")</f>
        <v>30</v>
      </c>
      <c r="H249">
        <f t="shared" ref="H249:AF249" si="2">COUNTIFS(H$3:H$187, "&lt;&gt;0", $AG$3:$AG$187, "Network")</f>
        <v>0</v>
      </c>
      <c r="I249">
        <f t="shared" si="2"/>
        <v>8</v>
      </c>
      <c r="J249">
        <f t="shared" si="2"/>
        <v>0</v>
      </c>
      <c r="K249">
        <f t="shared" si="2"/>
        <v>0</v>
      </c>
      <c r="L249">
        <f t="shared" si="2"/>
        <v>0</v>
      </c>
      <c r="M249">
        <f t="shared" si="2"/>
        <v>0</v>
      </c>
      <c r="N249">
        <f t="shared" si="2"/>
        <v>0</v>
      </c>
      <c r="O249">
        <f t="shared" si="2"/>
        <v>3</v>
      </c>
      <c r="P249">
        <f t="shared" si="2"/>
        <v>0</v>
      </c>
      <c r="Q249">
        <f t="shared" si="2"/>
        <v>5</v>
      </c>
      <c r="R249">
        <f t="shared" si="2"/>
        <v>0</v>
      </c>
      <c r="S249">
        <f t="shared" si="2"/>
        <v>27</v>
      </c>
      <c r="T249">
        <f t="shared" si="2"/>
        <v>14</v>
      </c>
      <c r="U249">
        <f t="shared" si="2"/>
        <v>12</v>
      </c>
      <c r="V249">
        <f t="shared" si="2"/>
        <v>0</v>
      </c>
      <c r="W249">
        <f t="shared" si="2"/>
        <v>0</v>
      </c>
      <c r="X249">
        <f t="shared" si="2"/>
        <v>0</v>
      </c>
      <c r="Y249">
        <f t="shared" si="2"/>
        <v>9</v>
      </c>
      <c r="Z249">
        <f t="shared" si="2"/>
        <v>4</v>
      </c>
      <c r="AA249">
        <f t="shared" si="2"/>
        <v>0</v>
      </c>
      <c r="AB249">
        <f t="shared" si="2"/>
        <v>4</v>
      </c>
      <c r="AC249">
        <f t="shared" si="2"/>
        <v>0</v>
      </c>
      <c r="AD249">
        <f t="shared" si="2"/>
        <v>2</v>
      </c>
      <c r="AE249">
        <f t="shared" si="2"/>
        <v>0</v>
      </c>
      <c r="AF249">
        <f t="shared" si="2"/>
        <v>3</v>
      </c>
    </row>
    <row r="250" spans="1:49">
      <c r="D250" t="s">
        <v>928</v>
      </c>
      <c r="E250">
        <f>COUNTIFS(E$3:E$187, "&lt;&gt;0", $AG3:$AG$187, "Pathway")</f>
        <v>5</v>
      </c>
      <c r="F250">
        <f>COUNTIFS(F$3:F$187, "&lt;&gt;0", $AG3:$AG$187, "Pathway")</f>
        <v>8</v>
      </c>
      <c r="G250">
        <f>COUNTIFS(G$3:G$187, "&lt;&gt;0", $AG3:$AG$187, "Pathway")</f>
        <v>25</v>
      </c>
      <c r="H250">
        <f>COUNTIFS(H$3:H$187, "&lt;&gt;0", $AG3:$AG$187, "Pathway")</f>
        <v>18</v>
      </c>
      <c r="I250">
        <f>COUNTIFS(I$3:I$187, "&lt;&gt;0", $AG3:$AG$187, "Pathway")</f>
        <v>3</v>
      </c>
      <c r="J250">
        <f>COUNTIFS(J$3:J$187, "&lt;&gt;0", $AG3:$AG$187, "Pathway")</f>
        <v>1</v>
      </c>
      <c r="K250">
        <f>COUNTIFS(K$3:K$187, "&lt;&gt;0", $AG3:$AG$187, "Pathway")</f>
        <v>0</v>
      </c>
      <c r="L250">
        <f>COUNTIFS(L$3:L$187, "&lt;&gt;0", $AG3:$AG$187, "Pathway")</f>
        <v>0</v>
      </c>
      <c r="M250">
        <f>COUNTIFS(M$3:M$187, "&lt;&gt;0", $AG3:$AG$187, "Pathway")</f>
        <v>0</v>
      </c>
      <c r="N250">
        <f>COUNTIFS(N$3:N$187, "&lt;&gt;0", $AG3:$AG$187, "Pathway")</f>
        <v>0</v>
      </c>
      <c r="O250">
        <f>COUNTIFS(O$3:O$187, "&lt;&gt;0", $AG3:$AG$187, "Pathway")</f>
        <v>2</v>
      </c>
      <c r="P250">
        <f>COUNTIFS(P$3:P$187, "&lt;&gt;0", $AG3:$AG$187, "Pathway")</f>
        <v>0</v>
      </c>
      <c r="Q250">
        <f>COUNTIFS(Q$3:Q$187, "&lt;&gt;0", $AG3:$AG$187, "Pathway")</f>
        <v>1</v>
      </c>
      <c r="R250">
        <f>COUNTIFS(R$3:R$187, "&lt;&gt;0", $AG3:$AG$187, "Pathway")</f>
        <v>1</v>
      </c>
      <c r="S250">
        <f>COUNTIFS(S$3:S$187, "&lt;&gt;0", $AG3:$AG$187, "Pathway")</f>
        <v>11</v>
      </c>
      <c r="T250">
        <f>COUNTIFS(T$3:T$187, "&lt;&gt;0", $AG3:$AG$187, "Pathway")</f>
        <v>11</v>
      </c>
      <c r="U250">
        <f>COUNTIFS(U$3:U$187, "&lt;&gt;0", $AG3:$AG$187, "Pathway")</f>
        <v>15</v>
      </c>
      <c r="V250">
        <f>COUNTIFS(V$3:V$187, "&lt;&gt;0", $AG3:$AG$187, "Pathway")</f>
        <v>2</v>
      </c>
      <c r="W250">
        <f>COUNTIFS(W$3:W$187, "&lt;&gt;0", $AG3:$AG$187, "Pathway")</f>
        <v>0</v>
      </c>
      <c r="X250">
        <f>COUNTIFS(X$3:X$187, "&lt;&gt;0", $AG3:$AG$187, "Pathway")</f>
        <v>0</v>
      </c>
      <c r="Y250">
        <f>COUNTIFS(Y$3:Y$187, "&lt;&gt;0", $AG3:$AG$187, "Pathway")</f>
        <v>14</v>
      </c>
      <c r="Z250">
        <f>COUNTIFS(Z$3:Z$187, "&lt;&gt;0", $AG3:$AG$187, "Pathway")</f>
        <v>13</v>
      </c>
      <c r="AA250">
        <f>COUNTIFS(AA$3:AA$187, "&lt;&gt;0", $AG3:$AG$187, "Pathway")</f>
        <v>0</v>
      </c>
      <c r="AB250">
        <f>COUNTIFS(AB$3:AB$187, "&lt;&gt;0", $AG3:$AG$187, "Pathway")</f>
        <v>9</v>
      </c>
      <c r="AC250">
        <f>COUNTIFS(AC$3:AC$187, "&lt;&gt;0", $AG3:$AG$187, "Pathway")</f>
        <v>0</v>
      </c>
      <c r="AD250">
        <f>COUNTIFS(AD$3:AD$187, "&lt;&gt;0", $AG3:$AG$187, "Pathway")</f>
        <v>4</v>
      </c>
      <c r="AE250">
        <f>COUNTIFS(AE$3:AE$187, "&lt;&gt;0", $AG3:$AG$187, "Pathway")</f>
        <v>0</v>
      </c>
      <c r="AF250">
        <f>COUNTIFS(AF$3:AF$187, "&lt;&gt;0", $AG3:$AG$187, "Pathway")</f>
        <v>5</v>
      </c>
    </row>
    <row r="251" spans="1:49">
      <c r="E251" t="s">
        <v>923</v>
      </c>
      <c r="F251" t="s">
        <v>925</v>
      </c>
      <c r="G251" t="s">
        <v>924</v>
      </c>
    </row>
    <row r="252" spans="1:49">
      <c r="C252" t="s">
        <v>905</v>
      </c>
      <c r="D252" t="s">
        <v>822</v>
      </c>
      <c r="E252">
        <f>COUNTIFS(E$3:E$187, "&lt;&gt;0", $AG$3:$AG$187, "Network", AH$3:AH$187, 1)+COUNTIFS(E$3:E$187, "&lt;&gt;0", $AG$3:$AG$187, "Pathway", AH$3:AH$187, 1)</f>
        <v>6</v>
      </c>
      <c r="I252" s="1" t="s">
        <v>68</v>
      </c>
      <c r="J252" s="1" t="s">
        <v>12</v>
      </c>
      <c r="K252" s="1" t="s">
        <v>2</v>
      </c>
      <c r="L252" s="1" t="s">
        <v>263</v>
      </c>
    </row>
    <row r="253" spans="1:49">
      <c r="C253" t="s">
        <v>905</v>
      </c>
      <c r="D253" t="s">
        <v>823</v>
      </c>
      <c r="E253">
        <f>COUNTIFS(E$3:E$187, "&lt;&gt;0", $AG$3:$AG$187, "Network", AI$3:AI$187, 1)+COUNTIFS(E$3:E$187, "&lt;&gt;0", $AG$3:$AG$187, "Pathway", AI$3:AI$187, 1)</f>
        <v>5</v>
      </c>
      <c r="I253" t="s">
        <v>69</v>
      </c>
      <c r="J253" t="s">
        <v>212</v>
      </c>
      <c r="K253">
        <v>2</v>
      </c>
      <c r="L253">
        <v>5</v>
      </c>
      <c r="M253" s="17" t="str">
        <f>L253 &amp; "/" &amp; K253</f>
        <v>5/2</v>
      </c>
    </row>
    <row r="254" spans="1:49">
      <c r="C254" t="s">
        <v>905</v>
      </c>
      <c r="D254" t="s">
        <v>824</v>
      </c>
      <c r="E254">
        <f>COUNTIFS(E$3:E$187, "&lt;&gt;0", $AG$3:$AG$187, "Network", AJ$3:AJ$187, 1)+COUNTIFS(E$3:E$187, "&lt;&gt;0", $AG$3:$AG$187, "Pathway", AJ$3:AJ$187, 1)</f>
        <v>6</v>
      </c>
      <c r="I254" t="s">
        <v>69</v>
      </c>
      <c r="J254" t="s">
        <v>213</v>
      </c>
      <c r="K254">
        <v>2</v>
      </c>
      <c r="L254">
        <v>8</v>
      </c>
      <c r="M254" s="17" t="str">
        <f t="shared" ref="M254:M280" si="3">L254 &amp; "/" &amp; K254</f>
        <v>8/2</v>
      </c>
      <c r="O254" s="1" t="s">
        <v>68</v>
      </c>
      <c r="P254" s="1" t="s">
        <v>947</v>
      </c>
      <c r="Q254" s="1" t="s">
        <v>948</v>
      </c>
    </row>
    <row r="255" spans="1:49">
      <c r="C255" t="s">
        <v>905</v>
      </c>
      <c r="D255" t="s">
        <v>825</v>
      </c>
      <c r="E255">
        <f>COUNTIFS(E$3:E$187, "&lt;&gt;0", $AG$3:$AG$187, "Network", AK$3:AK$187, 1)+COUNTIFS(E$3:E$187, "&lt;&gt;0", $AG$3:$AG$187, "Pathway", AK$3:AK$187, 1)</f>
        <v>0</v>
      </c>
      <c r="I255" t="s">
        <v>70</v>
      </c>
      <c r="J255" t="s">
        <v>212</v>
      </c>
      <c r="K255">
        <v>30</v>
      </c>
      <c r="L255">
        <v>25</v>
      </c>
      <c r="M255" s="17" t="str">
        <f t="shared" si="3"/>
        <v>25/30</v>
      </c>
      <c r="O255" t="s">
        <v>69</v>
      </c>
      <c r="P255" s="17" t="s">
        <v>929</v>
      </c>
      <c r="Q255" s="17" t="s">
        <v>938</v>
      </c>
    </row>
    <row r="256" spans="1:49">
      <c r="C256" t="s">
        <v>905</v>
      </c>
      <c r="D256" t="s">
        <v>826</v>
      </c>
      <c r="E256">
        <f>COUNTIFS(E$3:E$187, "&lt;&gt;0", $AG$3:$AG$187, "Network", AL$3:AL$187, 1)+COUNTIFS(E$3:E$187, "&lt;&gt;0", $AG$3:$AG$187, "Pathway", AL$3:AL$187, 1)</f>
        <v>1</v>
      </c>
      <c r="I256" t="s">
        <v>70</v>
      </c>
      <c r="J256" t="s">
        <v>213</v>
      </c>
      <c r="K256">
        <v>0</v>
      </c>
      <c r="L256">
        <v>18</v>
      </c>
      <c r="M256" s="17" t="str">
        <f t="shared" si="3"/>
        <v>18/0</v>
      </c>
      <c r="O256" t="s">
        <v>70</v>
      </c>
      <c r="P256" s="17" t="s">
        <v>930</v>
      </c>
      <c r="Q256" s="17" t="s">
        <v>939</v>
      </c>
    </row>
    <row r="257" spans="3:17">
      <c r="C257" t="s">
        <v>905</v>
      </c>
      <c r="D257" t="s">
        <v>827</v>
      </c>
      <c r="E257">
        <f>COUNTIFS(E$3:E$187, "&lt;&gt;0", $AG$3:$AG$187, "Network", AM$3:AM$187, 1)+COUNTIFS(E$3:E$187, "&lt;&gt;0", $AG$3:$AG$187, "Pathway", AM$3:AM$187, 1)</f>
        <v>6</v>
      </c>
      <c r="I257" t="s">
        <v>71</v>
      </c>
      <c r="J257" t="s">
        <v>212</v>
      </c>
      <c r="K257">
        <v>8</v>
      </c>
      <c r="L257">
        <v>3</v>
      </c>
      <c r="M257" s="17" t="str">
        <f t="shared" si="3"/>
        <v>3/8</v>
      </c>
      <c r="O257" t="s">
        <v>71</v>
      </c>
      <c r="P257" s="17" t="s">
        <v>931</v>
      </c>
      <c r="Q257" s="17" t="s">
        <v>940</v>
      </c>
    </row>
    <row r="258" spans="3:17">
      <c r="C258" t="s">
        <v>905</v>
      </c>
      <c r="D258" t="s">
        <v>828</v>
      </c>
      <c r="E258">
        <f>COUNTIFS(E$3:E$187, "&lt;&gt;0", $AG$3:$AG$187, "Network", AN$3:AN$187, 1)+COUNTIFS(E$3:E$187, "&lt;&gt;0", $AG$3:$AG$187, "Pathway", AN$3:AN$187, 1)</f>
        <v>6</v>
      </c>
      <c r="I258" t="s">
        <v>71</v>
      </c>
      <c r="J258" t="s">
        <v>213</v>
      </c>
      <c r="K258">
        <v>0</v>
      </c>
      <c r="L258">
        <v>1</v>
      </c>
      <c r="M258" s="17" t="str">
        <f t="shared" si="3"/>
        <v>1/0</v>
      </c>
      <c r="O258" t="s">
        <v>72</v>
      </c>
      <c r="P258" s="17" t="s">
        <v>932</v>
      </c>
      <c r="Q258" s="17" t="s">
        <v>932</v>
      </c>
    </row>
    <row r="259" spans="3:17">
      <c r="C259" t="s">
        <v>905</v>
      </c>
      <c r="D259" t="s">
        <v>829</v>
      </c>
      <c r="E259">
        <f>COUNTIFS(E$3:E$187, "&lt;&gt;0", $AG$3:$AG$187, "Network", AO$3:AO$187, 1)+COUNTIFS(E$3:E$187, "&lt;&gt;0", $AG$3:$AG$187, "Pathway", AO$3:AO$187, 1)</f>
        <v>6</v>
      </c>
      <c r="I259" t="s">
        <v>72</v>
      </c>
      <c r="J259" t="s">
        <v>212</v>
      </c>
      <c r="K259">
        <v>0</v>
      </c>
      <c r="L259">
        <v>0</v>
      </c>
      <c r="M259" s="17" t="str">
        <f t="shared" si="3"/>
        <v>0/0</v>
      </c>
      <c r="O259" t="s">
        <v>73</v>
      </c>
      <c r="P259" s="17" t="s">
        <v>932</v>
      </c>
      <c r="Q259" s="17" t="s">
        <v>932</v>
      </c>
    </row>
    <row r="260" spans="3:17">
      <c r="C260" t="s">
        <v>905</v>
      </c>
      <c r="D260" t="s">
        <v>830</v>
      </c>
      <c r="E260">
        <f>COUNTIFS(E$3:E$187, "&lt;&gt;0", $AG$3:$AG$187, "Network", AP$3:AP$187, 1)+COUNTIFS(E$3:E$187, "&lt;&gt;0", $AG$3:$AG$187, "Pathway", AP$3:AP$187, 1)</f>
        <v>5</v>
      </c>
      <c r="I260" t="s">
        <v>72</v>
      </c>
      <c r="J260" t="s">
        <v>213</v>
      </c>
      <c r="K260">
        <v>0</v>
      </c>
      <c r="L260">
        <v>0</v>
      </c>
      <c r="M260" s="17" t="str">
        <f t="shared" si="3"/>
        <v>0/0</v>
      </c>
      <c r="O260" t="s">
        <v>74</v>
      </c>
      <c r="P260" s="17" t="s">
        <v>933</v>
      </c>
      <c r="Q260" s="17" t="s">
        <v>932</v>
      </c>
    </row>
    <row r="261" spans="3:17">
      <c r="C261" t="s">
        <v>905</v>
      </c>
      <c r="D261" t="s">
        <v>831</v>
      </c>
      <c r="E261">
        <f>COUNTIFS(E$3:E$187, "&lt;&gt;0", $AG$3:$AG$187, "Network", AQ$3:AQ$187, 1)+COUNTIFS(E$3:E$187, "&lt;&gt;0", $AG$3:$AG$187, "Pathway", AQ$3:AQ$187, 1)</f>
        <v>7</v>
      </c>
      <c r="I261" t="s">
        <v>73</v>
      </c>
      <c r="J261" t="s">
        <v>212</v>
      </c>
      <c r="K261">
        <v>0</v>
      </c>
      <c r="L261">
        <v>0</v>
      </c>
      <c r="M261" s="17" t="str">
        <f t="shared" si="3"/>
        <v>0/0</v>
      </c>
      <c r="O261" t="s">
        <v>75</v>
      </c>
      <c r="P261" s="17" t="s">
        <v>934</v>
      </c>
      <c r="Q261" s="17" t="s">
        <v>940</v>
      </c>
    </row>
    <row r="262" spans="3:17">
      <c r="C262" t="s">
        <v>905</v>
      </c>
      <c r="D262" t="s">
        <v>832</v>
      </c>
      <c r="E262">
        <f>COUNTIFS(E$3:E$187, "&lt;&gt;0", $AG$3:$AG$187, "Network", AR$3:AR$187, 1)+COUNTIFS(E$3:E$187, "&lt;&gt;0", $AG$3:$AG$187, "Pathway", AR$3:AR$187, 1)</f>
        <v>7</v>
      </c>
      <c r="I262" t="s">
        <v>73</v>
      </c>
      <c r="J262" t="s">
        <v>213</v>
      </c>
      <c r="K262">
        <v>0</v>
      </c>
      <c r="L262">
        <v>0</v>
      </c>
      <c r="M262" s="17" t="str">
        <f t="shared" si="3"/>
        <v>0/0</v>
      </c>
      <c r="O262" t="s">
        <v>76</v>
      </c>
      <c r="P262" s="17" t="s">
        <v>935</v>
      </c>
      <c r="Q262" s="17" t="s">
        <v>941</v>
      </c>
    </row>
    <row r="263" spans="3:17">
      <c r="C263" t="s">
        <v>905</v>
      </c>
      <c r="D263" t="s">
        <v>833</v>
      </c>
      <c r="E263">
        <f>COUNTIFS(E$3:E$187, "&lt;&gt;0", $AG$3:$AG$187, "Network", AS$3:AS$187, 1)+COUNTIFS(E$3:E$187, "&lt;&gt;0", $AG$3:$AG$187, "Pathway", AS$3:AS$187, 1)</f>
        <v>0</v>
      </c>
      <c r="I263" t="s">
        <v>74</v>
      </c>
      <c r="J263" t="s">
        <v>212</v>
      </c>
      <c r="K263">
        <v>3</v>
      </c>
      <c r="L263">
        <v>2</v>
      </c>
      <c r="M263" s="17" t="str">
        <f t="shared" si="3"/>
        <v>2/3</v>
      </c>
      <c r="O263" t="s">
        <v>77</v>
      </c>
      <c r="P263" s="17" t="s">
        <v>936</v>
      </c>
      <c r="Q263" s="17" t="s">
        <v>942</v>
      </c>
    </row>
    <row r="264" spans="3:17">
      <c r="C264" t="s">
        <v>905</v>
      </c>
      <c r="D264" t="s">
        <v>834</v>
      </c>
      <c r="E264">
        <f>COUNTIFS(E$3:E$187, "&lt;&gt;0", $AG$3:$AG$187, "Network", AT$3:AT$187, 1)+COUNTIFS(E$3:E$187, "&lt;&gt;0", $AG$3:$AG$187, "Pathway", AT$3:AT$187, 1)</f>
        <v>0</v>
      </c>
      <c r="I264" t="s">
        <v>74</v>
      </c>
      <c r="J264" t="s">
        <v>213</v>
      </c>
      <c r="K264">
        <v>0</v>
      </c>
      <c r="L264">
        <v>0</v>
      </c>
      <c r="M264" s="17" t="str">
        <f t="shared" si="3"/>
        <v>0/0</v>
      </c>
      <c r="O264" t="s">
        <v>78</v>
      </c>
      <c r="P264" s="17" t="s">
        <v>932</v>
      </c>
      <c r="Q264" s="17" t="s">
        <v>932</v>
      </c>
    </row>
    <row r="265" spans="3:17">
      <c r="C265" t="s">
        <v>905</v>
      </c>
      <c r="D265" t="s">
        <v>835</v>
      </c>
      <c r="E265">
        <f>COUNTIFS(E$3:E$187, "&lt;&gt;0", $AG$3:$AG$187, "Network", AU$3:AU$187, 1)+COUNTIFS(E$3:E$187, "&lt;&gt;0", $AG$3:$AG$187, "Pathway", AU$3:AU$187, 1)</f>
        <v>0</v>
      </c>
      <c r="I265" t="s">
        <v>75</v>
      </c>
      <c r="J265" t="s">
        <v>212</v>
      </c>
      <c r="K265">
        <v>5</v>
      </c>
      <c r="L265">
        <v>1</v>
      </c>
      <c r="M265" s="17" t="str">
        <f t="shared" si="3"/>
        <v>1/5</v>
      </c>
      <c r="O265" t="s">
        <v>79</v>
      </c>
      <c r="P265" s="17" t="s">
        <v>937</v>
      </c>
      <c r="Q265" s="17" t="s">
        <v>943</v>
      </c>
    </row>
    <row r="266" spans="3:17">
      <c r="C266" t="s">
        <v>905</v>
      </c>
      <c r="D266" t="s">
        <v>836</v>
      </c>
      <c r="E266">
        <f>COUNTIFS(E$3:E$187, "&lt;&gt;0", $AG$3:$AG$187, "Network", AV$3:AV$187, 1)+COUNTIFS(E$3:E$187, "&lt;&gt;0", $AG$3:$AG$187, "Pathway", AV$3:AV$187, 1)</f>
        <v>7</v>
      </c>
      <c r="I266" t="s">
        <v>75</v>
      </c>
      <c r="J266" t="s">
        <v>213</v>
      </c>
      <c r="K266">
        <v>0</v>
      </c>
      <c r="L266">
        <v>1</v>
      </c>
      <c r="M266" s="17" t="str">
        <f t="shared" si="3"/>
        <v>1/0</v>
      </c>
      <c r="O266" t="s">
        <v>80</v>
      </c>
      <c r="P266" s="17" t="s">
        <v>932</v>
      </c>
      <c r="Q266" s="17" t="s">
        <v>944</v>
      </c>
    </row>
    <row r="267" spans="3:17">
      <c r="C267" t="s">
        <v>905</v>
      </c>
      <c r="D267" t="s">
        <v>837</v>
      </c>
      <c r="E267">
        <f>COUNTIFS(E$3:E$187, "&lt;&gt;0", $AG$3:$AG$187, "Network", AW$3:AW$187, 1)+COUNTIFS(E$3:E$187, "&lt;&gt;0", $AG$3:$AG$187, "Pathway", AW$3:AW$187, 1)</f>
        <v>0</v>
      </c>
      <c r="I267" t="s">
        <v>76</v>
      </c>
      <c r="J267" t="s">
        <v>212</v>
      </c>
      <c r="K267">
        <v>27</v>
      </c>
      <c r="L267">
        <v>11</v>
      </c>
      <c r="M267" s="17" t="str">
        <f t="shared" si="3"/>
        <v>11/27</v>
      </c>
      <c r="O267" t="s">
        <v>81</v>
      </c>
      <c r="P267" s="17" t="s">
        <v>932</v>
      </c>
      <c r="Q267" s="17" t="s">
        <v>945</v>
      </c>
    </row>
    <row r="268" spans="3:17">
      <c r="C268" t="s">
        <v>906</v>
      </c>
      <c r="D268" t="s">
        <v>822</v>
      </c>
      <c r="E268">
        <f>COUNTIFS(F$3:F$187, "&lt;&gt;0", $AG$3:$AG$187, "Network", AH$3:AH$187, 1)+COUNTIFS(F$3:F$187, "&lt;&gt;0", $AG$3:$AG$187, "Pathway", AH$3:AH$187, 1)</f>
        <v>10</v>
      </c>
      <c r="I268" t="s">
        <v>76</v>
      </c>
      <c r="J268" t="s">
        <v>213</v>
      </c>
      <c r="K268">
        <v>14</v>
      </c>
      <c r="L268">
        <v>11</v>
      </c>
      <c r="M268" s="17" t="str">
        <f t="shared" si="3"/>
        <v>11/14</v>
      </c>
      <c r="O268" t="s">
        <v>82</v>
      </c>
      <c r="P268" s="17" t="s">
        <v>932</v>
      </c>
      <c r="Q268" s="17" t="s">
        <v>946</v>
      </c>
    </row>
    <row r="269" spans="3:17">
      <c r="C269" t="s">
        <v>906</v>
      </c>
      <c r="D269" t="s">
        <v>823</v>
      </c>
      <c r="E269">
        <f>COUNTIFS(F$3:F$187, "&lt;&gt;0", $AG$3:$AG$187, "Network", AI$3:AI$187, 1)+COUNTIFS(F$3:F$187, "&lt;&gt;0", $AG$3:$AG$187, "Pathway", AI$3:AI$187, 1)</f>
        <v>9</v>
      </c>
      <c r="I269" t="s">
        <v>77</v>
      </c>
      <c r="J269" t="s">
        <v>212</v>
      </c>
      <c r="K269">
        <v>12</v>
      </c>
      <c r="L269">
        <v>15</v>
      </c>
      <c r="M269" s="17" t="str">
        <f t="shared" si="3"/>
        <v>15/12</v>
      </c>
    </row>
    <row r="270" spans="3:17">
      <c r="C270" t="s">
        <v>906</v>
      </c>
      <c r="D270" t="s">
        <v>824</v>
      </c>
      <c r="E270">
        <f>COUNTIFS(F$3:F$187, "&lt;&gt;0", $AG$3:$AG$187, "Network", AJ$3:AJ$187, 1)+COUNTIFS(F$3:F$187, "&lt;&gt;0", $AG$3:$AG$187, "Pathway", AJ$3:AJ$187, 1)</f>
        <v>9</v>
      </c>
      <c r="I270" t="s">
        <v>77</v>
      </c>
      <c r="J270" t="s">
        <v>213</v>
      </c>
      <c r="K270">
        <v>0</v>
      </c>
      <c r="L270">
        <v>2</v>
      </c>
      <c r="M270" s="17" t="str">
        <f t="shared" si="3"/>
        <v>2/0</v>
      </c>
    </row>
    <row r="271" spans="3:17">
      <c r="C271" t="s">
        <v>906</v>
      </c>
      <c r="D271" t="s">
        <v>825</v>
      </c>
      <c r="E271">
        <f>COUNTIFS(F$3:F$187, "&lt;&gt;0", $AG$3:$AG$187, "Network", AK$3:AK$187, 1)+COUNTIFS(F$3:F$187, "&lt;&gt;0", $AG$3:$AG$187, "Pathway", AK$3:AK$187, 1)</f>
        <v>0</v>
      </c>
      <c r="I271" t="s">
        <v>78</v>
      </c>
      <c r="J271" t="s">
        <v>212</v>
      </c>
      <c r="K271">
        <v>0</v>
      </c>
      <c r="L271">
        <v>0</v>
      </c>
      <c r="M271" s="17" t="str">
        <f t="shared" si="3"/>
        <v>0/0</v>
      </c>
      <c r="O271" s="1" t="s">
        <v>68</v>
      </c>
      <c r="P271" s="1" t="s">
        <v>947</v>
      </c>
      <c r="Q271" s="1" t="s">
        <v>948</v>
      </c>
    </row>
    <row r="272" spans="3:17">
      <c r="C272" t="s">
        <v>906</v>
      </c>
      <c r="D272" t="s">
        <v>826</v>
      </c>
      <c r="E272">
        <f>COUNTIFS(F$3:F$187, "&lt;&gt;0", $AG$3:$AG$187, "Network", AL$3:AL$187, 1)+COUNTIFS(F$3:F$187, "&lt;&gt;0", $AG$3:$AG$187, "Pathway", AL$3:AL$187, 1)</f>
        <v>1</v>
      </c>
      <c r="I272" t="s">
        <v>78</v>
      </c>
      <c r="J272" t="s">
        <v>213</v>
      </c>
      <c r="K272">
        <v>0</v>
      </c>
      <c r="L272">
        <v>0</v>
      </c>
      <c r="M272" s="17" t="str">
        <f t="shared" si="3"/>
        <v>0/0</v>
      </c>
      <c r="O272" t="s">
        <v>69</v>
      </c>
      <c r="P272" s="17" t="s">
        <v>929</v>
      </c>
      <c r="Q272" s="17" t="s">
        <v>938</v>
      </c>
    </row>
    <row r="273" spans="3:17">
      <c r="C273" t="s">
        <v>906</v>
      </c>
      <c r="D273" t="s">
        <v>827</v>
      </c>
      <c r="E273">
        <f>COUNTIFS(F$3:F$187, "&lt;&gt;0", $AG$3:$AG$187, "Network", AM$3:AM$187, 1)+COUNTIFS(F$3:F$187, "&lt;&gt;0", $AG$3:$AG$187, "Pathway", AM$3:AM$187, 1)</f>
        <v>10</v>
      </c>
      <c r="I273" t="s">
        <v>79</v>
      </c>
      <c r="J273" t="s">
        <v>212</v>
      </c>
      <c r="K273">
        <v>9</v>
      </c>
      <c r="L273">
        <v>14</v>
      </c>
      <c r="M273" s="17" t="str">
        <f t="shared" si="3"/>
        <v>14/9</v>
      </c>
      <c r="O273" t="s">
        <v>70</v>
      </c>
      <c r="P273" s="17" t="s">
        <v>930</v>
      </c>
      <c r="Q273" s="17" t="s">
        <v>939</v>
      </c>
    </row>
    <row r="274" spans="3:17">
      <c r="C274" t="s">
        <v>906</v>
      </c>
      <c r="D274" t="s">
        <v>828</v>
      </c>
      <c r="E274">
        <f>COUNTIFS(F$3:F$187, "&lt;&gt;0", $AG$3:$AG$187, "Network", AN$3:AN$187, 1)+COUNTIFS(F$3:F$187, "&lt;&gt;0", $AG$3:$AG$187, "Pathway", AN$3:AN$187, 1)</f>
        <v>10</v>
      </c>
      <c r="I274" t="s">
        <v>79</v>
      </c>
      <c r="J274" t="s">
        <v>213</v>
      </c>
      <c r="K274">
        <v>4</v>
      </c>
      <c r="L274">
        <v>13</v>
      </c>
      <c r="M274" s="17" t="str">
        <f t="shared" si="3"/>
        <v>13/4</v>
      </c>
      <c r="O274" t="s">
        <v>71</v>
      </c>
      <c r="P274" s="17" t="s">
        <v>931</v>
      </c>
      <c r="Q274" s="17" t="s">
        <v>940</v>
      </c>
    </row>
    <row r="275" spans="3:17">
      <c r="C275" t="s">
        <v>906</v>
      </c>
      <c r="D275" t="s">
        <v>829</v>
      </c>
      <c r="E275">
        <f>COUNTIFS(F$3:F$187, "&lt;&gt;0", $AG$3:$AG$187, "Network", AO$3:AO$187, 1)+COUNTIFS(F$3:F$187, "&lt;&gt;0", $AG$3:$AG$187, "Pathway", AO$3:AO$187, 1)</f>
        <v>10</v>
      </c>
      <c r="I275" t="s">
        <v>80</v>
      </c>
      <c r="J275" t="s">
        <v>212</v>
      </c>
      <c r="K275">
        <v>0</v>
      </c>
      <c r="L275">
        <v>0</v>
      </c>
      <c r="M275" s="17" t="str">
        <f t="shared" si="3"/>
        <v>0/0</v>
      </c>
      <c r="O275" t="s">
        <v>74</v>
      </c>
      <c r="P275" s="17" t="s">
        <v>933</v>
      </c>
      <c r="Q275" s="17" t="s">
        <v>932</v>
      </c>
    </row>
    <row r="276" spans="3:17">
      <c r="C276" t="s">
        <v>906</v>
      </c>
      <c r="D276" t="s">
        <v>830</v>
      </c>
      <c r="E276">
        <f>COUNTIFS(F$3:F$187, "&lt;&gt;0", $AG$3:$AG$187, "Network", AP$3:AP$187, 1)+COUNTIFS(F$3:F$187, "&lt;&gt;0", $AG$3:$AG$187, "Pathway", AP$3:AP$187, 1)</f>
        <v>7</v>
      </c>
      <c r="I276" t="s">
        <v>80</v>
      </c>
      <c r="J276" t="s">
        <v>213</v>
      </c>
      <c r="K276">
        <v>4</v>
      </c>
      <c r="L276">
        <v>9</v>
      </c>
      <c r="M276" s="17" t="str">
        <f t="shared" si="3"/>
        <v>9/4</v>
      </c>
      <c r="O276" t="s">
        <v>75</v>
      </c>
      <c r="P276" s="17" t="s">
        <v>934</v>
      </c>
      <c r="Q276" s="17" t="s">
        <v>940</v>
      </c>
    </row>
    <row r="277" spans="3:17">
      <c r="C277" t="s">
        <v>906</v>
      </c>
      <c r="D277" t="s">
        <v>831</v>
      </c>
      <c r="E277">
        <f>COUNTIFS(F$3:F$187, "&lt;&gt;0", $AG$3:$AG$187, "Network", AQ$3:AQ$187, 1)+COUNTIFS(F$3:F$187, "&lt;&gt;0", $AG$3:$AG$187, "Pathway", AQ$3:AQ$187, 1)</f>
        <v>10</v>
      </c>
      <c r="I277" t="s">
        <v>81</v>
      </c>
      <c r="J277" t="s">
        <v>212</v>
      </c>
      <c r="K277">
        <v>0</v>
      </c>
      <c r="L277">
        <v>0</v>
      </c>
      <c r="M277" s="17" t="str">
        <f t="shared" si="3"/>
        <v>0/0</v>
      </c>
      <c r="O277" t="s">
        <v>76</v>
      </c>
      <c r="P277" s="17" t="s">
        <v>935</v>
      </c>
      <c r="Q277" s="17" t="s">
        <v>941</v>
      </c>
    </row>
    <row r="278" spans="3:17">
      <c r="C278" t="s">
        <v>906</v>
      </c>
      <c r="D278" t="s">
        <v>832</v>
      </c>
      <c r="E278">
        <f>COUNTIFS(F$3:F$187, "&lt;&gt;0", $AG$3:$AG$187, "Network", AR$3:AR$187, 1)+COUNTIFS(F$3:F$187, "&lt;&gt;0", $AG$3:$AG$187, "Pathway", AR$3:AR$187, 1)</f>
        <v>10</v>
      </c>
      <c r="I278" t="s">
        <v>81</v>
      </c>
      <c r="J278" t="s">
        <v>213</v>
      </c>
      <c r="K278">
        <v>2</v>
      </c>
      <c r="L278">
        <v>4</v>
      </c>
      <c r="M278" s="17" t="str">
        <f t="shared" si="3"/>
        <v>4/2</v>
      </c>
      <c r="O278" t="s">
        <v>77</v>
      </c>
      <c r="P278" s="17" t="s">
        <v>936</v>
      </c>
      <c r="Q278" s="17" t="s">
        <v>942</v>
      </c>
    </row>
    <row r="279" spans="3:17">
      <c r="C279" t="s">
        <v>906</v>
      </c>
      <c r="D279" t="s">
        <v>833</v>
      </c>
      <c r="E279">
        <f>COUNTIFS(F$3:F$187, "&lt;&gt;0", $AG$3:$AG$187, "Network", AS$3:AS$187, 1)+COUNTIFS(F$3:F$187, "&lt;&gt;0", $AG$3:$AG$187, "Pathway", AS$3:AS$187, 1)</f>
        <v>0</v>
      </c>
      <c r="I279" t="s">
        <v>82</v>
      </c>
      <c r="J279" t="s">
        <v>212</v>
      </c>
      <c r="K279">
        <v>0</v>
      </c>
      <c r="L279">
        <v>0</v>
      </c>
      <c r="M279" s="17" t="str">
        <f t="shared" si="3"/>
        <v>0/0</v>
      </c>
      <c r="O279" t="s">
        <v>79</v>
      </c>
      <c r="P279" s="17" t="s">
        <v>937</v>
      </c>
      <c r="Q279" s="17" t="s">
        <v>943</v>
      </c>
    </row>
    <row r="280" spans="3:17">
      <c r="C280" t="s">
        <v>906</v>
      </c>
      <c r="D280" t="s">
        <v>834</v>
      </c>
      <c r="E280">
        <f>COUNTIFS(F$3:F$187, "&lt;&gt;0", $AG$3:$AG$187, "Network", AT$3:AT$187, 1)+COUNTIFS(F$3:F$187, "&lt;&gt;0", $AG$3:$AG$187, "Pathway", AT$3:AT$187, 1)</f>
        <v>0</v>
      </c>
      <c r="I280" t="s">
        <v>82</v>
      </c>
      <c r="J280" t="s">
        <v>213</v>
      </c>
      <c r="K280">
        <v>3</v>
      </c>
      <c r="L280">
        <v>5</v>
      </c>
      <c r="M280" s="17" t="str">
        <f t="shared" si="3"/>
        <v>5/3</v>
      </c>
      <c r="O280" t="s">
        <v>80</v>
      </c>
      <c r="P280" s="17" t="s">
        <v>932</v>
      </c>
      <c r="Q280" s="17" t="s">
        <v>944</v>
      </c>
    </row>
    <row r="281" spans="3:17">
      <c r="C281" t="s">
        <v>906</v>
      </c>
      <c r="D281" t="s">
        <v>835</v>
      </c>
      <c r="E281">
        <f>COUNTIFS(F$3:F$187, "&lt;&gt;0", $AG$3:$AG$187, "Network", AU$3:AU$187, 1)+COUNTIFS(F$3:F$187, "&lt;&gt;0", $AG$3:$AG$187, "Pathway", AU$3:AU$187, 1)</f>
        <v>0</v>
      </c>
      <c r="O281" t="s">
        <v>81</v>
      </c>
      <c r="P281" s="17" t="s">
        <v>932</v>
      </c>
      <c r="Q281" s="17" t="s">
        <v>945</v>
      </c>
    </row>
    <row r="282" spans="3:17">
      <c r="C282" t="s">
        <v>906</v>
      </c>
      <c r="D282" t="s">
        <v>836</v>
      </c>
      <c r="E282">
        <f>COUNTIFS(F$3:F$187, "&lt;&gt;0", $AG$3:$AG$187, "Network", AV$3:AV$187, 1)+COUNTIFS(F$3:F$187, "&lt;&gt;0", $AG$3:$AG$187, "Pathway", AV$3:AV$187, 1)</f>
        <v>10</v>
      </c>
      <c r="O282" t="s">
        <v>82</v>
      </c>
      <c r="P282" s="17" t="s">
        <v>932</v>
      </c>
      <c r="Q282" s="17" t="s">
        <v>946</v>
      </c>
    </row>
    <row r="283" spans="3:17">
      <c r="C283" t="s">
        <v>906</v>
      </c>
      <c r="D283" t="s">
        <v>837</v>
      </c>
      <c r="E283">
        <f>COUNTIFS(F$3:F$187, "&lt;&gt;0", $AG$3:$AG$187, "Network", AW$3:AW$187, 1)+COUNTIFS(F$3:F$187, "&lt;&gt;0", $AG$3:$AG$187, "Pathway", AW$3:AW$187, 1)</f>
        <v>0</v>
      </c>
    </row>
    <row r="284" spans="3:17">
      <c r="C284" t="s">
        <v>907</v>
      </c>
      <c r="D284" t="s">
        <v>822</v>
      </c>
      <c r="E284">
        <f>COUNTIFS(G$3:G$187, "&lt;&gt;0", $AG$3:$AG$187, "Network", AH$3:AH$187, 1)+COUNTIFS(G$3:G$187, "&lt;&gt;0", $AG$3:$AG$187, "Pathway", AH$3:AH$187, 1)</f>
        <v>46</v>
      </c>
    </row>
    <row r="285" spans="3:17">
      <c r="C285" t="s">
        <v>907</v>
      </c>
      <c r="D285" t="s">
        <v>823</v>
      </c>
      <c r="E285">
        <f>COUNTIFS(G$3:G$187, "&lt;&gt;0", $AG$3:$AG$187, "Network", AI$3:AI$187, 1)+COUNTIFS(G$3:G$187, "&lt;&gt;0", $AG$3:$AG$187, "Pathway", AI$3:AI$187, 1)</f>
        <v>42</v>
      </c>
    </row>
    <row r="286" spans="3:17">
      <c r="C286" t="s">
        <v>907</v>
      </c>
      <c r="D286" t="s">
        <v>824</v>
      </c>
      <c r="E286">
        <f>COUNTIFS(G$3:G$187, "&lt;&gt;0", $AG$3:$AG$187, "Network", AJ$3:AJ$187, 1)+COUNTIFS(G$3:G$187, "&lt;&gt;0", $AG$3:$AG$187, "Pathway", AJ$3:AJ$187, 1)</f>
        <v>45</v>
      </c>
    </row>
    <row r="287" spans="3:17">
      <c r="C287" t="s">
        <v>907</v>
      </c>
      <c r="D287" t="s">
        <v>825</v>
      </c>
      <c r="E287">
        <f>COUNTIFS(G$3:G$187, "&lt;&gt;0", $AG$3:$AG$187, "Network", AK$3:AK$187, 1)+COUNTIFS(G$3:G$187, "&lt;&gt;0", $AG$3:$AG$187, "Pathway", AK$3:AK$187, 1)</f>
        <v>9</v>
      </c>
    </row>
    <row r="288" spans="3:17">
      <c r="C288" t="s">
        <v>907</v>
      </c>
      <c r="D288" t="s">
        <v>826</v>
      </c>
      <c r="E288">
        <f>COUNTIFS(G$3:G$187, "&lt;&gt;0", $AG$3:$AG$187, "Network", AL$3:AL$187, 1)+COUNTIFS(G$3:G$187, "&lt;&gt;0", $AG$3:$AG$187, "Pathway", AL$3:AL$187, 1)</f>
        <v>13</v>
      </c>
    </row>
    <row r="289" spans="3:5">
      <c r="C289" t="s">
        <v>907</v>
      </c>
      <c r="D289" t="s">
        <v>827</v>
      </c>
      <c r="E289">
        <f>COUNTIFS(G$3:G$187, "&lt;&gt;0", $AG$3:$AG$187, "Network", AM$3:AM$187, 1)+COUNTIFS(G$3:G$187, "&lt;&gt;0", $AG$3:$AG$187, "Pathway", AM$3:AM$187, 1)</f>
        <v>45</v>
      </c>
    </row>
    <row r="290" spans="3:5">
      <c r="C290" t="s">
        <v>907</v>
      </c>
      <c r="D290" t="s">
        <v>828</v>
      </c>
      <c r="E290">
        <f>COUNTIFS(G$3:G$187, "&lt;&gt;0", $AG$3:$AG$187, "Network", AN$3:AN$187, 1)+COUNTIFS(G$3:G$187, "&lt;&gt;0", $AG$3:$AG$187, "Pathway", AN$3:AN$187, 1)</f>
        <v>49</v>
      </c>
    </row>
    <row r="291" spans="3:5">
      <c r="C291" t="s">
        <v>907</v>
      </c>
      <c r="D291" t="s">
        <v>829</v>
      </c>
      <c r="E291">
        <f>COUNTIFS(G$3:G$187, "&lt;&gt;0", $AG$3:$AG$187, "Network", AO$3:AO$187, 1)+COUNTIFS(G$3:G$187, "&lt;&gt;0", $AG$3:$AG$187, "Pathway", AO$3:AO$187, 1)</f>
        <v>54</v>
      </c>
    </row>
    <row r="292" spans="3:5">
      <c r="C292" t="s">
        <v>907</v>
      </c>
      <c r="D292" t="s">
        <v>830</v>
      </c>
      <c r="E292">
        <f>COUNTIFS(G$3:G$187, "&lt;&gt;0", $AG$3:$AG$187, "Network", AP$3:AP$187, 1)+COUNTIFS(G$3:G$187, "&lt;&gt;0", $AG$3:$AG$187, "Pathway", AP$3:AP$187, 1)</f>
        <v>37</v>
      </c>
    </row>
    <row r="293" spans="3:5">
      <c r="C293" t="s">
        <v>907</v>
      </c>
      <c r="D293" t="s">
        <v>831</v>
      </c>
      <c r="E293">
        <f>COUNTIFS(G$3:G$187, "&lt;&gt;0", $AG$3:$AG$187, "Network", AQ$3:AQ$187, 1)+COUNTIFS(G$3:G$187, "&lt;&gt;0", $AG$3:$AG$187, "Pathway", AQ$3:AQ$187, 1)</f>
        <v>46</v>
      </c>
    </row>
    <row r="294" spans="3:5">
      <c r="C294" t="s">
        <v>907</v>
      </c>
      <c r="D294" t="s">
        <v>832</v>
      </c>
      <c r="E294">
        <f>COUNTIFS(G$3:G$187, "&lt;&gt;0", $AG$3:$AG$187, "Network", AR$3:AR$187, 1)+COUNTIFS(G$3:G$187, "&lt;&gt;0", $AG$3:$AG$187, "Pathway", AR$3:AR$187, 1)</f>
        <v>55</v>
      </c>
    </row>
    <row r="295" spans="3:5">
      <c r="C295" t="s">
        <v>907</v>
      </c>
      <c r="D295" t="s">
        <v>833</v>
      </c>
      <c r="E295">
        <f>COUNTIFS(G$3:G$187, "&lt;&gt;0", $AG$3:$AG$187, "Network", AS$3:AS$187, 1)+COUNTIFS(G$3:G$187, "&lt;&gt;0", $AG$3:$AG$187, "Pathway", AS$3:AS$187, 1)</f>
        <v>0</v>
      </c>
    </row>
    <row r="296" spans="3:5">
      <c r="C296" t="s">
        <v>907</v>
      </c>
      <c r="D296" t="s">
        <v>834</v>
      </c>
      <c r="E296">
        <f>COUNTIFS(G$3:G$187, "&lt;&gt;0", $AG$3:$AG$187, "Network", AT$3:AT$187, 1)+COUNTIFS(G$3:G$187, "&lt;&gt;0", $AG$3:$AG$187, "Pathway", AT$3:AT$187, 1)</f>
        <v>2</v>
      </c>
    </row>
    <row r="297" spans="3:5">
      <c r="C297" t="s">
        <v>907</v>
      </c>
      <c r="D297" t="s">
        <v>835</v>
      </c>
      <c r="E297">
        <f>COUNTIFS(G$3:G$187, "&lt;&gt;0", $AG$3:$AG$187, "Network", AU$3:AU$187, 1)+COUNTIFS(G$3:G$187, "&lt;&gt;0", $AG$3:$AG$187, "Pathway", AU$3:AU$187, 1)</f>
        <v>4</v>
      </c>
    </row>
    <row r="298" spans="3:5">
      <c r="C298" t="s">
        <v>907</v>
      </c>
      <c r="D298" t="s">
        <v>836</v>
      </c>
      <c r="E298">
        <f>COUNTIFS(G$3:G$187, "&lt;&gt;0", $AG$3:$AG$187, "Network", AV$3:AV$187, 1)+COUNTIFS(G$3:G$187, "&lt;&gt;0", $AG$3:$AG$187, "Pathway", AV$3:AV$187, 1)</f>
        <v>55</v>
      </c>
    </row>
    <row r="299" spans="3:5">
      <c r="C299" t="s">
        <v>907</v>
      </c>
      <c r="D299" t="s">
        <v>837</v>
      </c>
      <c r="E299">
        <f>COUNTIFS(G$3:G$187, "&lt;&gt;0", $AG$3:$AG$187, "Network", AW$3:AW$187, 1)+COUNTIFS(G$3:G$187, "&lt;&gt;0", $AG$3:$AG$187, "Pathway", AW$3:AW$187, 1)</f>
        <v>0</v>
      </c>
    </row>
    <row r="300" spans="3:5">
      <c r="C300" t="s">
        <v>908</v>
      </c>
      <c r="D300" t="s">
        <v>822</v>
      </c>
      <c r="E300">
        <f>COUNTIFS(H$3:H$187, "&lt;&gt;0", $AG$3:$AG$187, "Network", AH$3:AH$187, 1)+COUNTIFS(H$3:H$187, "&lt;&gt;0", $AG$3:$AG$187, "Pathway", AH$3:AH$187, 1)</f>
        <v>17</v>
      </c>
    </row>
    <row r="301" spans="3:5">
      <c r="C301" t="s">
        <v>908</v>
      </c>
      <c r="D301" t="s">
        <v>823</v>
      </c>
      <c r="E301">
        <f>COUNTIFS(H$3:H$187, "&lt;&gt;0", $AG$3:$AG$187, "Network", AI$3:AI$187, 1)+COUNTIFS(H$3:H$187, "&lt;&gt;0", $AG$3:$AG$187, "Pathway", AI$3:AI$187, 1)</f>
        <v>17</v>
      </c>
    </row>
    <row r="302" spans="3:5">
      <c r="C302" t="s">
        <v>908</v>
      </c>
      <c r="D302" t="s">
        <v>824</v>
      </c>
      <c r="E302">
        <f>COUNTIFS(H$3:H$187, "&lt;&gt;0", $AG$3:$AG$187, "Network", AJ$3:AJ$187, 1)+COUNTIFS(H$3:H$187, "&lt;&gt;0", $AG$3:$AG$187, "Pathway", AJ$3:AJ$187, 1)</f>
        <v>17</v>
      </c>
    </row>
    <row r="303" spans="3:5">
      <c r="C303" t="s">
        <v>908</v>
      </c>
      <c r="D303" t="s">
        <v>825</v>
      </c>
      <c r="E303">
        <f>COUNTIFS(H$3:H$187, "&lt;&gt;0", $AG$3:$AG$187, "Network", AK$3:AK$187, 1)+COUNTIFS(H$3:H$187, "&lt;&gt;0", $AG$3:$AG$187, "Pathway", AK$3:AK$187, 1)</f>
        <v>0</v>
      </c>
    </row>
    <row r="304" spans="3:5">
      <c r="C304" t="s">
        <v>908</v>
      </c>
      <c r="D304" t="s">
        <v>826</v>
      </c>
      <c r="E304">
        <f>COUNTIFS(H$3:H$187, "&lt;&gt;0", $AG$3:$AG$187, "Network", AL$3:AL$187, 1)+COUNTIFS(H$3:H$187, "&lt;&gt;0", $AG$3:$AG$187, "Pathway", AL$3:AL$187, 1)</f>
        <v>0</v>
      </c>
    </row>
    <row r="305" spans="3:5">
      <c r="C305" t="s">
        <v>908</v>
      </c>
      <c r="D305" t="s">
        <v>827</v>
      </c>
      <c r="E305">
        <f>COUNTIFS(H$3:H$187, "&lt;&gt;0", $AG$3:$AG$187, "Network", AM$3:AM$187, 1)+COUNTIFS(H$3:H$187, "&lt;&gt;0", $AG$3:$AG$187, "Pathway", AM$3:AM$187, 1)</f>
        <v>17</v>
      </c>
    </row>
    <row r="306" spans="3:5">
      <c r="C306" t="s">
        <v>908</v>
      </c>
      <c r="D306" t="s">
        <v>828</v>
      </c>
      <c r="E306">
        <f>COUNTIFS(H$3:H$187, "&lt;&gt;0", $AG$3:$AG$187, "Network", AN$3:AN$187, 1)+COUNTIFS(H$3:H$187, "&lt;&gt;0", $AG$3:$AG$187, "Pathway", AN$3:AN$187, 1)</f>
        <v>17</v>
      </c>
    </row>
    <row r="307" spans="3:5">
      <c r="C307" t="s">
        <v>908</v>
      </c>
      <c r="D307" t="s">
        <v>829</v>
      </c>
      <c r="E307">
        <f>COUNTIFS(H$3:H$187, "&lt;&gt;0", $AG$3:$AG$187, "Network", AO$3:AO$187, 1)+COUNTIFS(H$3:H$187, "&lt;&gt;0", $AG$3:$AG$187, "Pathway", AO$3:AO$187, 1)</f>
        <v>17</v>
      </c>
    </row>
    <row r="308" spans="3:5">
      <c r="C308" t="s">
        <v>908</v>
      </c>
      <c r="D308" t="s">
        <v>830</v>
      </c>
      <c r="E308">
        <f>COUNTIFS(H$3:H$187, "&lt;&gt;0", $AG$3:$AG$187, "Network", AP$3:AP$187, 1)+COUNTIFS(H$3:H$187, "&lt;&gt;0", $AG$3:$AG$187, "Pathway", AP$3:AP$187, 1)</f>
        <v>17</v>
      </c>
    </row>
    <row r="309" spans="3:5">
      <c r="C309" t="s">
        <v>908</v>
      </c>
      <c r="D309" t="s">
        <v>831</v>
      </c>
      <c r="E309">
        <f>COUNTIFS(H$3:H$187, "&lt;&gt;0", $AG$3:$AG$187, "Network", AQ$3:AQ$187, 1)+COUNTIFS(H$3:H$187, "&lt;&gt;0", $AG$3:$AG$187, "Pathway", AQ$3:AQ$187, 1)</f>
        <v>18</v>
      </c>
    </row>
    <row r="310" spans="3:5">
      <c r="C310" t="s">
        <v>908</v>
      </c>
      <c r="D310" t="s">
        <v>832</v>
      </c>
      <c r="E310">
        <f>COUNTIFS(H$3:H$187, "&lt;&gt;0", $AG$3:$AG$187, "Network", AR$3:AR$187, 1)+COUNTIFS(H$3:H$187, "&lt;&gt;0", $AG$3:$AG$187, "Pathway", AR$3:AR$187, 1)</f>
        <v>18</v>
      </c>
    </row>
    <row r="311" spans="3:5">
      <c r="C311" t="s">
        <v>908</v>
      </c>
      <c r="D311" t="s">
        <v>833</v>
      </c>
      <c r="E311">
        <f>COUNTIFS(H$3:H$187, "&lt;&gt;0", $AG$3:$AG$187, "Network", AS$3:AS$187, 1)+COUNTIFS(H$3:H$187, "&lt;&gt;0", $AG$3:$AG$187, "Pathway", AS$3:AS$187, 1)</f>
        <v>0</v>
      </c>
    </row>
    <row r="312" spans="3:5">
      <c r="C312" t="s">
        <v>908</v>
      </c>
      <c r="D312" t="s">
        <v>834</v>
      </c>
      <c r="E312">
        <f>COUNTIFS(H$3:H$187, "&lt;&gt;0", $AG$3:$AG$187, "Network", AT$3:AT$187, 1)+COUNTIFS(H$3:H$187, "&lt;&gt;0", $AG$3:$AG$187, "Pathway", AT$3:AT$187, 1)</f>
        <v>1</v>
      </c>
    </row>
    <row r="313" spans="3:5">
      <c r="C313" t="s">
        <v>908</v>
      </c>
      <c r="D313" t="s">
        <v>835</v>
      </c>
      <c r="E313">
        <f>COUNTIFS(H$3:H$187, "&lt;&gt;0", $AG$3:$AG$187, "Network", AU$3:AU$187, 1)+COUNTIFS(H$3:H$187, "&lt;&gt;0", $AG$3:$AG$187, "Pathway", AU$3:AU$187, 1)</f>
        <v>0</v>
      </c>
    </row>
    <row r="314" spans="3:5">
      <c r="C314" t="s">
        <v>908</v>
      </c>
      <c r="D314" t="s">
        <v>836</v>
      </c>
      <c r="E314">
        <f>COUNTIFS(H$3:H$187, "&lt;&gt;0", $AG$3:$AG$187, "Network", AV$3:AV$187, 1)+COUNTIFS(H$3:H$187, "&lt;&gt;0", $AG$3:$AG$187, "Pathway", AV$3:AV$187, 1)</f>
        <v>18</v>
      </c>
    </row>
    <row r="315" spans="3:5">
      <c r="C315" t="s">
        <v>908</v>
      </c>
      <c r="D315" t="s">
        <v>837</v>
      </c>
      <c r="E315">
        <f>COUNTIFS(H$3:H$187, "&lt;&gt;0", $AG$3:$AG$187, "Network", AW$3:AW$187, 1)+COUNTIFS(H$3:H$187, "&lt;&gt;0", $AG$3:$AG$187, "Pathway", AW$3:AW$187, 1)</f>
        <v>0</v>
      </c>
    </row>
    <row r="316" spans="3:5">
      <c r="C316" t="s">
        <v>909</v>
      </c>
      <c r="D316" t="s">
        <v>822</v>
      </c>
      <c r="E316">
        <f>COUNTIFS(I$3:I$187, "&lt;&gt;0", $AG$3:$AG$187, "Network", AH$3:AH$187, 1)+COUNTIFS(I$3:I$187, "&lt;&gt;0", $AG$3:$AG$187, "Pathway", AH$3:AH$187, 1)</f>
        <v>6</v>
      </c>
    </row>
    <row r="317" spans="3:5">
      <c r="C317" t="s">
        <v>909</v>
      </c>
      <c r="D317" t="s">
        <v>823</v>
      </c>
      <c r="E317">
        <f>COUNTIFS(I$3:I$187, "&lt;&gt;0", $AG$3:$AG$187, "Network", AI$3:AI$187, 1)+COUNTIFS(I$3:I$187, "&lt;&gt;0", $AG$3:$AG$187, "Pathway", AI$3:AI$187, 1)</f>
        <v>5</v>
      </c>
    </row>
    <row r="318" spans="3:5">
      <c r="C318" t="s">
        <v>909</v>
      </c>
      <c r="D318" t="s">
        <v>824</v>
      </c>
      <c r="E318">
        <f>COUNTIFS(I$3:I$187, "&lt;&gt;0", $AG$3:$AG$187, "Network", AJ$3:AJ$187, 1)+COUNTIFS(I$3:I$187, "&lt;&gt;0", $AG$3:$AG$187, "Pathway", AJ$3:AJ$187, 1)</f>
        <v>6</v>
      </c>
    </row>
    <row r="319" spans="3:5">
      <c r="C319" t="s">
        <v>909</v>
      </c>
      <c r="D319" t="s">
        <v>825</v>
      </c>
      <c r="E319">
        <f>COUNTIFS(I$3:I$187, "&lt;&gt;0", $AG$3:$AG$187, "Network", AK$3:AK$187, 1)+COUNTIFS(I$3:I$187, "&lt;&gt;0", $AG$3:$AG$187, "Pathway", AK$3:AK$187, 1)</f>
        <v>3</v>
      </c>
    </row>
    <row r="320" spans="3:5">
      <c r="C320" t="s">
        <v>909</v>
      </c>
      <c r="D320" t="s">
        <v>826</v>
      </c>
      <c r="E320">
        <f>COUNTIFS(I$3:I$187, "&lt;&gt;0", $AG$3:$AG$187, "Network", AL$3:AL$187, 1)+COUNTIFS(I$3:I$187, "&lt;&gt;0", $AG$3:$AG$187, "Pathway", AL$3:AL$187, 1)</f>
        <v>2</v>
      </c>
    </row>
    <row r="321" spans="3:5">
      <c r="C321" t="s">
        <v>909</v>
      </c>
      <c r="D321" t="s">
        <v>827</v>
      </c>
      <c r="E321">
        <f>COUNTIFS(I$3:I$187, "&lt;&gt;0", $AG$3:$AG$187, "Network", AM$3:AM$187, 1)+COUNTIFS(I$3:I$187, "&lt;&gt;0", $AG$3:$AG$187, "Pathway", AM$3:AM$187, 1)</f>
        <v>7</v>
      </c>
    </row>
    <row r="322" spans="3:5">
      <c r="C322" t="s">
        <v>909</v>
      </c>
      <c r="D322" t="s">
        <v>828</v>
      </c>
      <c r="E322">
        <f>COUNTIFS(I$3:I$187, "&lt;&gt;0", $AG$3:$AG$187, "Network", AN$3:AN$187, 1)+COUNTIFS(I$3:I$187, "&lt;&gt;0", $AG$3:$AG$187, "Pathway", AN$3:AN$187, 1)</f>
        <v>8</v>
      </c>
    </row>
    <row r="323" spans="3:5">
      <c r="C323" t="s">
        <v>909</v>
      </c>
      <c r="D323" t="s">
        <v>829</v>
      </c>
      <c r="E323">
        <f>COUNTIFS(I$3:I$187, "&lt;&gt;0", $AG$3:$AG$187, "Network", AO$3:AO$187, 1)+COUNTIFS(I$3:I$187, "&lt;&gt;0", $AG$3:$AG$187, "Pathway", AO$3:AO$187, 1)</f>
        <v>9</v>
      </c>
    </row>
    <row r="324" spans="3:5">
      <c r="C324" t="s">
        <v>909</v>
      </c>
      <c r="D324" t="s">
        <v>830</v>
      </c>
      <c r="E324">
        <f>COUNTIFS(I$3:I$187, "&lt;&gt;0", $AG$3:$AG$187, "Network", AP$3:AP$187, 1)+COUNTIFS(I$3:I$187, "&lt;&gt;0", $AG$3:$AG$187, "Pathway", AP$3:AP$187, 1)</f>
        <v>8</v>
      </c>
    </row>
    <row r="325" spans="3:5">
      <c r="C325" t="s">
        <v>909</v>
      </c>
      <c r="D325" t="s">
        <v>831</v>
      </c>
      <c r="E325">
        <f>COUNTIFS(I$3:I$187, "&lt;&gt;0", $AG$3:$AG$187, "Network", AQ$3:AQ$187, 1)+COUNTIFS(I$3:I$187, "&lt;&gt;0", $AG$3:$AG$187, "Pathway", AQ$3:AQ$187, 1)</f>
        <v>7</v>
      </c>
    </row>
    <row r="326" spans="3:5">
      <c r="C326" t="s">
        <v>909</v>
      </c>
      <c r="D326" t="s">
        <v>832</v>
      </c>
      <c r="E326">
        <f>COUNTIFS(I$3:I$187, "&lt;&gt;0", $AG$3:$AG$187, "Network", AR$3:AR$187, 1)+COUNTIFS(I$3:I$187, "&lt;&gt;0", $AG$3:$AG$187, "Pathway", AR$3:AR$187, 1)</f>
        <v>11</v>
      </c>
    </row>
    <row r="327" spans="3:5">
      <c r="C327" t="s">
        <v>909</v>
      </c>
      <c r="D327" t="s">
        <v>833</v>
      </c>
      <c r="E327">
        <f>COUNTIFS(I$3:I$187, "&lt;&gt;0", $AG$3:$AG$187, "Network", AS$3:AS$187, 1)+COUNTIFS(I$3:I$187, "&lt;&gt;0", $AG$3:$AG$187, "Pathway", AS$3:AS$187, 1)</f>
        <v>0</v>
      </c>
    </row>
    <row r="328" spans="3:5">
      <c r="C328" t="s">
        <v>909</v>
      </c>
      <c r="D328" t="s">
        <v>834</v>
      </c>
      <c r="E328">
        <f>COUNTIFS(I$3:I$187, "&lt;&gt;0", $AG$3:$AG$187, "Network", AT$3:AT$187, 1)+COUNTIFS(I$3:I$187, "&lt;&gt;0", $AG$3:$AG$187, "Pathway", AT$3:AT$187, 1)</f>
        <v>0</v>
      </c>
    </row>
    <row r="329" spans="3:5">
      <c r="C329" t="s">
        <v>909</v>
      </c>
      <c r="D329" t="s">
        <v>835</v>
      </c>
      <c r="E329">
        <f>COUNTIFS(I$3:I$187, "&lt;&gt;0", $AG$3:$AG$187, "Network", AU$3:AU$187, 1)+COUNTIFS(I$3:I$187, "&lt;&gt;0", $AG$3:$AG$187, "Pathway", AU$3:AU$187, 1)</f>
        <v>1</v>
      </c>
    </row>
    <row r="330" spans="3:5">
      <c r="C330" t="s">
        <v>909</v>
      </c>
      <c r="D330" t="s">
        <v>836</v>
      </c>
      <c r="E330">
        <f>COUNTIFS(I$3:I$187, "&lt;&gt;0", $AG$3:$AG$187, "Network", AV$3:AV$187, 1)+COUNTIFS(I$3:I$187, "&lt;&gt;0", $AG$3:$AG$187, "Pathway", AV$3:AV$187, 1)</f>
        <v>11</v>
      </c>
    </row>
    <row r="331" spans="3:5">
      <c r="C331" t="s">
        <v>909</v>
      </c>
      <c r="D331" t="s">
        <v>837</v>
      </c>
      <c r="E331">
        <f>COUNTIFS(I$3:I$187, "&lt;&gt;0", $AG$3:$AG$187, "Network", AW$3:AW$187, 1)+COUNTIFS(I$3:I$187, "&lt;&gt;0", $AG$3:$AG$187, "Pathway", AW$3:AW$187, 1)</f>
        <v>0</v>
      </c>
    </row>
    <row r="332" spans="3:5">
      <c r="C332" t="s">
        <v>910</v>
      </c>
      <c r="D332" s="10" t="s">
        <v>822</v>
      </c>
      <c r="E332">
        <f>COUNTIFS(J$3:J$187, "&lt;&gt;0", $AG$3:$AG$187, "Network", AH$3:AH$187, 1)+COUNTIFS(J$3:J$187, "&lt;&gt;0", $AG$3:$AG$187, "Pathway", AH$3:AH$187, 1)</f>
        <v>1</v>
      </c>
    </row>
    <row r="333" spans="3:5">
      <c r="C333" t="s">
        <v>910</v>
      </c>
      <c r="D333" s="10" t="s">
        <v>823</v>
      </c>
      <c r="E333">
        <f>COUNTIFS(J$3:J$187, "&lt;&gt;0", $AG$3:$AG$187, "Network", AI$3:AI$187, 1)+COUNTIFS(J$3:J$187, "&lt;&gt;0", $AG$3:$AG$187, "Pathway", AI$3:AI$187, 1)</f>
        <v>1</v>
      </c>
    </row>
    <row r="334" spans="3:5">
      <c r="C334" t="s">
        <v>910</v>
      </c>
      <c r="D334" s="10" t="s">
        <v>824</v>
      </c>
      <c r="E334">
        <f>COUNTIFS(J$3:J$187, "&lt;&gt;0", $AG$3:$AG$187, "Network", AJ$3:AJ$187, 1)+COUNTIFS(J$3:J$187, "&lt;&gt;0", $AG$3:$AG$187, "Pathway", AJ$3:AJ$187, 1)</f>
        <v>1</v>
      </c>
    </row>
    <row r="335" spans="3:5">
      <c r="C335" t="s">
        <v>910</v>
      </c>
      <c r="D335" s="10" t="s">
        <v>825</v>
      </c>
      <c r="E335">
        <f>COUNTIFS(J$3:J$187, "&lt;&gt;0", $AG$3:$AG$187, "Network", AK$3:AK$187, 1)+COUNTIFS(J$3:J$187, "&lt;&gt;0", $AG$3:$AG$187, "Pathway", AK$3:AK$187, 1)</f>
        <v>0</v>
      </c>
    </row>
    <row r="336" spans="3:5">
      <c r="C336" t="s">
        <v>910</v>
      </c>
      <c r="D336" s="10" t="s">
        <v>826</v>
      </c>
      <c r="E336">
        <f>COUNTIFS(J$3:J$187, "&lt;&gt;0", $AG$3:$AG$187, "Network", AL$3:AL$187, 1)+COUNTIFS(J$3:J$187, "&lt;&gt;0", $AG$3:$AG$187, "Pathway", AL$3:AL$187, 1)</f>
        <v>0</v>
      </c>
    </row>
    <row r="337" spans="3:5">
      <c r="C337" t="s">
        <v>910</v>
      </c>
      <c r="D337" s="10" t="s">
        <v>827</v>
      </c>
      <c r="E337">
        <f>COUNTIFS(J$3:J$187, "&lt;&gt;0", $AG$3:$AG$187, "Network", AM$3:AM$187, 1)+COUNTIFS(J$3:J$187, "&lt;&gt;0", $AG$3:$AG$187, "Pathway", AM$3:AM$187, 1)</f>
        <v>1</v>
      </c>
    </row>
    <row r="338" spans="3:5">
      <c r="C338" t="s">
        <v>910</v>
      </c>
      <c r="D338" s="10" t="s">
        <v>828</v>
      </c>
      <c r="E338">
        <f>COUNTIFS(J$3:J$187, "&lt;&gt;0", $AG$3:$AG$187, "Network", AN$3:AN$187, 1)+COUNTIFS(J$3:J$187, "&lt;&gt;0", $AG$3:$AG$187, "Pathway", AN$3:AN$187, 1)</f>
        <v>1</v>
      </c>
    </row>
    <row r="339" spans="3:5">
      <c r="C339" t="s">
        <v>910</v>
      </c>
      <c r="D339" s="10" t="s">
        <v>829</v>
      </c>
      <c r="E339">
        <f>COUNTIFS(J$3:J$187, "&lt;&gt;0", $AG$3:$AG$187, "Network", AO$3:AO$187, 1)+COUNTIFS(J$3:J$187, "&lt;&gt;0", $AG$3:$AG$187, "Pathway", AO$3:AO$187, 1)</f>
        <v>1</v>
      </c>
    </row>
    <row r="340" spans="3:5">
      <c r="C340" t="s">
        <v>910</v>
      </c>
      <c r="D340" s="10" t="s">
        <v>830</v>
      </c>
      <c r="E340">
        <f>COUNTIFS(J$3:J$187, "&lt;&gt;0", $AG$3:$AG$187, "Network", AP$3:AP$187, 1)+COUNTIFS(J$3:J$187, "&lt;&gt;0", $AG$3:$AG$187, "Pathway", AP$3:AP$187, 1)</f>
        <v>1</v>
      </c>
    </row>
    <row r="341" spans="3:5">
      <c r="C341" t="s">
        <v>910</v>
      </c>
      <c r="D341" s="10" t="s">
        <v>831</v>
      </c>
      <c r="E341">
        <f>COUNTIFS(J$3:J$187, "&lt;&gt;0", $AG$3:$AG$187, "Network", AQ$3:AQ$187, 1)+COUNTIFS(J$3:J$187, "&lt;&gt;0", $AG$3:$AG$187, "Pathway", AQ$3:AQ$187, 1)</f>
        <v>1</v>
      </c>
    </row>
    <row r="342" spans="3:5">
      <c r="C342" t="s">
        <v>910</v>
      </c>
      <c r="D342" s="10" t="s">
        <v>832</v>
      </c>
      <c r="E342">
        <f>COUNTIFS(J$3:J$187, "&lt;&gt;0", $AG$3:$AG$187, "Network", AR$3:AR$187, 1)+COUNTIFS(J$3:J$187, "&lt;&gt;0", $AG$3:$AG$187, "Pathway", AR$3:AR$187, 1)</f>
        <v>1</v>
      </c>
    </row>
    <row r="343" spans="3:5">
      <c r="C343" t="s">
        <v>910</v>
      </c>
      <c r="D343" s="10" t="s">
        <v>833</v>
      </c>
      <c r="E343">
        <f>COUNTIFS(J$3:J$187, "&lt;&gt;0", $AG$3:$AG$187, "Network", AS$3:AS$187, 1)+COUNTIFS(J$3:J$187, "&lt;&gt;0", $AG$3:$AG$187, "Pathway", AS$3:AS$187, 1)</f>
        <v>0</v>
      </c>
    </row>
    <row r="344" spans="3:5">
      <c r="C344" t="s">
        <v>910</v>
      </c>
      <c r="D344" s="10" t="s">
        <v>834</v>
      </c>
      <c r="E344">
        <f>COUNTIFS(J$3:J$187, "&lt;&gt;0", $AG$3:$AG$187, "Network", AT$3:AT$187, 1)+COUNTIFS(J$3:J$187, "&lt;&gt;0", $AG$3:$AG$187, "Pathway", AT$3:AT$187, 1)</f>
        <v>0</v>
      </c>
    </row>
    <row r="345" spans="3:5">
      <c r="C345" t="s">
        <v>910</v>
      </c>
      <c r="D345" s="10" t="s">
        <v>835</v>
      </c>
      <c r="E345">
        <f>COUNTIFS(J$3:J$187, "&lt;&gt;0", $AG$3:$AG$187, "Network", AU$3:AU$187, 1)+COUNTIFS(J$3:J$187, "&lt;&gt;0", $AG$3:$AG$187, "Pathway", AU$3:AU$187, 1)</f>
        <v>0</v>
      </c>
    </row>
    <row r="346" spans="3:5">
      <c r="C346" t="s">
        <v>910</v>
      </c>
      <c r="D346" s="10" t="s">
        <v>836</v>
      </c>
      <c r="E346">
        <f>COUNTIFS(J$3:J$187, "&lt;&gt;0", $AG$3:$AG$187, "Network", AV$3:AV$187, 1)+COUNTIFS(J$3:J$187, "&lt;&gt;0", $AG$3:$AG$187, "Pathway", AV$3:AV$187, 1)</f>
        <v>1</v>
      </c>
    </row>
    <row r="347" spans="3:5">
      <c r="C347" t="s">
        <v>910</v>
      </c>
      <c r="D347" s="10" t="s">
        <v>837</v>
      </c>
      <c r="E347">
        <f>COUNTIFS(J$3:J$187, "&lt;&gt;0", $AG$3:$AG$187, "Network", AW$3:AW$187, 1)+COUNTIFS(J$3:J$187, "&lt;&gt;0", $AG$3:$AG$187, "Pathway", AW$3:AW$187, 1)</f>
        <v>0</v>
      </c>
    </row>
    <row r="348" spans="3:5">
      <c r="C348" t="s">
        <v>911</v>
      </c>
      <c r="D348" s="10" t="s">
        <v>822</v>
      </c>
      <c r="E348">
        <f>COUNTIFS(O$3:O$187, "&lt;&gt;0", $AG$3:$AG$187, "Network", AH$3:AH$187, 1)+COUNTIFS(O$3:O$187, "&lt;&gt;0", $AG$3:$AG$187, "Pathway", AH$3:AH$187, 1)</f>
        <v>5</v>
      </c>
    </row>
    <row r="349" spans="3:5">
      <c r="C349" t="s">
        <v>911</v>
      </c>
      <c r="D349" s="10" t="s">
        <v>823</v>
      </c>
      <c r="E349">
        <f>COUNTIFS(O$3:O$187, "&lt;&gt;0", $AG$3:$AG$187, "Network", AI$3:AI$187, 1)+COUNTIFS(O$3:O$187, "&lt;&gt;0", $AG$3:$AG$187, "Pathway", AI$3:AI$187, 1)</f>
        <v>5</v>
      </c>
    </row>
    <row r="350" spans="3:5">
      <c r="C350" t="s">
        <v>911</v>
      </c>
      <c r="D350" s="10" t="s">
        <v>824</v>
      </c>
      <c r="E350">
        <f>COUNTIFS(O$3:O$187, "&lt;&gt;0", $AG$3:$AG$187, "Network", AJ$3:AJ$187, 1)+COUNTIFS(O$3:O$187, "&lt;&gt;0", $AG$3:$AG$187, "Pathway", AJ$3:AJ$187, 1)</f>
        <v>4</v>
      </c>
    </row>
    <row r="351" spans="3:5">
      <c r="C351" t="s">
        <v>911</v>
      </c>
      <c r="D351" s="10" t="s">
        <v>825</v>
      </c>
      <c r="E351">
        <f>COUNTIFS(O$3:O$187, "&lt;&gt;0", $AG$3:$AG$187, "Network", AK$3:AK$187, 1)+COUNTIFS(O$3:O$187, "&lt;&gt;0", $AG$3:$AG$187, "Pathway", AK$3:AK$187, 1)</f>
        <v>0</v>
      </c>
    </row>
    <row r="352" spans="3:5">
      <c r="C352" t="s">
        <v>911</v>
      </c>
      <c r="D352" s="10" t="s">
        <v>826</v>
      </c>
      <c r="E352">
        <f>COUNTIFS(O$3:O$187, "&lt;&gt;0", $AG$3:$AG$187, "Network", AL$3:AL$187, 1)+COUNTIFS(O$3:O$187, "&lt;&gt;0", $AG$3:$AG$187, "Pathway", AL$3:AL$187, 1)</f>
        <v>3</v>
      </c>
    </row>
    <row r="353" spans="3:5">
      <c r="C353" t="s">
        <v>911</v>
      </c>
      <c r="D353" s="10" t="s">
        <v>827</v>
      </c>
      <c r="E353">
        <f>COUNTIFS(O$3:O$187, "&lt;&gt;0", $AG$3:$AG$187, "Network", AM$3:AM$187, 1)+COUNTIFS(O$3:O$187, "&lt;&gt;0", $AG$3:$AG$187, "Pathway", AM$3:AM$187, 1)</f>
        <v>5</v>
      </c>
    </row>
    <row r="354" spans="3:5">
      <c r="C354" t="s">
        <v>911</v>
      </c>
      <c r="D354" s="10" t="s">
        <v>828</v>
      </c>
      <c r="E354">
        <f>COUNTIFS(O$3:O$187, "&lt;&gt;0", $AG$3:$AG$187, "Network", AN$3:AN$187, 1)+COUNTIFS(O$3:O$187, "&lt;&gt;0", $AG$3:$AG$187, "Pathway", AN$3:AN$187, 1)</f>
        <v>5</v>
      </c>
    </row>
    <row r="355" spans="3:5">
      <c r="C355" t="s">
        <v>911</v>
      </c>
      <c r="D355" s="10" t="s">
        <v>829</v>
      </c>
      <c r="E355">
        <f>COUNTIFS(O$3:O$187, "&lt;&gt;0", $AG$3:$AG$187, "Network", AO$3:AO$187, 1)+COUNTIFS(O$3:O$187, "&lt;&gt;0", $AG$3:$AG$187, "Pathway", AO$3:AO$187, 1)</f>
        <v>5</v>
      </c>
    </row>
    <row r="356" spans="3:5">
      <c r="C356" t="s">
        <v>911</v>
      </c>
      <c r="D356" s="10" t="s">
        <v>830</v>
      </c>
      <c r="E356">
        <f>COUNTIFS(O$3:O$187, "&lt;&gt;0", $AG$3:$AG$187, "Network", AP$3:AP$187, 1)+COUNTIFS(O$3:O$187, "&lt;&gt;0", $AG$3:$AG$187, "Pathway", AP$3:AP$187, 1)</f>
        <v>4</v>
      </c>
    </row>
    <row r="357" spans="3:5">
      <c r="C357" t="s">
        <v>911</v>
      </c>
      <c r="D357" s="10" t="s">
        <v>831</v>
      </c>
      <c r="E357">
        <f>COUNTIFS(O$3:O$187, "&lt;&gt;0", $AG$3:$AG$187, "Network", AQ$3:AQ$187, 1)+COUNTIFS(O$3:O$187, "&lt;&gt;0", $AG$3:$AG$187, "Pathway", AQ$3:AQ$187, 1)</f>
        <v>4</v>
      </c>
    </row>
    <row r="358" spans="3:5">
      <c r="C358" t="s">
        <v>911</v>
      </c>
      <c r="D358" s="10" t="s">
        <v>832</v>
      </c>
      <c r="E358">
        <f>COUNTIFS(O$3:O$187, "&lt;&gt;0", $AG$3:$AG$187, "Network", AR$3:AR$187, 1)+COUNTIFS(O$3:O$187, "&lt;&gt;0", $AG$3:$AG$187, "Pathway", AR$3:AR$187, 1)</f>
        <v>5</v>
      </c>
    </row>
    <row r="359" spans="3:5">
      <c r="C359" t="s">
        <v>911</v>
      </c>
      <c r="D359" s="10" t="s">
        <v>833</v>
      </c>
      <c r="E359">
        <f>COUNTIFS(O$3:O$187, "&lt;&gt;0", $AG$3:$AG$187, "Network", AS$3:AS$187, 1)+COUNTIFS(O$3:O$187, "&lt;&gt;0", $AG$3:$AG$187, "Pathway", AS$3:AS$187, 1)</f>
        <v>0</v>
      </c>
    </row>
    <row r="360" spans="3:5">
      <c r="C360" t="s">
        <v>911</v>
      </c>
      <c r="D360" s="10" t="s">
        <v>834</v>
      </c>
      <c r="E360">
        <f>COUNTIFS(O$3:O$187, "&lt;&gt;0", $AG$3:$AG$187, "Network", AT$3:AT$187, 1)+COUNTIFS(O$3:O$187, "&lt;&gt;0", $AG$3:$AG$187, "Pathway", AT$3:AT$187, 1)</f>
        <v>0</v>
      </c>
    </row>
    <row r="361" spans="3:5">
      <c r="C361" t="s">
        <v>911</v>
      </c>
      <c r="D361" s="10" t="s">
        <v>835</v>
      </c>
      <c r="E361">
        <f>COUNTIFS(O$3:O$187, "&lt;&gt;0", $AG$3:$AG$187, "Network", AU$3:AU$187, 1)+COUNTIFS(O$3:O$187, "&lt;&gt;0", $AG$3:$AG$187, "Pathway", AU$3:AU$187, 1)</f>
        <v>0</v>
      </c>
    </row>
    <row r="362" spans="3:5">
      <c r="C362" t="s">
        <v>911</v>
      </c>
      <c r="D362" s="10" t="s">
        <v>836</v>
      </c>
      <c r="E362">
        <f>COUNTIFS(O$3:O$187, "&lt;&gt;0", $AG$3:$AG$187, "Network", AV$3:AV$187, 1)+COUNTIFS(O$3:O$187, "&lt;&gt;0", $AG$3:$AG$187, "Pathway", AV$3:AV$187, 1)</f>
        <v>5</v>
      </c>
    </row>
    <row r="363" spans="3:5">
      <c r="C363" t="s">
        <v>911</v>
      </c>
      <c r="D363" s="10" t="s">
        <v>837</v>
      </c>
      <c r="E363">
        <f>COUNTIFS(O$3:O$187, "&lt;&gt;0", $AG$3:$AG$187, "Network", AW$3:AW$187, 1)+COUNTIFS(O$3:O$187, "&lt;&gt;0", $AG$3:$AG$187, "Pathway", AW$3:AW$187, 1)</f>
        <v>0</v>
      </c>
    </row>
    <row r="364" spans="3:5">
      <c r="C364" t="s">
        <v>912</v>
      </c>
      <c r="D364" s="10" t="s">
        <v>822</v>
      </c>
      <c r="E364">
        <f>COUNTIFS(Q$3:Q$187, "&lt;&gt;0", $AG$3:$AG$187, "Network", AH$3:AH$187, 1)+COUNTIFS(Q$3:Q$187, "&lt;&gt;0", $AG$3:$AG$187, "Pathway", AH$3:AH$187, 1)</f>
        <v>4</v>
      </c>
    </row>
    <row r="365" spans="3:5">
      <c r="C365" t="s">
        <v>912</v>
      </c>
      <c r="D365" s="10" t="s">
        <v>823</v>
      </c>
      <c r="E365">
        <f>COUNTIFS(Q$3:Q$187, "&lt;&gt;0", $AG$3:$AG$187, "Network", AI$3:AI$187, 1)+COUNTIFS(Q$3:Q$187, "&lt;&gt;0", $AG$3:$AG$187, "Pathway", AI$3:AI$187, 1)</f>
        <v>4</v>
      </c>
    </row>
    <row r="366" spans="3:5">
      <c r="C366" t="s">
        <v>912</v>
      </c>
      <c r="D366" s="10" t="s">
        <v>824</v>
      </c>
      <c r="E366">
        <f>COUNTIFS(Q$3:Q$187, "&lt;&gt;0", $AG$3:$AG$187, "Network", AJ$3:AJ$187, 1)+COUNTIFS(Q$3:Q$187, "&lt;&gt;0", $AG$3:$AG$187, "Pathway", AJ$3:AJ$187, 1)</f>
        <v>3</v>
      </c>
    </row>
    <row r="367" spans="3:5">
      <c r="C367" t="s">
        <v>912</v>
      </c>
      <c r="D367" s="10" t="s">
        <v>825</v>
      </c>
      <c r="E367">
        <f>COUNTIFS(Q$3:Q$187, "&lt;&gt;0", $AG$3:$AG$187, "Network", AK$3:AK$187, 1)+COUNTIFS(Q$3:Q$187, "&lt;&gt;0", $AG$3:$AG$187, "Pathway", AK$3:AK$187, 1)</f>
        <v>2</v>
      </c>
    </row>
    <row r="368" spans="3:5">
      <c r="C368" t="s">
        <v>912</v>
      </c>
      <c r="D368" s="10" t="s">
        <v>826</v>
      </c>
      <c r="E368">
        <f>COUNTIFS(Q$3:Q$187, "&lt;&gt;0", $AG$3:$AG$187, "Network", AL$3:AL$187, 1)+COUNTIFS(Q$3:Q$187, "&lt;&gt;0", $AG$3:$AG$187, "Pathway", AL$3:AL$187, 1)</f>
        <v>3</v>
      </c>
    </row>
    <row r="369" spans="3:5">
      <c r="C369" t="s">
        <v>912</v>
      </c>
      <c r="D369" s="10" t="s">
        <v>827</v>
      </c>
      <c r="E369">
        <f>COUNTIFS(Q$3:Q$187, "&lt;&gt;0", $AG$3:$AG$187, "Network", AM$3:AM$187, 1)+COUNTIFS(Q$3:Q$187, "&lt;&gt;0", $AG$3:$AG$187, "Pathway", AM$3:AM$187, 1)</f>
        <v>4</v>
      </c>
    </row>
    <row r="370" spans="3:5">
      <c r="C370" t="s">
        <v>912</v>
      </c>
      <c r="D370" s="10" t="s">
        <v>828</v>
      </c>
      <c r="E370">
        <f>COUNTIFS(Q$3:Q$187, "&lt;&gt;0", $AG$3:$AG$187, "Network", AN$3:AN$187, 1)+COUNTIFS(Q$3:Q$187, "&lt;&gt;0", $AG$3:$AG$187, "Pathway", AN$3:AN$187, 1)</f>
        <v>5</v>
      </c>
    </row>
    <row r="371" spans="3:5">
      <c r="C371" t="s">
        <v>912</v>
      </c>
      <c r="D371" s="10" t="s">
        <v>829</v>
      </c>
      <c r="E371">
        <f>COUNTIFS(Q$3:Q$187, "&lt;&gt;0", $AG$3:$AG$187, "Network", AO$3:AO$187, 1)+COUNTIFS(Q$3:Q$187, "&lt;&gt;0", $AG$3:$AG$187, "Pathway", AO$3:AO$187, 1)</f>
        <v>6</v>
      </c>
    </row>
    <row r="372" spans="3:5">
      <c r="C372" t="s">
        <v>912</v>
      </c>
      <c r="D372" s="10" t="s">
        <v>830</v>
      </c>
      <c r="E372">
        <f>COUNTIFS(Q$3:Q$187, "&lt;&gt;0", $AG$3:$AG$187, "Network", AP$3:AP$187, 1)+COUNTIFS(Q$3:Q$187, "&lt;&gt;0", $AG$3:$AG$187, "Pathway", AP$3:AP$187, 1)</f>
        <v>3</v>
      </c>
    </row>
    <row r="373" spans="3:5">
      <c r="C373" t="s">
        <v>912</v>
      </c>
      <c r="D373" s="10" t="s">
        <v>831</v>
      </c>
      <c r="E373">
        <f>COUNTIFS(Q$3:Q$187, "&lt;&gt;0", $AG$3:$AG$187, "Network", AQ$3:AQ$187, 1)+COUNTIFS(Q$3:Q$187, "&lt;&gt;0", $AG$3:$AG$187, "Pathway", AQ$3:AQ$187, 1)</f>
        <v>3</v>
      </c>
    </row>
    <row r="374" spans="3:5">
      <c r="C374" t="s">
        <v>912</v>
      </c>
      <c r="D374" s="10" t="s">
        <v>832</v>
      </c>
      <c r="E374">
        <f>COUNTIFS(Q$3:Q$187, "&lt;&gt;0", $AG$3:$AG$187, "Network", AR$3:AR$187, 1)+COUNTIFS(Q$3:Q$187, "&lt;&gt;0", $AG$3:$AG$187, "Pathway", AR$3:AR$187, 1)</f>
        <v>6</v>
      </c>
    </row>
    <row r="375" spans="3:5">
      <c r="C375" t="s">
        <v>912</v>
      </c>
      <c r="D375" s="10" t="s">
        <v>833</v>
      </c>
      <c r="E375">
        <f>COUNTIFS(Q$3:Q$187, "&lt;&gt;0", $AG$3:$AG$187, "Network", AS$3:AS$187, 1)+COUNTIFS(Q$3:Q$187, "&lt;&gt;0", $AG$3:$AG$187, "Pathway", AS$3:AS$187, 1)</f>
        <v>0</v>
      </c>
    </row>
    <row r="376" spans="3:5">
      <c r="C376" t="s">
        <v>912</v>
      </c>
      <c r="D376" s="10" t="s">
        <v>834</v>
      </c>
      <c r="E376">
        <f>COUNTIFS(Q$3:Q$187, "&lt;&gt;0", $AG$3:$AG$187, "Network", AT$3:AT$187, 1)+COUNTIFS(Q$3:Q$187, "&lt;&gt;0", $AG$3:$AG$187, "Pathway", AT$3:AT$187, 1)</f>
        <v>0</v>
      </c>
    </row>
    <row r="377" spans="3:5">
      <c r="C377" t="s">
        <v>912</v>
      </c>
      <c r="D377" s="10" t="s">
        <v>835</v>
      </c>
      <c r="E377">
        <f>COUNTIFS(Q$3:Q$187, "&lt;&gt;0", $AG$3:$AG$187, "Network", AU$3:AU$187, 1)+COUNTIFS(Q$3:Q$187, "&lt;&gt;0", $AG$3:$AG$187, "Pathway", AU$3:AU$187, 1)</f>
        <v>4</v>
      </c>
    </row>
    <row r="378" spans="3:5">
      <c r="C378" t="s">
        <v>912</v>
      </c>
      <c r="D378" s="10" t="s">
        <v>836</v>
      </c>
      <c r="E378">
        <f>COUNTIFS(Q$3:Q$187, "&lt;&gt;0", $AG$3:$AG$187, "Network", AV$3:AV$187, 1)+COUNTIFS(Q$3:Q$187, "&lt;&gt;0", $AG$3:$AG$187, "Pathway", AV$3:AV$187, 1)</f>
        <v>6</v>
      </c>
    </row>
    <row r="379" spans="3:5">
      <c r="C379" t="s">
        <v>912</v>
      </c>
      <c r="D379" s="10" t="s">
        <v>837</v>
      </c>
      <c r="E379">
        <f>COUNTIFS(Q$3:Q$187, "&lt;&gt;0", $AG$3:$AG$187, "Network", AW$3:AW$187, 1)+COUNTIFS(Q$3:Q$187, "&lt;&gt;0", $AG$3:$AG$187, "Pathway", AW$3:AW$187, 1)</f>
        <v>0</v>
      </c>
    </row>
    <row r="380" spans="3:5">
      <c r="C380" t="s">
        <v>913</v>
      </c>
      <c r="D380" s="10" t="s">
        <v>822</v>
      </c>
      <c r="E380">
        <f>COUNTIFS(R$3:R$187, "&lt;&gt;0", $AG$3:$AG$187, "Network", AH$3:AH$187, 1)+COUNTIFS(R$3:R$187, "&lt;&gt;0", $AG$3:$AG$187, "Pathway", AH$3:AH$187, 1)</f>
        <v>1</v>
      </c>
    </row>
    <row r="381" spans="3:5">
      <c r="C381" t="s">
        <v>913</v>
      </c>
      <c r="D381" s="10" t="s">
        <v>823</v>
      </c>
      <c r="E381">
        <f>COUNTIFS(R$3:R$187, "&lt;&gt;0", $AG$3:$AG$187, "Network", AI$3:AI$187, 1)+COUNTIFS(R$3:R$187, "&lt;&gt;0", $AG$3:$AG$187, "Pathway", AI$3:AI$187, 1)</f>
        <v>1</v>
      </c>
    </row>
    <row r="382" spans="3:5">
      <c r="C382" t="s">
        <v>913</v>
      </c>
      <c r="D382" s="10" t="s">
        <v>824</v>
      </c>
      <c r="E382">
        <f>COUNTIFS(R$3:R$187, "&lt;&gt;0", $AG$3:$AG$187, "Network", AJ$3:AJ$187, 1)+COUNTIFS(R$3:R$187, "&lt;&gt;0", $AG$3:$AG$187, "Pathway", AJ$3:AJ$187, 1)</f>
        <v>1</v>
      </c>
    </row>
    <row r="383" spans="3:5">
      <c r="C383" t="s">
        <v>913</v>
      </c>
      <c r="D383" s="10" t="s">
        <v>825</v>
      </c>
      <c r="E383">
        <f>COUNTIFS(R$3:R$187, "&lt;&gt;0", $AG$3:$AG$187, "Network", AK$3:AK$187, 1)+COUNTIFS(R$3:R$187, "&lt;&gt;0", $AG$3:$AG$187, "Pathway", AK$3:AK$187, 1)</f>
        <v>0</v>
      </c>
    </row>
    <row r="384" spans="3:5">
      <c r="C384" t="s">
        <v>913</v>
      </c>
      <c r="D384" s="10" t="s">
        <v>826</v>
      </c>
      <c r="E384">
        <f>COUNTIFS(R$3:R$187, "&lt;&gt;0", $AG$3:$AG$187, "Network", AL$3:AL$187, 1)+COUNTIFS(R$3:R$187, "&lt;&gt;0", $AG$3:$AG$187, "Pathway", AL$3:AL$187, 1)</f>
        <v>0</v>
      </c>
    </row>
    <row r="385" spans="3:5">
      <c r="C385" t="s">
        <v>913</v>
      </c>
      <c r="D385" s="10" t="s">
        <v>827</v>
      </c>
      <c r="E385">
        <f>COUNTIFS(R$3:R$187, "&lt;&gt;0", $AG$3:$AG$187, "Network", AM$3:AM$187, 1)+COUNTIFS(R$3:R$187, "&lt;&gt;0", $AG$3:$AG$187, "Pathway", AM$3:AM$187, 1)</f>
        <v>1</v>
      </c>
    </row>
    <row r="386" spans="3:5">
      <c r="C386" t="s">
        <v>913</v>
      </c>
      <c r="D386" s="10" t="s">
        <v>828</v>
      </c>
      <c r="E386">
        <f>COUNTIFS(R$3:R$187, "&lt;&gt;0", $AG$3:$AG$187, "Network", AN$3:AN$187, 1)+COUNTIFS(R$3:R$187, "&lt;&gt;0", $AG$3:$AG$187, "Pathway", AN$3:AN$187, 1)</f>
        <v>1</v>
      </c>
    </row>
    <row r="387" spans="3:5">
      <c r="C387" t="s">
        <v>913</v>
      </c>
      <c r="D387" s="10" t="s">
        <v>829</v>
      </c>
      <c r="E387">
        <f>COUNTIFS(R$3:R$187, "&lt;&gt;0", $AG$3:$AG$187, "Network", AO$3:AO$187, 1)+COUNTIFS(R$3:R$187, "&lt;&gt;0", $AG$3:$AG$187, "Pathway", AO$3:AO$187, 1)</f>
        <v>1</v>
      </c>
    </row>
    <row r="388" spans="3:5">
      <c r="C388" t="s">
        <v>913</v>
      </c>
      <c r="D388" s="10" t="s">
        <v>830</v>
      </c>
      <c r="E388">
        <f>COUNTIFS(R$3:R$187, "&lt;&gt;0", $AG$3:$AG$187, "Network", AP$3:AP$187, 1)+COUNTIFS(R$3:R$187, "&lt;&gt;0", $AG$3:$AG$187, "Pathway", AP$3:AP$187, 1)</f>
        <v>1</v>
      </c>
    </row>
    <row r="389" spans="3:5">
      <c r="C389" t="s">
        <v>913</v>
      </c>
      <c r="D389" s="10" t="s">
        <v>831</v>
      </c>
      <c r="E389">
        <f>COUNTIFS(R$3:R$187, "&lt;&gt;0", $AG$3:$AG$187, "Network", AQ$3:AQ$187, 1)+COUNTIFS(R$3:R$187, "&lt;&gt;0", $AG$3:$AG$187, "Pathway", AQ$3:AQ$187, 1)</f>
        <v>1</v>
      </c>
    </row>
    <row r="390" spans="3:5">
      <c r="C390" t="s">
        <v>913</v>
      </c>
      <c r="D390" s="10" t="s">
        <v>832</v>
      </c>
      <c r="E390">
        <f>COUNTIFS(R$3:R$187, "&lt;&gt;0", $AG$3:$AG$187, "Network", AR$3:AR$187, 1)+COUNTIFS(R$3:R$187, "&lt;&gt;0", $AG$3:$AG$187, "Pathway", AR$3:AR$187, 1)</f>
        <v>1</v>
      </c>
    </row>
    <row r="391" spans="3:5">
      <c r="C391" t="s">
        <v>913</v>
      </c>
      <c r="D391" s="10" t="s">
        <v>833</v>
      </c>
      <c r="E391">
        <f>COUNTIFS(R$3:R$187, "&lt;&gt;0", $AG$3:$AG$187, "Network", AS$3:AS$187, 1)+COUNTIFS(R$3:R$187, "&lt;&gt;0", $AG$3:$AG$187, "Pathway", AS$3:AS$187, 1)</f>
        <v>0</v>
      </c>
    </row>
    <row r="392" spans="3:5">
      <c r="C392" t="s">
        <v>913</v>
      </c>
      <c r="D392" s="10" t="s">
        <v>834</v>
      </c>
      <c r="E392">
        <f>COUNTIFS(R$3:R$187, "&lt;&gt;0", $AG$3:$AG$187, "Network", AT$3:AT$187, 1)+COUNTIFS(R$3:R$187, "&lt;&gt;0", $AG$3:$AG$187, "Pathway", AT$3:AT$187, 1)</f>
        <v>0</v>
      </c>
    </row>
    <row r="393" spans="3:5">
      <c r="C393" t="s">
        <v>913</v>
      </c>
      <c r="D393" s="10" t="s">
        <v>835</v>
      </c>
      <c r="E393">
        <f>COUNTIFS(R$3:R$187, "&lt;&gt;0", $AG$3:$AG$187, "Network", AU$3:AU$187, 1)+COUNTIFS(R$3:R$187, "&lt;&gt;0", $AG$3:$AG$187, "Pathway", AU$3:AU$187, 1)</f>
        <v>0</v>
      </c>
    </row>
    <row r="394" spans="3:5">
      <c r="C394" t="s">
        <v>913</v>
      </c>
      <c r="D394" s="10" t="s">
        <v>836</v>
      </c>
      <c r="E394">
        <f>COUNTIFS(R$3:R$187, "&lt;&gt;0", $AG$3:$AG$187, "Network", AV$3:AV$187, 1)+COUNTIFS(R$3:R$187, "&lt;&gt;0", $AG$3:$AG$187, "Pathway", AV$3:AV$187, 1)</f>
        <v>1</v>
      </c>
    </row>
    <row r="395" spans="3:5">
      <c r="C395" t="s">
        <v>913</v>
      </c>
      <c r="D395" s="10" t="s">
        <v>837</v>
      </c>
      <c r="E395">
        <f>COUNTIFS(R$3:R$187, "&lt;&gt;0", $AG$3:$AG$187, "Network", AW$3:AW$187, 1)+COUNTIFS(R$3:R$187, "&lt;&gt;0", $AG$3:$AG$187, "Pathway", AW$3:AW$187, 1)</f>
        <v>0</v>
      </c>
    </row>
    <row r="396" spans="3:5">
      <c r="C396" t="s">
        <v>914</v>
      </c>
      <c r="D396" s="10" t="s">
        <v>822</v>
      </c>
      <c r="E396">
        <f>COUNTIFS(S$3:S$187, "&lt;&gt;0", $AG$3:$AG$187, "Network", AH$3:AH$187, 1)+COUNTIFS(S$3:S$187, "&lt;&gt;0", $AG$3:$AG$187, "Pathway", AH$3:AH$187, 1)</f>
        <v>28</v>
      </c>
    </row>
    <row r="397" spans="3:5">
      <c r="C397" t="s">
        <v>914</v>
      </c>
      <c r="D397" s="10" t="s">
        <v>823</v>
      </c>
      <c r="E397">
        <f>COUNTIFS(S$3:S$187, "&lt;&gt;0", $AG$3:$AG$187, "Network", AI$3:AI$187, 1)+COUNTIFS(S$3:S$187, "&lt;&gt;0", $AG$3:$AG$187, "Pathway", AI$3:AI$187, 1)</f>
        <v>25</v>
      </c>
    </row>
    <row r="398" spans="3:5">
      <c r="C398" t="s">
        <v>914</v>
      </c>
      <c r="D398" s="10" t="s">
        <v>824</v>
      </c>
      <c r="E398">
        <f>COUNTIFS(S$3:S$187, "&lt;&gt;0", $AG$3:$AG$187, "Network", AJ$3:AJ$187, 1)+COUNTIFS(S$3:S$187, "&lt;&gt;0", $AG$3:$AG$187, "Pathway", AJ$3:AJ$187, 1)</f>
        <v>26</v>
      </c>
    </row>
    <row r="399" spans="3:5">
      <c r="C399" t="s">
        <v>914</v>
      </c>
      <c r="D399" s="10" t="s">
        <v>825</v>
      </c>
      <c r="E399">
        <f>COUNTIFS(S$3:S$187, "&lt;&gt;0", $AG$3:$AG$187, "Network", AK$3:AK$187, 1)+COUNTIFS(S$3:S$187, "&lt;&gt;0", $AG$3:$AG$187, "Pathway", AK$3:AK$187, 1)</f>
        <v>10</v>
      </c>
    </row>
    <row r="400" spans="3:5">
      <c r="C400" t="s">
        <v>914</v>
      </c>
      <c r="D400" s="10" t="s">
        <v>826</v>
      </c>
      <c r="E400">
        <f>COUNTIFS(S$3:S$187, "&lt;&gt;0", $AG$3:$AG$187, "Network", AL$3:AL$187, 1)+COUNTIFS(S$3:S$187, "&lt;&gt;0", $AG$3:$AG$187, "Pathway", AL$3:AL$187, 1)</f>
        <v>12</v>
      </c>
    </row>
    <row r="401" spans="3:5">
      <c r="C401" t="s">
        <v>914</v>
      </c>
      <c r="D401" s="10" t="s">
        <v>827</v>
      </c>
      <c r="E401">
        <f>COUNTIFS(S$3:S$187, "&lt;&gt;0", $AG$3:$AG$187, "Network", AM$3:AM$187, 1)+COUNTIFS(S$3:S$187, "&lt;&gt;0", $AG$3:$AG$187, "Pathway", AM$3:AM$187, 1)</f>
        <v>28</v>
      </c>
    </row>
    <row r="402" spans="3:5">
      <c r="C402" t="s">
        <v>914</v>
      </c>
      <c r="D402" s="10" t="s">
        <v>828</v>
      </c>
      <c r="E402">
        <f>COUNTIFS(S$3:S$187, "&lt;&gt;0", $AG$3:$AG$187, "Network", AN$3:AN$187, 1)+COUNTIFS(S$3:S$187, "&lt;&gt;0", $AG$3:$AG$187, "Pathway", AN$3:AN$187, 1)</f>
        <v>31</v>
      </c>
    </row>
    <row r="403" spans="3:5">
      <c r="C403" t="s">
        <v>914</v>
      </c>
      <c r="D403" s="10" t="s">
        <v>829</v>
      </c>
      <c r="E403">
        <f>COUNTIFS(S$3:S$187, "&lt;&gt;0", $AG$3:$AG$187, "Network", AO$3:AO$187, 1)+COUNTIFS(S$3:S$187, "&lt;&gt;0", $AG$3:$AG$187, "Pathway", AO$3:AO$187, 1)</f>
        <v>37</v>
      </c>
    </row>
    <row r="404" spans="3:5">
      <c r="C404" t="s">
        <v>914</v>
      </c>
      <c r="D404" s="10" t="s">
        <v>830</v>
      </c>
      <c r="E404">
        <f>COUNTIFS(S$3:S$187, "&lt;&gt;0", $AG$3:$AG$187, "Network", AP$3:AP$187, 1)+COUNTIFS(S$3:S$187, "&lt;&gt;0", $AG$3:$AG$187, "Pathway", AP$3:AP$187, 1)</f>
        <v>20</v>
      </c>
    </row>
    <row r="405" spans="3:5">
      <c r="C405" t="s">
        <v>914</v>
      </c>
      <c r="D405" s="10" t="s">
        <v>831</v>
      </c>
      <c r="E405">
        <f>COUNTIFS(S$3:S$187, "&lt;&gt;0", $AG$3:$AG$187, "Network", AQ$3:AQ$187, 1)+COUNTIFS(S$3:S$187, "&lt;&gt;0", $AG$3:$AG$187, "Pathway", AQ$3:AQ$187, 1)</f>
        <v>27</v>
      </c>
    </row>
    <row r="406" spans="3:5">
      <c r="C406" t="s">
        <v>914</v>
      </c>
      <c r="D406" s="10" t="s">
        <v>832</v>
      </c>
      <c r="E406">
        <f>COUNTIFS(S$3:S$187, "&lt;&gt;0", $AG$3:$AG$187, "Network", AR$3:AR$187, 1)+COUNTIFS(S$3:S$187, "&lt;&gt;0", $AG$3:$AG$187, "Pathway", AR$3:AR$187, 1)</f>
        <v>38</v>
      </c>
    </row>
    <row r="407" spans="3:5">
      <c r="C407" t="s">
        <v>914</v>
      </c>
      <c r="D407" s="10" t="s">
        <v>833</v>
      </c>
      <c r="E407">
        <f>COUNTIFS(S$3:S$187, "&lt;&gt;0", $AG$3:$AG$187, "Network", AS$3:AS$187, 1)+COUNTIFS(S$3:S$187, "&lt;&gt;0", $AG$3:$AG$187, "Pathway", AS$3:AS$187, 1)</f>
        <v>0</v>
      </c>
    </row>
    <row r="408" spans="3:5">
      <c r="C408" t="s">
        <v>914</v>
      </c>
      <c r="D408" s="10" t="s">
        <v>834</v>
      </c>
      <c r="E408">
        <f>COUNTIFS(S$3:S$187, "&lt;&gt;0", $AG$3:$AG$187, "Network", AT$3:AT$187, 1)+COUNTIFS(S$3:S$187, "&lt;&gt;0", $AG$3:$AG$187, "Pathway", AT$3:AT$187, 1)</f>
        <v>1</v>
      </c>
    </row>
    <row r="409" spans="3:5">
      <c r="C409" t="s">
        <v>914</v>
      </c>
      <c r="D409" s="10" t="s">
        <v>835</v>
      </c>
      <c r="E409">
        <f>COUNTIFS(S$3:S$187, "&lt;&gt;0", $AG$3:$AG$187, "Network", AU$3:AU$187, 1)+COUNTIFS(S$3:S$187, "&lt;&gt;0", $AG$3:$AG$187, "Pathway", AU$3:AU$187, 1)</f>
        <v>4</v>
      </c>
    </row>
    <row r="410" spans="3:5">
      <c r="C410" t="s">
        <v>914</v>
      </c>
      <c r="D410" s="10" t="s">
        <v>836</v>
      </c>
      <c r="E410">
        <f>COUNTIFS(S$3:S$187, "&lt;&gt;0", $AG$3:$AG$187, "Network", AV$3:AV$187, 1)+COUNTIFS(S$3:S$187, "&lt;&gt;0", $AG$3:$AG$187, "Pathway", AV$3:AV$187, 1)</f>
        <v>38</v>
      </c>
    </row>
    <row r="411" spans="3:5">
      <c r="C411" t="s">
        <v>914</v>
      </c>
      <c r="D411" s="10" t="s">
        <v>837</v>
      </c>
      <c r="E411">
        <f>COUNTIFS(S$3:S$187, "&lt;&gt;0", $AG$3:$AG$187, "Network", AW$3:AW$187, 1)+COUNTIFS(S$3:S$187, "&lt;&gt;0", $AG$3:$AG$187, "Pathway", AW$3:AW$187, 1)</f>
        <v>0</v>
      </c>
    </row>
    <row r="412" spans="3:5">
      <c r="C412" t="s">
        <v>915</v>
      </c>
      <c r="D412" s="10" t="s">
        <v>822</v>
      </c>
      <c r="E412">
        <f>COUNTIFS(T$3:T$187, "&lt;&gt;0", $AG$3:$AG$187, "Network", AH$3:AH$187, 1)+COUNTIFS(T$3:T$187, "&lt;&gt;0", $AG$3:$AG$187, "Pathway", AH$3:AH$187, 1)</f>
        <v>20</v>
      </c>
    </row>
    <row r="413" spans="3:5">
      <c r="C413" t="s">
        <v>915</v>
      </c>
      <c r="D413" s="10" t="s">
        <v>823</v>
      </c>
      <c r="E413">
        <f>COUNTIFS(T$3:T$187, "&lt;&gt;0", $AG$3:$AG$187, "Network", AI$3:AI$187, 1)+COUNTIFS(T$3:T$187, "&lt;&gt;0", $AG$3:$AG$187, "Pathway", AI$3:AI$187, 1)</f>
        <v>20</v>
      </c>
    </row>
    <row r="414" spans="3:5">
      <c r="C414" t="s">
        <v>915</v>
      </c>
      <c r="D414" s="10" t="s">
        <v>824</v>
      </c>
      <c r="E414">
        <f>COUNTIFS(T$3:T$187, "&lt;&gt;0", $AG$3:$AG$187, "Network", AJ$3:AJ$187, 1)+COUNTIFS(T$3:T$187, "&lt;&gt;0", $AG$3:$AG$187, "Pathway", AJ$3:AJ$187, 1)</f>
        <v>20</v>
      </c>
    </row>
    <row r="415" spans="3:5">
      <c r="C415" t="s">
        <v>915</v>
      </c>
      <c r="D415" s="10" t="s">
        <v>825</v>
      </c>
      <c r="E415">
        <f>COUNTIFS(T$3:T$187, "&lt;&gt;0", $AG$3:$AG$187, "Network", AK$3:AK$187, 1)+COUNTIFS(T$3:T$187, "&lt;&gt;0", $AG$3:$AG$187, "Pathway", AK$3:AK$187, 1)</f>
        <v>2</v>
      </c>
    </row>
    <row r="416" spans="3:5">
      <c r="C416" t="s">
        <v>915</v>
      </c>
      <c r="D416" s="10" t="s">
        <v>826</v>
      </c>
      <c r="E416">
        <f>COUNTIFS(T$3:T$187, "&lt;&gt;0", $AG$3:$AG$187, "Network", AL$3:AL$187, 1)+COUNTIFS(T$3:T$187, "&lt;&gt;0", $AG$3:$AG$187, "Pathway", AL$3:AL$187, 1)</f>
        <v>5</v>
      </c>
    </row>
    <row r="417" spans="3:5">
      <c r="C417" t="s">
        <v>915</v>
      </c>
      <c r="D417" s="10" t="s">
        <v>827</v>
      </c>
      <c r="E417">
        <f>COUNTIFS(T$3:T$187, "&lt;&gt;0", $AG$3:$AG$187, "Network", AM$3:AM$187, 1)+COUNTIFS(T$3:T$187, "&lt;&gt;0", $AG$3:$AG$187, "Pathway", AM$3:AM$187, 1)</f>
        <v>18</v>
      </c>
    </row>
    <row r="418" spans="3:5">
      <c r="C418" t="s">
        <v>915</v>
      </c>
      <c r="D418" s="10" t="s">
        <v>828</v>
      </c>
      <c r="E418">
        <f>COUNTIFS(T$3:T$187, "&lt;&gt;0", $AG$3:$AG$187, "Network", AN$3:AN$187, 1)+COUNTIFS(T$3:T$187, "&lt;&gt;0", $AG$3:$AG$187, "Pathway", AN$3:AN$187, 1)</f>
        <v>20</v>
      </c>
    </row>
    <row r="419" spans="3:5">
      <c r="C419" t="s">
        <v>915</v>
      </c>
      <c r="D419" s="10" t="s">
        <v>829</v>
      </c>
      <c r="E419">
        <f>COUNTIFS(T$3:T$187, "&lt;&gt;0", $AG$3:$AG$187, "Network", AO$3:AO$187, 1)+COUNTIFS(T$3:T$187, "&lt;&gt;0", $AG$3:$AG$187, "Pathway", AO$3:AO$187, 1)</f>
        <v>22</v>
      </c>
    </row>
    <row r="420" spans="3:5">
      <c r="C420" t="s">
        <v>915</v>
      </c>
      <c r="D420" s="10" t="s">
        <v>830</v>
      </c>
      <c r="E420">
        <f>COUNTIFS(T$3:T$187, "&lt;&gt;0", $AG$3:$AG$187, "Network", AP$3:AP$187, 1)+COUNTIFS(T$3:T$187, "&lt;&gt;0", $AG$3:$AG$187, "Pathway", AP$3:AP$187, 1)</f>
        <v>24</v>
      </c>
    </row>
    <row r="421" spans="3:5">
      <c r="C421" t="s">
        <v>915</v>
      </c>
      <c r="D421" s="10" t="s">
        <v>831</v>
      </c>
      <c r="E421">
        <f>COUNTIFS(T$3:T$187, "&lt;&gt;0", $AG$3:$AG$187, "Network", AQ$3:AQ$187, 1)+COUNTIFS(T$3:T$187, "&lt;&gt;0", $AG$3:$AG$187, "Pathway", AQ$3:AQ$187, 1)</f>
        <v>21</v>
      </c>
    </row>
    <row r="422" spans="3:5">
      <c r="C422" t="s">
        <v>915</v>
      </c>
      <c r="D422" s="10" t="s">
        <v>832</v>
      </c>
      <c r="E422">
        <f>COUNTIFS(T$3:T$187, "&lt;&gt;0", $AG$3:$AG$187, "Network", AR$3:AR$187, 1)+COUNTIFS(T$3:T$187, "&lt;&gt;0", $AG$3:$AG$187, "Pathway", AR$3:AR$187, 1)</f>
        <v>25</v>
      </c>
    </row>
    <row r="423" spans="3:5">
      <c r="C423" t="s">
        <v>915</v>
      </c>
      <c r="D423" s="10" t="s">
        <v>833</v>
      </c>
      <c r="E423">
        <f>COUNTIFS(T$3:T$187, "&lt;&gt;0", $AG$3:$AG$187, "Network", AS$3:AS$187, 1)+COUNTIFS(T$3:T$187, "&lt;&gt;0", $AG$3:$AG$187, "Pathway", AS$3:AS$187, 1)</f>
        <v>0</v>
      </c>
    </row>
    <row r="424" spans="3:5">
      <c r="C424" t="s">
        <v>915</v>
      </c>
      <c r="D424" s="10" t="s">
        <v>834</v>
      </c>
      <c r="E424">
        <f>COUNTIFS(T$3:T$187, "&lt;&gt;0", $AG$3:$AG$187, "Network", AT$3:AT$187, 1)+COUNTIFS(T$3:T$187, "&lt;&gt;0", $AG$3:$AG$187, "Pathway", AT$3:AT$187, 1)</f>
        <v>1</v>
      </c>
    </row>
    <row r="425" spans="3:5">
      <c r="C425" t="s">
        <v>915</v>
      </c>
      <c r="D425" s="10" t="s">
        <v>835</v>
      </c>
      <c r="E425">
        <f>COUNTIFS(T$3:T$187, "&lt;&gt;0", $AG$3:$AG$187, "Network", AU$3:AU$187, 1)+COUNTIFS(T$3:T$187, "&lt;&gt;0", $AG$3:$AG$187, "Pathway", AU$3:AU$187, 1)</f>
        <v>1</v>
      </c>
    </row>
    <row r="426" spans="3:5">
      <c r="C426" t="s">
        <v>915</v>
      </c>
      <c r="D426" s="10" t="s">
        <v>836</v>
      </c>
      <c r="E426">
        <f>COUNTIFS(T$3:T$187, "&lt;&gt;0", $AG$3:$AG$187, "Network", AV$3:AV$187, 1)+COUNTIFS(T$3:T$187, "&lt;&gt;0", $AG$3:$AG$187, "Pathway", AV$3:AV$187, 1)</f>
        <v>25</v>
      </c>
    </row>
    <row r="427" spans="3:5">
      <c r="C427" t="s">
        <v>915</v>
      </c>
      <c r="D427" s="10" t="s">
        <v>837</v>
      </c>
      <c r="E427">
        <f>COUNTIFS(T$3:T$187, "&lt;&gt;0", $AG$3:$AG$187, "Network", AW$3:AW$187, 1)+COUNTIFS(T$3:T$187, "&lt;&gt;0", $AG$3:$AG$187, "Pathway", AW$3:AW$187, 1)</f>
        <v>0</v>
      </c>
    </row>
    <row r="428" spans="3:5">
      <c r="C428" t="s">
        <v>916</v>
      </c>
      <c r="D428" s="10" t="s">
        <v>822</v>
      </c>
      <c r="E428">
        <f>COUNTIFS(U$3:U$187, "&lt;&gt;0", $AG$3:$AG$187, "Network", AH$3:AH$187, 1)+COUNTIFS(U$3:U$187, "&lt;&gt;0", $AG$3:$AG$187, "Pathway", AH$3:AH$187, 1)</f>
        <v>24</v>
      </c>
    </row>
    <row r="429" spans="3:5">
      <c r="C429" t="s">
        <v>916</v>
      </c>
      <c r="D429" s="10" t="s">
        <v>823</v>
      </c>
      <c r="E429">
        <f>COUNTIFS(U$3:U$187, "&lt;&gt;0", $AG$3:$AG$187, "Network", AI$3:AI$187, 1)+COUNTIFS(U$3:U$187, "&lt;&gt;0", $AG$3:$AG$187, "Pathway", AI$3:AI$187, 1)</f>
        <v>22</v>
      </c>
    </row>
    <row r="430" spans="3:5">
      <c r="C430" t="s">
        <v>916</v>
      </c>
      <c r="D430" s="10" t="s">
        <v>824</v>
      </c>
      <c r="E430">
        <f>COUNTIFS(U$3:U$187, "&lt;&gt;0", $AG$3:$AG$187, "Network", AJ$3:AJ$187, 1)+COUNTIFS(U$3:U$187, "&lt;&gt;0", $AG$3:$AG$187, "Pathway", AJ$3:AJ$187, 1)</f>
        <v>24</v>
      </c>
    </row>
    <row r="431" spans="3:5">
      <c r="C431" t="s">
        <v>916</v>
      </c>
      <c r="D431" s="10" t="s">
        <v>825</v>
      </c>
      <c r="E431">
        <f>COUNTIFS(U$3:U$187, "&lt;&gt;0", $AG$3:$AG$187, "Network", AK$3:AK$187, 1)+COUNTIFS(U$3:U$187, "&lt;&gt;0", $AG$3:$AG$187, "Pathway", AK$3:AK$187, 1)</f>
        <v>1</v>
      </c>
    </row>
    <row r="432" spans="3:5">
      <c r="C432" t="s">
        <v>916</v>
      </c>
      <c r="D432" s="10" t="s">
        <v>826</v>
      </c>
      <c r="E432">
        <f>COUNTIFS(U$3:U$187, "&lt;&gt;0", $AG$3:$AG$187, "Network", AL$3:AL$187, 1)+COUNTIFS(U$3:U$187, "&lt;&gt;0", $AG$3:$AG$187, "Pathway", AL$3:AL$187, 1)</f>
        <v>4</v>
      </c>
    </row>
    <row r="433" spans="3:5">
      <c r="C433" t="s">
        <v>916</v>
      </c>
      <c r="D433" s="10" t="s">
        <v>827</v>
      </c>
      <c r="E433">
        <f>COUNTIFS(U$3:U$187, "&lt;&gt;0", $AG$3:$AG$187, "Network", AM$3:AM$187, 1)+COUNTIFS(U$3:U$187, "&lt;&gt;0", $AG$3:$AG$187, "Pathway", AM$3:AM$187, 1)</f>
        <v>23</v>
      </c>
    </row>
    <row r="434" spans="3:5">
      <c r="C434" t="s">
        <v>916</v>
      </c>
      <c r="D434" s="10" t="s">
        <v>828</v>
      </c>
      <c r="E434">
        <f>COUNTIFS(U$3:U$187, "&lt;&gt;0", $AG$3:$AG$187, "Network", AN$3:AN$187, 1)+COUNTIFS(U$3:U$187, "&lt;&gt;0", $AG$3:$AG$187, "Pathway", AN$3:AN$187, 1)</f>
        <v>24</v>
      </c>
    </row>
    <row r="435" spans="3:5">
      <c r="C435" t="s">
        <v>916</v>
      </c>
      <c r="D435" s="10" t="s">
        <v>829</v>
      </c>
      <c r="E435">
        <f>COUNTIFS(U$3:U$187, "&lt;&gt;0", $AG$3:$AG$187, "Network", AO$3:AO$187, 1)+COUNTIFS(U$3:U$187, "&lt;&gt;0", $AG$3:$AG$187, "Pathway", AO$3:AO$187, 1)</f>
        <v>25</v>
      </c>
    </row>
    <row r="436" spans="3:5">
      <c r="C436" t="s">
        <v>916</v>
      </c>
      <c r="D436" s="10" t="s">
        <v>830</v>
      </c>
      <c r="E436">
        <f>COUNTIFS(U$3:U$187, "&lt;&gt;0", $AG$3:$AG$187, "Network", AP$3:AP$187, 1)+COUNTIFS(U$3:U$187, "&lt;&gt;0", $AG$3:$AG$187, "Pathway", AP$3:AP$187, 1)</f>
        <v>19</v>
      </c>
    </row>
    <row r="437" spans="3:5">
      <c r="C437" t="s">
        <v>916</v>
      </c>
      <c r="D437" s="10" t="s">
        <v>831</v>
      </c>
      <c r="E437">
        <f>COUNTIFS(U$3:U$187, "&lt;&gt;0", $AG$3:$AG$187, "Network", AQ$3:AQ$187, 1)+COUNTIFS(U$3:U$187, "&lt;&gt;0", $AG$3:$AG$187, "Pathway", AQ$3:AQ$187, 1)</f>
        <v>26</v>
      </c>
    </row>
    <row r="438" spans="3:5">
      <c r="C438" t="s">
        <v>916</v>
      </c>
      <c r="D438" s="10" t="s">
        <v>832</v>
      </c>
      <c r="E438">
        <f>COUNTIFS(U$3:U$187, "&lt;&gt;0", $AG$3:$AG$187, "Network", AR$3:AR$187, 1)+COUNTIFS(U$3:U$187, "&lt;&gt;0", $AG$3:$AG$187, "Pathway", AR$3:AR$187, 1)</f>
        <v>27</v>
      </c>
    </row>
    <row r="439" spans="3:5">
      <c r="C439" t="s">
        <v>916</v>
      </c>
      <c r="D439" s="10" t="s">
        <v>833</v>
      </c>
      <c r="E439">
        <f>COUNTIFS(U$3:U$187, "&lt;&gt;0", $AG$3:$AG$187, "Network", AS$3:AS$187, 1)+COUNTIFS(U$3:U$187, "&lt;&gt;0", $AG$3:$AG$187, "Pathway", AS$3:AS$187, 1)</f>
        <v>0</v>
      </c>
    </row>
    <row r="440" spans="3:5">
      <c r="C440" t="s">
        <v>916</v>
      </c>
      <c r="D440" s="10" t="s">
        <v>834</v>
      </c>
      <c r="E440">
        <f>COUNTIFS(U$3:U$187, "&lt;&gt;0", $AG$3:$AG$187, "Network", AT$3:AT$187, 1)+COUNTIFS(U$3:U$187, "&lt;&gt;0", $AG$3:$AG$187, "Pathway", AT$3:AT$187, 1)</f>
        <v>1</v>
      </c>
    </row>
    <row r="441" spans="3:5">
      <c r="C441" t="s">
        <v>916</v>
      </c>
      <c r="D441" s="10" t="s">
        <v>835</v>
      </c>
      <c r="E441">
        <f>COUNTIFS(U$3:U$187, "&lt;&gt;0", $AG$3:$AG$187, "Network", AU$3:AU$187, 1)+COUNTIFS(U$3:U$187, "&lt;&gt;0", $AG$3:$AG$187, "Pathway", AU$3:AU$187, 1)</f>
        <v>1</v>
      </c>
    </row>
    <row r="442" spans="3:5">
      <c r="C442" t="s">
        <v>916</v>
      </c>
      <c r="D442" s="10" t="s">
        <v>836</v>
      </c>
      <c r="E442">
        <f>COUNTIFS(U$3:U$187, "&lt;&gt;0", $AG$3:$AG$187, "Network", AV$3:AV$187, 1)+COUNTIFS(U$3:U$187, "&lt;&gt;0", $AG$3:$AG$187, "Pathway", AV$3:AV$187, 1)</f>
        <v>27</v>
      </c>
    </row>
    <row r="443" spans="3:5">
      <c r="C443" t="s">
        <v>916</v>
      </c>
      <c r="D443" s="10" t="s">
        <v>837</v>
      </c>
      <c r="E443">
        <f>COUNTIFS(U$3:U$187, "&lt;&gt;0", $AG$3:$AG$187, "Network", AW$3:AW$187, 1)+COUNTIFS(U$3:U$187, "&lt;&gt;0", $AG$3:$AG$187, "Pathway", AW$3:AW$187, 1)</f>
        <v>0</v>
      </c>
    </row>
    <row r="444" spans="3:5">
      <c r="C444" t="s">
        <v>917</v>
      </c>
      <c r="D444" s="10" t="s">
        <v>822</v>
      </c>
      <c r="E444">
        <f>COUNTIFS(V$3:V$187, "&lt;&gt;0", $AG$3:$AG$187, "Network", AH$3:AH$187, 1)+COUNTIFS(V$3:V$187, "&lt;&gt;0", $AG$3:$AG$187, "Pathway", AH$3:AH$187, 1)</f>
        <v>2</v>
      </c>
    </row>
    <row r="445" spans="3:5">
      <c r="C445" t="s">
        <v>917</v>
      </c>
      <c r="D445" s="10" t="s">
        <v>823</v>
      </c>
      <c r="E445">
        <f>COUNTIFS(V$3:V$187, "&lt;&gt;0", $AG$3:$AG$187, "Network", AI$3:AI$187, 1)+COUNTIFS(V$3:V$187, "&lt;&gt;0", $AG$3:$AG$187, "Pathway", AI$3:AI$187, 1)</f>
        <v>2</v>
      </c>
    </row>
    <row r="446" spans="3:5">
      <c r="C446" t="s">
        <v>917</v>
      </c>
      <c r="D446" s="10" t="s">
        <v>824</v>
      </c>
      <c r="E446">
        <f>COUNTIFS(V$3:V$187, "&lt;&gt;0", $AG$3:$AG$187, "Network", AJ$3:AJ$187, 1)+COUNTIFS(V$3:V$187, "&lt;&gt;0", $AG$3:$AG$187, "Pathway", AJ$3:AJ$187, 1)</f>
        <v>2</v>
      </c>
    </row>
    <row r="447" spans="3:5">
      <c r="C447" t="s">
        <v>917</v>
      </c>
      <c r="D447" s="10" t="s">
        <v>825</v>
      </c>
      <c r="E447">
        <f>COUNTIFS(V$3:V$187, "&lt;&gt;0", $AG$3:$AG$187, "Network", AK$3:AK$187, 1)+COUNTIFS(V$3:V$187, "&lt;&gt;0", $AG$3:$AG$187, "Pathway", AK$3:AK$187, 1)</f>
        <v>0</v>
      </c>
    </row>
    <row r="448" spans="3:5">
      <c r="C448" t="s">
        <v>917</v>
      </c>
      <c r="D448" s="10" t="s">
        <v>826</v>
      </c>
      <c r="E448">
        <f>COUNTIFS(V$3:V$187, "&lt;&gt;0", $AG$3:$AG$187, "Network", AL$3:AL$187, 1)+COUNTIFS(V$3:V$187, "&lt;&gt;0", $AG$3:$AG$187, "Pathway", AL$3:AL$187, 1)</f>
        <v>0</v>
      </c>
    </row>
    <row r="449" spans="3:5">
      <c r="C449" t="s">
        <v>917</v>
      </c>
      <c r="D449" s="10" t="s">
        <v>827</v>
      </c>
      <c r="E449">
        <f>COUNTIFS(V$3:V$187, "&lt;&gt;0", $AG$3:$AG$187, "Network", AM$3:AM$187, 1)+COUNTIFS(V$3:V$187, "&lt;&gt;0", $AG$3:$AG$187, "Pathway", AM$3:AM$187, 1)</f>
        <v>2</v>
      </c>
    </row>
    <row r="450" spans="3:5">
      <c r="C450" t="s">
        <v>917</v>
      </c>
      <c r="D450" s="10" t="s">
        <v>828</v>
      </c>
      <c r="E450">
        <f>COUNTIFS(V$3:V$187, "&lt;&gt;0", $AG$3:$AG$187, "Network", AN$3:AN$187, 1)+COUNTIFS(V$3:V$187, "&lt;&gt;0", $AG$3:$AG$187, "Pathway", AN$3:AN$187, 1)</f>
        <v>2</v>
      </c>
    </row>
    <row r="451" spans="3:5">
      <c r="C451" t="s">
        <v>917</v>
      </c>
      <c r="D451" s="10" t="s">
        <v>829</v>
      </c>
      <c r="E451">
        <f>COUNTIFS(V$3:V$187, "&lt;&gt;0", $AG$3:$AG$187, "Network", AO$3:AO$187, 1)+COUNTIFS(V$3:V$187, "&lt;&gt;0", $AG$3:$AG$187, "Pathway", AO$3:AO$187, 1)</f>
        <v>2</v>
      </c>
    </row>
    <row r="452" spans="3:5">
      <c r="C452" t="s">
        <v>917</v>
      </c>
      <c r="D452" s="10" t="s">
        <v>830</v>
      </c>
      <c r="E452">
        <f>COUNTIFS(V$3:V$187, "&lt;&gt;0", $AG$3:$AG$187, "Network", AP$3:AP$187, 1)+COUNTIFS(V$3:V$187, "&lt;&gt;0", $AG$3:$AG$187, "Pathway", AP$3:AP$187, 1)</f>
        <v>2</v>
      </c>
    </row>
    <row r="453" spans="3:5">
      <c r="C453" t="s">
        <v>917</v>
      </c>
      <c r="D453" s="10" t="s">
        <v>831</v>
      </c>
      <c r="E453">
        <f>COUNTIFS(V$3:V$187, "&lt;&gt;0", $AG$3:$AG$187, "Network", AQ$3:AQ$187, 1)+COUNTIFS(V$3:V$187, "&lt;&gt;0", $AG$3:$AG$187, "Pathway", AQ$3:AQ$187, 1)</f>
        <v>2</v>
      </c>
    </row>
    <row r="454" spans="3:5">
      <c r="C454" t="s">
        <v>917</v>
      </c>
      <c r="D454" s="10" t="s">
        <v>832</v>
      </c>
      <c r="E454">
        <f>COUNTIFS(V$3:V$187, "&lt;&gt;0", $AG$3:$AG$187, "Network", AR$3:AR$187, 1)+COUNTIFS(V$3:V$187, "&lt;&gt;0", $AG$3:$AG$187, "Pathway", AR$3:AR$187, 1)</f>
        <v>2</v>
      </c>
    </row>
    <row r="455" spans="3:5">
      <c r="C455" t="s">
        <v>917</v>
      </c>
      <c r="D455" s="10" t="s">
        <v>833</v>
      </c>
      <c r="E455">
        <f>COUNTIFS(V$3:V$187, "&lt;&gt;0", $AG$3:$AG$187, "Network", AS$3:AS$187, 1)+COUNTIFS(V$3:V$187, "&lt;&gt;0", $AG$3:$AG$187, "Pathway", AS$3:AS$187, 1)</f>
        <v>0</v>
      </c>
    </row>
    <row r="456" spans="3:5">
      <c r="C456" t="s">
        <v>917</v>
      </c>
      <c r="D456" s="10" t="s">
        <v>834</v>
      </c>
      <c r="E456">
        <f>COUNTIFS(V$3:V$187, "&lt;&gt;0", $AG$3:$AG$187, "Network", AT$3:AT$187, 1)+COUNTIFS(V$3:V$187, "&lt;&gt;0", $AG$3:$AG$187, "Pathway", AT$3:AT$187, 1)</f>
        <v>0</v>
      </c>
    </row>
    <row r="457" spans="3:5">
      <c r="C457" t="s">
        <v>917</v>
      </c>
      <c r="D457" s="10" t="s">
        <v>835</v>
      </c>
      <c r="E457">
        <f>COUNTIFS(V$3:V$187, "&lt;&gt;0", $AG$3:$AG$187, "Network", AU$3:AU$187, 1)+COUNTIFS(V$3:V$187, "&lt;&gt;0", $AG$3:$AG$187, "Pathway", AU$3:AU$187, 1)</f>
        <v>0</v>
      </c>
    </row>
    <row r="458" spans="3:5">
      <c r="C458" t="s">
        <v>917</v>
      </c>
      <c r="D458" s="10" t="s">
        <v>836</v>
      </c>
      <c r="E458">
        <f>COUNTIFS(V$3:V$187, "&lt;&gt;0", $AG$3:$AG$187, "Network", AV$3:AV$187, 1)+COUNTIFS(V$3:V$187, "&lt;&gt;0", $AG$3:$AG$187, "Pathway", AV$3:AV$187, 1)</f>
        <v>2</v>
      </c>
    </row>
    <row r="459" spans="3:5">
      <c r="C459" t="s">
        <v>917</v>
      </c>
      <c r="D459" s="10" t="s">
        <v>837</v>
      </c>
      <c r="E459">
        <f>COUNTIFS(V$3:V$187, "&lt;&gt;0", $AG$3:$AG$187, "Network", AW$3:AW$187, 1)+COUNTIFS(V$3:V$187, "&lt;&gt;0", $AG$3:$AG$187, "Pathway", AW$3:AW$187, 1)</f>
        <v>0</v>
      </c>
    </row>
    <row r="460" spans="3:5">
      <c r="C460" t="s">
        <v>918</v>
      </c>
      <c r="D460" s="10" t="s">
        <v>822</v>
      </c>
      <c r="E460">
        <f>COUNTIFS(Y$3:Y$187, "&lt;&gt;0", $AG$3:$AG$187, "Network", AH$3:AH$187, 1)+COUNTIFS(Y$3:Y$187, "&lt;&gt;0", $AG$3:$AG$187, "Pathway", AH$3:AH$187, 1)</f>
        <v>22</v>
      </c>
    </row>
    <row r="461" spans="3:5">
      <c r="C461" t="s">
        <v>918</v>
      </c>
      <c r="D461" s="10" t="s">
        <v>823</v>
      </c>
      <c r="E461">
        <f>COUNTIFS(Y$3:Y$187, "&lt;&gt;0", $AG$3:$AG$187, "Network", AI$3:AI$187, 1)+COUNTIFS(Y$3:Y$187, "&lt;&gt;0", $AG$3:$AG$187, "Pathway", AI$3:AI$187, 1)</f>
        <v>21</v>
      </c>
    </row>
    <row r="462" spans="3:5">
      <c r="C462" t="s">
        <v>918</v>
      </c>
      <c r="D462" s="10" t="s">
        <v>824</v>
      </c>
      <c r="E462">
        <f>COUNTIFS(Y$3:Y$187, "&lt;&gt;0", $AG$3:$AG$187, "Network", AJ$3:AJ$187, 1)+COUNTIFS(Y$3:Y$187, "&lt;&gt;0", $AG$3:$AG$187, "Pathway", AJ$3:AJ$187, 1)</f>
        <v>20</v>
      </c>
    </row>
    <row r="463" spans="3:5">
      <c r="C463" t="s">
        <v>918</v>
      </c>
      <c r="D463" s="10" t="s">
        <v>825</v>
      </c>
      <c r="E463">
        <f>COUNTIFS(Y$3:Y$187, "&lt;&gt;0", $AG$3:$AG$187, "Network", AK$3:AK$187, 1)+COUNTIFS(Y$3:Y$187, "&lt;&gt;0", $AG$3:$AG$187, "Pathway", AK$3:AK$187, 1)</f>
        <v>1</v>
      </c>
    </row>
    <row r="464" spans="3:5">
      <c r="C464" t="s">
        <v>918</v>
      </c>
      <c r="D464" s="10" t="s">
        <v>826</v>
      </c>
      <c r="E464">
        <f>COUNTIFS(Y$3:Y$187, "&lt;&gt;0", $AG$3:$AG$187, "Network", AL$3:AL$187, 1)+COUNTIFS(Y$3:Y$187, "&lt;&gt;0", $AG$3:$AG$187, "Pathway", AL$3:AL$187, 1)</f>
        <v>7</v>
      </c>
    </row>
    <row r="465" spans="3:5">
      <c r="C465" t="s">
        <v>918</v>
      </c>
      <c r="D465" s="10" t="s">
        <v>827</v>
      </c>
      <c r="E465">
        <f>COUNTIFS(Y$3:Y$187, "&lt;&gt;0", $AG$3:$AG$187, "Network", AM$3:AM$187, 1)+COUNTIFS(Y$3:Y$187, "&lt;&gt;0", $AG$3:$AG$187, "Pathway", AM$3:AM$187, 1)</f>
        <v>21</v>
      </c>
    </row>
    <row r="466" spans="3:5">
      <c r="C466" t="s">
        <v>918</v>
      </c>
      <c r="D466" s="10" t="s">
        <v>828</v>
      </c>
      <c r="E466">
        <f>COUNTIFS(Y$3:Y$187, "&lt;&gt;0", $AG$3:$AG$187, "Network", AN$3:AN$187, 1)+COUNTIFS(Y$3:Y$187, "&lt;&gt;0", $AG$3:$AG$187, "Pathway", AN$3:AN$187, 1)</f>
        <v>22</v>
      </c>
    </row>
    <row r="467" spans="3:5">
      <c r="C467" t="s">
        <v>918</v>
      </c>
      <c r="D467" s="10" t="s">
        <v>829</v>
      </c>
      <c r="E467">
        <f>COUNTIFS(Y$3:Y$187, "&lt;&gt;0", $AG$3:$AG$187, "Network", AO$3:AO$187, 1)+COUNTIFS(Y$3:Y$187, "&lt;&gt;0", $AG$3:$AG$187, "Pathway", AO$3:AO$187, 1)</f>
        <v>23</v>
      </c>
    </row>
    <row r="468" spans="3:5">
      <c r="C468" t="s">
        <v>918</v>
      </c>
      <c r="D468" s="10" t="s">
        <v>830</v>
      </c>
      <c r="E468">
        <f>COUNTIFS(Y$3:Y$187, "&lt;&gt;0", $AG$3:$AG$187, "Network", AP$3:AP$187, 1)+COUNTIFS(Y$3:Y$187, "&lt;&gt;0", $AG$3:$AG$187, "Pathway", AP$3:AP$187, 1)</f>
        <v>16</v>
      </c>
    </row>
    <row r="469" spans="3:5">
      <c r="C469" t="s">
        <v>918</v>
      </c>
      <c r="D469" s="10" t="s">
        <v>831</v>
      </c>
      <c r="E469">
        <f>COUNTIFS(Y$3:Y$187, "&lt;&gt;0", $AG$3:$AG$187, "Network", AQ$3:AQ$187, 1)+COUNTIFS(Y$3:Y$187, "&lt;&gt;0", $AG$3:$AG$187, "Pathway", AQ$3:AQ$187, 1)</f>
        <v>21</v>
      </c>
    </row>
    <row r="470" spans="3:5">
      <c r="C470" t="s">
        <v>918</v>
      </c>
      <c r="D470" s="10" t="s">
        <v>832</v>
      </c>
      <c r="E470">
        <f>COUNTIFS(Y$3:Y$187, "&lt;&gt;0", $AG$3:$AG$187, "Network", AR$3:AR$187, 1)+COUNTIFS(Y$3:Y$187, "&lt;&gt;0", $AG$3:$AG$187, "Pathway", AR$3:AR$187, 1)</f>
        <v>23</v>
      </c>
    </row>
    <row r="471" spans="3:5">
      <c r="C471" t="s">
        <v>918</v>
      </c>
      <c r="D471" s="10" t="s">
        <v>833</v>
      </c>
      <c r="E471">
        <f>COUNTIFS(Y$3:Y$187, "&lt;&gt;0", $AG$3:$AG$187, "Network", AS$3:AS$187, 1)+COUNTIFS(Y$3:Y$187, "&lt;&gt;0", $AG$3:$AG$187, "Pathway", AS$3:AS$187, 1)</f>
        <v>0</v>
      </c>
    </row>
    <row r="472" spans="3:5">
      <c r="C472" t="s">
        <v>918</v>
      </c>
      <c r="D472" s="10" t="s">
        <v>834</v>
      </c>
      <c r="E472">
        <f>COUNTIFS(Y$3:Y$187, "&lt;&gt;0", $AG$3:$AG$187, "Network", AT$3:AT$187, 1)+COUNTIFS(Y$3:Y$187, "&lt;&gt;0", $AG$3:$AG$187, "Pathway", AT$3:AT$187, 1)</f>
        <v>1</v>
      </c>
    </row>
    <row r="473" spans="3:5">
      <c r="C473" t="s">
        <v>918</v>
      </c>
      <c r="D473" s="10" t="s">
        <v>835</v>
      </c>
      <c r="E473">
        <f>COUNTIFS(Y$3:Y$187, "&lt;&gt;0", $AG$3:$AG$187, "Network", AU$3:AU$187, 1)+COUNTIFS(Y$3:Y$187, "&lt;&gt;0", $AG$3:$AG$187, "Pathway", AU$3:AU$187, 1)</f>
        <v>1</v>
      </c>
    </row>
    <row r="474" spans="3:5">
      <c r="C474" t="s">
        <v>918</v>
      </c>
      <c r="D474" s="10" t="s">
        <v>836</v>
      </c>
      <c r="E474">
        <f>COUNTIFS(Y$3:Y$187, "&lt;&gt;0", $AG$3:$AG$187, "Network", AV$3:AV$187, 1)+COUNTIFS(Y$3:Y$187, "&lt;&gt;0", $AG$3:$AG$187, "Pathway", AV$3:AV$187, 1)</f>
        <v>23</v>
      </c>
    </row>
    <row r="475" spans="3:5">
      <c r="C475" t="s">
        <v>918</v>
      </c>
      <c r="D475" s="10" t="s">
        <v>837</v>
      </c>
      <c r="E475">
        <f>COUNTIFS(Y$3:Y$187, "&lt;&gt;0", $AG$3:$AG$187, "Network", AW$3:AW$187, 1)+COUNTIFS(Y$3:Y$187, "&lt;&gt;0", $AG$3:$AG$187, "Pathway", AW$3:AW$187, 1)</f>
        <v>0</v>
      </c>
    </row>
    <row r="476" spans="3:5">
      <c r="C476" t="s">
        <v>919</v>
      </c>
      <c r="D476" s="10" t="s">
        <v>822</v>
      </c>
      <c r="E476">
        <f>COUNTIFS(Z$3:Z$187, "&lt;&gt;0", $AG$3:$AG$187, "Network", AH$3:AH$187, 1)+COUNTIFS(Z$3:Z$187, "&lt;&gt;0", $AG$3:$AG$187, "Pathway", AH$3:AH$187, 1)</f>
        <v>16</v>
      </c>
    </row>
    <row r="477" spans="3:5">
      <c r="C477" t="s">
        <v>919</v>
      </c>
      <c r="D477" s="10" t="s">
        <v>823</v>
      </c>
      <c r="E477">
        <f>COUNTIFS(Z$3:Z$187, "&lt;&gt;0", $AG$3:$AG$187, "Network", AI$3:AI$187, 1)+COUNTIFS(Z$3:Z$187, "&lt;&gt;0", $AG$3:$AG$187, "Pathway", AI$3:AI$187, 1)</f>
        <v>15</v>
      </c>
    </row>
    <row r="478" spans="3:5">
      <c r="C478" t="s">
        <v>919</v>
      </c>
      <c r="D478" s="10" t="s">
        <v>824</v>
      </c>
      <c r="E478">
        <f>COUNTIFS(Z$3:Z$187, "&lt;&gt;0", $AG$3:$AG$187, "Network", AJ$3:AJ$187, 1)+COUNTIFS(Z$3:Z$187, "&lt;&gt;0", $AG$3:$AG$187, "Pathway", AJ$3:AJ$187, 1)</f>
        <v>14</v>
      </c>
    </row>
    <row r="479" spans="3:5">
      <c r="C479" t="s">
        <v>919</v>
      </c>
      <c r="D479" s="10" t="s">
        <v>825</v>
      </c>
      <c r="E479">
        <f>COUNTIFS(Z$3:Z$187, "&lt;&gt;0", $AG$3:$AG$187, "Network", AK$3:AK$187, 1)+COUNTIFS(Z$3:Z$187, "&lt;&gt;0", $AG$3:$AG$187, "Pathway", AK$3:AK$187, 1)</f>
        <v>1</v>
      </c>
    </row>
    <row r="480" spans="3:5">
      <c r="C480" t="s">
        <v>919</v>
      </c>
      <c r="D480" s="10" t="s">
        <v>826</v>
      </c>
      <c r="E480">
        <f>COUNTIFS(Z$3:Z$187, "&lt;&gt;0", $AG$3:$AG$187, "Network", AL$3:AL$187, 1)+COUNTIFS(Z$3:Z$187, "&lt;&gt;0", $AG$3:$AG$187, "Pathway", AL$3:AL$187, 1)</f>
        <v>4</v>
      </c>
    </row>
    <row r="481" spans="3:5">
      <c r="C481" t="s">
        <v>919</v>
      </c>
      <c r="D481" s="10" t="s">
        <v>827</v>
      </c>
      <c r="E481">
        <f>COUNTIFS(Z$3:Z$187, "&lt;&gt;0", $AG$3:$AG$187, "Network", AM$3:AM$187, 1)+COUNTIFS(Z$3:Z$187, "&lt;&gt;0", $AG$3:$AG$187, "Pathway", AM$3:AM$187, 1)</f>
        <v>16</v>
      </c>
    </row>
    <row r="482" spans="3:5">
      <c r="C482" t="s">
        <v>919</v>
      </c>
      <c r="D482" s="10" t="s">
        <v>828</v>
      </c>
      <c r="E482">
        <f>COUNTIFS(Z$3:Z$187, "&lt;&gt;0", $AG$3:$AG$187, "Network", AN$3:AN$187, 1)+COUNTIFS(Z$3:Z$187, "&lt;&gt;0", $AG$3:$AG$187, "Pathway", AN$3:AN$187, 1)</f>
        <v>16</v>
      </c>
    </row>
    <row r="483" spans="3:5">
      <c r="C483" t="s">
        <v>919</v>
      </c>
      <c r="D483" s="10" t="s">
        <v>829</v>
      </c>
      <c r="E483">
        <f>COUNTIFS(Z$3:Z$187, "&lt;&gt;0", $AG$3:$AG$187, "Network", AO$3:AO$187, 1)+COUNTIFS(Z$3:Z$187, "&lt;&gt;0", $AG$3:$AG$187, "Pathway", AO$3:AO$187, 1)</f>
        <v>17</v>
      </c>
    </row>
    <row r="484" spans="3:5">
      <c r="C484" t="s">
        <v>919</v>
      </c>
      <c r="D484" s="10" t="s">
        <v>830</v>
      </c>
      <c r="E484">
        <f>COUNTIFS(Z$3:Z$187, "&lt;&gt;0", $AG$3:$AG$187, "Network", AP$3:AP$187, 1)+COUNTIFS(Z$3:Z$187, "&lt;&gt;0", $AG$3:$AG$187, "Pathway", AP$3:AP$187, 1)</f>
        <v>12</v>
      </c>
    </row>
    <row r="485" spans="3:5">
      <c r="C485" t="s">
        <v>919</v>
      </c>
      <c r="D485" s="10" t="s">
        <v>831</v>
      </c>
      <c r="E485">
        <f>COUNTIFS(Z$3:Z$187, "&lt;&gt;0", $AG$3:$AG$187, "Network", AQ$3:AQ$187, 1)+COUNTIFS(Z$3:Z$187, "&lt;&gt;0", $AG$3:$AG$187, "Pathway", AQ$3:AQ$187, 1)</f>
        <v>15</v>
      </c>
    </row>
    <row r="486" spans="3:5">
      <c r="C486" t="s">
        <v>919</v>
      </c>
      <c r="D486" s="10" t="s">
        <v>832</v>
      </c>
      <c r="E486">
        <f>COUNTIFS(Z$3:Z$187, "&lt;&gt;0", $AG$3:$AG$187, "Network", AR$3:AR$187, 1)+COUNTIFS(Z$3:Z$187, "&lt;&gt;0", $AG$3:$AG$187, "Pathway", AR$3:AR$187, 1)</f>
        <v>17</v>
      </c>
    </row>
    <row r="487" spans="3:5">
      <c r="C487" t="s">
        <v>919</v>
      </c>
      <c r="D487" s="10" t="s">
        <v>833</v>
      </c>
      <c r="E487">
        <f>COUNTIFS(Z$3:Z$187, "&lt;&gt;0", $AG$3:$AG$187, "Network", AS$3:AS$187, 1)+COUNTIFS(Z$3:Z$187, "&lt;&gt;0", $AG$3:$AG$187, "Pathway", AS$3:AS$187, 1)</f>
        <v>0</v>
      </c>
    </row>
    <row r="488" spans="3:5">
      <c r="C488" t="s">
        <v>919</v>
      </c>
      <c r="D488" s="10" t="s">
        <v>834</v>
      </c>
      <c r="E488">
        <f>COUNTIFS(Z$3:Z$187, "&lt;&gt;0", $AG$3:$AG$187, "Network", AT$3:AT$187, 1)+COUNTIFS(Z$3:Z$187, "&lt;&gt;0", $AG$3:$AG$187, "Pathway", AT$3:AT$187, 1)</f>
        <v>0</v>
      </c>
    </row>
    <row r="489" spans="3:5">
      <c r="C489" t="s">
        <v>919</v>
      </c>
      <c r="D489" s="10" t="s">
        <v>835</v>
      </c>
      <c r="E489">
        <f>COUNTIFS(Z$3:Z$187, "&lt;&gt;0", $AG$3:$AG$187, "Network", AU$3:AU$187, 1)+COUNTIFS(Z$3:Z$187, "&lt;&gt;0", $AG$3:$AG$187, "Pathway", AU$3:AU$187, 1)</f>
        <v>0</v>
      </c>
    </row>
    <row r="490" spans="3:5">
      <c r="C490" t="s">
        <v>919</v>
      </c>
      <c r="D490" s="10" t="s">
        <v>836</v>
      </c>
      <c r="E490">
        <f>COUNTIFS(Z$3:Z$187, "&lt;&gt;0", $AG$3:$AG$187, "Network", AV$3:AV$187, 1)+COUNTIFS(Z$3:Z$187, "&lt;&gt;0", $AG$3:$AG$187, "Pathway", AV$3:AV$187, 1)</f>
        <v>17</v>
      </c>
    </row>
    <row r="491" spans="3:5">
      <c r="C491" t="s">
        <v>919</v>
      </c>
      <c r="D491" s="10" t="s">
        <v>837</v>
      </c>
      <c r="E491">
        <f>COUNTIFS(Z$3:Z$187, "&lt;&gt;0", $AG$3:$AG$187, "Network", AW$3:AW$187, 1)+COUNTIFS(Z$3:Z$187, "&lt;&gt;0", $AG$3:$AG$187, "Pathway", AW$3:AW$187, 1)</f>
        <v>0</v>
      </c>
    </row>
    <row r="492" spans="3:5">
      <c r="C492" t="s">
        <v>920</v>
      </c>
      <c r="D492" s="10" t="s">
        <v>822</v>
      </c>
      <c r="E492">
        <f>COUNTIFS(AB$3:AB$187, "&lt;&gt;0", $AG$3:$AG$187, "Network", AH$3:AH$187, 1)+COUNTIFS(AB$3:AB$187, "&lt;&gt;0", $AG$3:$AG$187, "Pathway", AH$3:AH$187, 1)</f>
        <v>12</v>
      </c>
    </row>
    <row r="493" spans="3:5">
      <c r="C493" t="s">
        <v>920</v>
      </c>
      <c r="D493" s="10" t="s">
        <v>823</v>
      </c>
      <c r="E493">
        <f>COUNTIFS(AB$3:AB$187, "&lt;&gt;0", $AG$3:$AG$187, "Network", AI$3:AI$187, 1)+COUNTIFS(AB$3:AB$187, "&lt;&gt;0", $AG$3:$AG$187, "Pathway", AI$3:AI$187, 1)</f>
        <v>12</v>
      </c>
    </row>
    <row r="494" spans="3:5">
      <c r="C494" t="s">
        <v>920</v>
      </c>
      <c r="D494" s="10" t="s">
        <v>824</v>
      </c>
      <c r="E494">
        <f>COUNTIFS(AB$3:AB$187, "&lt;&gt;0", $AG$3:$AG$187, "Network", AJ$3:AJ$187, 1)+COUNTIFS(AB$3:AB$187, "&lt;&gt;0", $AG$3:$AG$187, "Pathway", AJ$3:AJ$187, 1)</f>
        <v>13</v>
      </c>
    </row>
    <row r="495" spans="3:5">
      <c r="C495" t="s">
        <v>920</v>
      </c>
      <c r="D495" s="10" t="s">
        <v>825</v>
      </c>
      <c r="E495">
        <f>COUNTIFS(AB$3:AB$187, "&lt;&gt;0", $AG$3:$AG$187, "Network", AK$3:AK$187, 1)+COUNTIFS(AB$3:AB$187, "&lt;&gt;0", $AG$3:$AG$187, "Pathway", AK$3:AK$187, 1)</f>
        <v>1</v>
      </c>
    </row>
    <row r="496" spans="3:5">
      <c r="C496" t="s">
        <v>920</v>
      </c>
      <c r="D496" s="10" t="s">
        <v>826</v>
      </c>
      <c r="E496">
        <f>COUNTIFS(AB$3:AB$187, "&lt;&gt;0", $AG$3:$AG$187, "Network", AL$3:AL$187, 1)+COUNTIFS(AB$3:AB$187, "&lt;&gt;0", $AG$3:$AG$187, "Pathway", AL$3:AL$187, 1)</f>
        <v>0</v>
      </c>
    </row>
    <row r="497" spans="3:5">
      <c r="C497" t="s">
        <v>920</v>
      </c>
      <c r="D497" s="10" t="s">
        <v>827</v>
      </c>
      <c r="E497">
        <f>COUNTIFS(AB$3:AB$187, "&lt;&gt;0", $AG$3:$AG$187, "Network", AM$3:AM$187, 1)+COUNTIFS(AB$3:AB$187, "&lt;&gt;0", $AG$3:$AG$187, "Pathway", AM$3:AM$187, 1)</f>
        <v>10</v>
      </c>
    </row>
    <row r="498" spans="3:5">
      <c r="C498" t="s">
        <v>920</v>
      </c>
      <c r="D498" s="10" t="s">
        <v>828</v>
      </c>
      <c r="E498">
        <f>COUNTIFS(AB$3:AB$187, "&lt;&gt;0", $AG$3:$AG$187, "Network", AN$3:AN$187, 1)+COUNTIFS(AB$3:AB$187, "&lt;&gt;0", $AG$3:$AG$187, "Pathway", AN$3:AN$187, 1)</f>
        <v>12</v>
      </c>
    </row>
    <row r="499" spans="3:5">
      <c r="C499" t="s">
        <v>920</v>
      </c>
      <c r="D499" s="10" t="s">
        <v>829</v>
      </c>
      <c r="E499">
        <f>COUNTIFS(AB$3:AB$187, "&lt;&gt;0", $AG$3:$AG$187, "Network", AO$3:AO$187, 1)+COUNTIFS(AB$3:AB$187, "&lt;&gt;0", $AG$3:$AG$187, "Pathway", AO$3:AO$187, 1)</f>
        <v>12</v>
      </c>
    </row>
    <row r="500" spans="3:5">
      <c r="C500" t="s">
        <v>920</v>
      </c>
      <c r="D500" s="10" t="s">
        <v>830</v>
      </c>
      <c r="E500">
        <f>COUNTIFS(AB$3:AB$187, "&lt;&gt;0", $AG$3:$AG$187, "Network", AP$3:AP$187, 1)+COUNTIFS(AB$3:AB$187, "&lt;&gt;0", $AG$3:$AG$187, "Pathway", AP$3:AP$187, 1)</f>
        <v>12</v>
      </c>
    </row>
    <row r="501" spans="3:5">
      <c r="C501" t="s">
        <v>920</v>
      </c>
      <c r="D501" s="10" t="s">
        <v>831</v>
      </c>
      <c r="E501">
        <f>COUNTIFS(AB$3:AB$187, "&lt;&gt;0", $AG$3:$AG$187, "Network", AQ$3:AQ$187, 1)+COUNTIFS(AB$3:AB$187, "&lt;&gt;0", $AG$3:$AG$187, "Pathway", AQ$3:AQ$187, 1)</f>
        <v>13</v>
      </c>
    </row>
    <row r="502" spans="3:5">
      <c r="C502" t="s">
        <v>920</v>
      </c>
      <c r="D502" s="10" t="s">
        <v>832</v>
      </c>
      <c r="E502">
        <f>COUNTIFS(AB$3:AB$187, "&lt;&gt;0", $AG$3:$AG$187, "Network", AR$3:AR$187, 1)+COUNTIFS(AB$3:AB$187, "&lt;&gt;0", $AG$3:$AG$187, "Pathway", AR$3:AR$187, 1)</f>
        <v>13</v>
      </c>
    </row>
    <row r="503" spans="3:5">
      <c r="C503" t="s">
        <v>920</v>
      </c>
      <c r="D503" s="10" t="s">
        <v>833</v>
      </c>
      <c r="E503">
        <f>COUNTIFS(AB$3:AB$187, "&lt;&gt;0", $AG$3:$AG$187, "Network", AS$3:AS$187, 1)+COUNTIFS(AB$3:AB$187, "&lt;&gt;0", $AG$3:$AG$187, "Pathway", AS$3:AS$187, 1)</f>
        <v>0</v>
      </c>
    </row>
    <row r="504" spans="3:5">
      <c r="C504" t="s">
        <v>920</v>
      </c>
      <c r="D504" s="10" t="s">
        <v>834</v>
      </c>
      <c r="E504">
        <f>COUNTIFS(AB$3:AB$187, "&lt;&gt;0", $AG$3:$AG$187, "Network", AT$3:AT$187, 1)+COUNTIFS(AB$3:AB$187, "&lt;&gt;0", $AG$3:$AG$187, "Pathway", AT$3:AT$187, 1)</f>
        <v>0</v>
      </c>
    </row>
    <row r="505" spans="3:5">
      <c r="C505" t="s">
        <v>920</v>
      </c>
      <c r="D505" s="10" t="s">
        <v>835</v>
      </c>
      <c r="E505">
        <f>COUNTIFS(AB$3:AB$187, "&lt;&gt;0", $AG$3:$AG$187, "Network", AU$3:AU$187, 1)+COUNTIFS(AB$3:AB$187, "&lt;&gt;0", $AG$3:$AG$187, "Pathway", AU$3:AU$187, 1)</f>
        <v>0</v>
      </c>
    </row>
    <row r="506" spans="3:5">
      <c r="C506" t="s">
        <v>920</v>
      </c>
      <c r="D506" s="10" t="s">
        <v>836</v>
      </c>
      <c r="E506">
        <f>COUNTIFS(AB$3:AB$187, "&lt;&gt;0", $AG$3:$AG$187, "Network", AV$3:AV$187, 1)+COUNTIFS(AB$3:AB$187, "&lt;&gt;0", $AG$3:$AG$187, "Pathway", AV$3:AV$187, 1)</f>
        <v>13</v>
      </c>
    </row>
    <row r="507" spans="3:5">
      <c r="C507" t="s">
        <v>920</v>
      </c>
      <c r="D507" s="10" t="s">
        <v>837</v>
      </c>
      <c r="E507">
        <f>COUNTIFS(AB$3:AB$187, "&lt;&gt;0", $AG$3:$AG$187, "Network", AW$3:AW$187, 1)+COUNTIFS(AB$3:AB$187, "&lt;&gt;0", $AG$3:$AG$187, "Pathway", AW$3:AW$187, 1)</f>
        <v>0</v>
      </c>
    </row>
    <row r="508" spans="3:5">
      <c r="C508" t="s">
        <v>921</v>
      </c>
      <c r="D508" s="10" t="s">
        <v>822</v>
      </c>
      <c r="E508">
        <f>COUNTIFS(AD$3:AD$187, "&lt;&gt;0", $AG$3:$AG$187, "Network", AH$3:AH$187, 1)+COUNTIFS(AD$3:AD$187, "&lt;&gt;0", $AG$3:$AG$187, "Pathway", AH$3:AH$187, 1)</f>
        <v>5</v>
      </c>
    </row>
    <row r="509" spans="3:5">
      <c r="C509" t="s">
        <v>921</v>
      </c>
      <c r="D509" s="10" t="s">
        <v>823</v>
      </c>
      <c r="E509">
        <f>COUNTIFS(AD$3:AD$187, "&lt;&gt;0", $AG$3:$AG$187, "Network", AI$3:AI$187, 1)+COUNTIFS(AD$3:AD$187, "&lt;&gt;0", $AG$3:$AG$187, "Pathway", AI$3:AI$187, 1)</f>
        <v>5</v>
      </c>
    </row>
    <row r="510" spans="3:5">
      <c r="C510" t="s">
        <v>921</v>
      </c>
      <c r="D510" s="10" t="s">
        <v>824</v>
      </c>
      <c r="E510">
        <f>COUNTIFS(AD$3:AD$187, "&lt;&gt;0", $AG$3:$AG$187, "Network", AJ$3:AJ$187, 1)+COUNTIFS(AD$3:AD$187, "&lt;&gt;0", $AG$3:$AG$187, "Pathway", AJ$3:AJ$187, 1)</f>
        <v>6</v>
      </c>
    </row>
    <row r="511" spans="3:5">
      <c r="C511" t="s">
        <v>921</v>
      </c>
      <c r="D511" s="10" t="s">
        <v>825</v>
      </c>
      <c r="E511">
        <f>COUNTIFS(AD$3:AD$187, "&lt;&gt;0", $AG$3:$AG$187, "Network", AK$3:AK$187, 1)+COUNTIFS(AD$3:AD$187, "&lt;&gt;0", $AG$3:$AG$187, "Pathway", AK$3:AK$187, 1)</f>
        <v>0</v>
      </c>
    </row>
    <row r="512" spans="3:5">
      <c r="C512" t="s">
        <v>921</v>
      </c>
      <c r="D512" s="10" t="s">
        <v>826</v>
      </c>
      <c r="E512">
        <f>COUNTIFS(AD$3:AD$187, "&lt;&gt;0", $AG$3:$AG$187, "Network", AL$3:AL$187, 1)+COUNTIFS(AD$3:AD$187, "&lt;&gt;0", $AG$3:$AG$187, "Pathway", AL$3:AL$187, 1)</f>
        <v>0</v>
      </c>
    </row>
    <row r="513" spans="3:5">
      <c r="C513" t="s">
        <v>921</v>
      </c>
      <c r="D513" s="10" t="s">
        <v>827</v>
      </c>
      <c r="E513">
        <f>COUNTIFS(AD$3:AD$187, "&lt;&gt;0", $AG$3:$AG$187, "Network", AM$3:AM$187, 1)+COUNTIFS(AD$3:AD$187, "&lt;&gt;0", $AG$3:$AG$187, "Pathway", AM$3:AM$187, 1)</f>
        <v>4</v>
      </c>
    </row>
    <row r="514" spans="3:5">
      <c r="C514" t="s">
        <v>921</v>
      </c>
      <c r="D514" s="10" t="s">
        <v>828</v>
      </c>
      <c r="E514">
        <f>COUNTIFS(AD$3:AD$187, "&lt;&gt;0", $AG$3:$AG$187, "Network", AN$3:AN$187, 1)+COUNTIFS(AD$3:AD$187, "&lt;&gt;0", $AG$3:$AG$187, "Pathway", AN$3:AN$187, 1)</f>
        <v>5</v>
      </c>
    </row>
    <row r="515" spans="3:5">
      <c r="C515" t="s">
        <v>921</v>
      </c>
      <c r="D515" s="10" t="s">
        <v>829</v>
      </c>
      <c r="E515">
        <f>COUNTIFS(AD$3:AD$187, "&lt;&gt;0", $AG$3:$AG$187, "Network", AO$3:AO$187, 1)+COUNTIFS(AD$3:AD$187, "&lt;&gt;0", $AG$3:$AG$187, "Pathway", AO$3:AO$187, 1)</f>
        <v>5</v>
      </c>
    </row>
    <row r="516" spans="3:5">
      <c r="C516" t="s">
        <v>921</v>
      </c>
      <c r="D516" s="10" t="s">
        <v>830</v>
      </c>
      <c r="E516">
        <f>COUNTIFS(AD$3:AD$187, "&lt;&gt;0", $AG$3:$AG$187, "Network", AP$3:AP$187, 1)+COUNTIFS(AD$3:AD$187, "&lt;&gt;0", $AG$3:$AG$187, "Pathway", AP$3:AP$187, 1)</f>
        <v>5</v>
      </c>
    </row>
    <row r="517" spans="3:5">
      <c r="C517" t="s">
        <v>921</v>
      </c>
      <c r="D517" s="10" t="s">
        <v>831</v>
      </c>
      <c r="E517">
        <f>COUNTIFS(AD$3:AD$187, "&lt;&gt;0", $AG$3:$AG$187, "Network", AQ$3:AQ$187, 1)+COUNTIFS(AD$3:AD$187, "&lt;&gt;0", $AG$3:$AG$187, "Pathway", AQ$3:AQ$187, 1)</f>
        <v>6</v>
      </c>
    </row>
    <row r="518" spans="3:5">
      <c r="C518" t="s">
        <v>921</v>
      </c>
      <c r="D518" s="10" t="s">
        <v>832</v>
      </c>
      <c r="E518">
        <f>COUNTIFS(AD$3:AD$187, "&lt;&gt;0", $AG$3:$AG$187, "Network", AR$3:AR$187, 1)+COUNTIFS(AD$3:AD$187, "&lt;&gt;0", $AG$3:$AG$187, "Pathway", AR$3:AR$187, 1)</f>
        <v>6</v>
      </c>
    </row>
    <row r="519" spans="3:5">
      <c r="C519" t="s">
        <v>921</v>
      </c>
      <c r="D519" s="10" t="s">
        <v>833</v>
      </c>
      <c r="E519">
        <f>COUNTIFS(AD$3:AD$187, "&lt;&gt;0", $AG$3:$AG$187, "Network", AS$3:AS$187, 1)+COUNTIFS(AD$3:AD$187, "&lt;&gt;0", $AG$3:$AG$187, "Pathway", AS$3:AS$187, 1)</f>
        <v>0</v>
      </c>
    </row>
    <row r="520" spans="3:5">
      <c r="C520" t="s">
        <v>921</v>
      </c>
      <c r="D520" s="10" t="s">
        <v>834</v>
      </c>
      <c r="E520">
        <f>COUNTIFS(AD$3:AD$187, "&lt;&gt;0", $AG$3:$AG$187, "Network", AT$3:AT$187, 1)+COUNTIFS(AD$3:AD$187, "&lt;&gt;0", $AG$3:$AG$187, "Pathway", AT$3:AT$187, 1)</f>
        <v>0</v>
      </c>
    </row>
    <row r="521" spans="3:5">
      <c r="C521" t="s">
        <v>921</v>
      </c>
      <c r="D521" s="10" t="s">
        <v>835</v>
      </c>
      <c r="E521">
        <f>COUNTIFS(AD$3:AD$187, "&lt;&gt;0", $AG$3:$AG$187, "Network", AU$3:AU$187, 1)+COUNTIFS(AD$3:AD$187, "&lt;&gt;0", $AG$3:$AG$187, "Pathway", AU$3:AU$187, 1)</f>
        <v>0</v>
      </c>
    </row>
    <row r="522" spans="3:5">
      <c r="C522" t="s">
        <v>921</v>
      </c>
      <c r="D522" s="10" t="s">
        <v>836</v>
      </c>
      <c r="E522">
        <f>COUNTIFS(AD$3:AD$187, "&lt;&gt;0", $AG$3:$AG$187, "Network", AV$3:AV$187, 1)+COUNTIFS(AD$3:AD$187, "&lt;&gt;0", $AG$3:$AG$187, "Pathway", AV$3:AV$187, 1)</f>
        <v>6</v>
      </c>
    </row>
    <row r="523" spans="3:5">
      <c r="C523" t="s">
        <v>921</v>
      </c>
      <c r="D523" s="10" t="s">
        <v>837</v>
      </c>
      <c r="E523">
        <f>COUNTIFS(AD$3:AD$187, "&lt;&gt;0", $AG$3:$AG$187, "Network", AW$3:AW$187, 1)+COUNTIFS(AD$3:AD$187, "&lt;&gt;0", $AG$3:$AG$187, "Pathway", AW$3:AW$187, 1)</f>
        <v>0</v>
      </c>
    </row>
    <row r="524" spans="3:5">
      <c r="C524" t="s">
        <v>922</v>
      </c>
      <c r="D524" s="10" t="s">
        <v>822</v>
      </c>
      <c r="E524">
        <f>COUNTIFS(AF$3:AF$187, "&lt;&gt;0", $AG$3:$AG$187, "Network", AH$3:AH$187, 1)+COUNTIFS(AF$3:AF$187, "&lt;&gt;0", $AG$3:$AG$187, "Pathway", AH$3:AH$187, 1)</f>
        <v>5</v>
      </c>
    </row>
    <row r="525" spans="3:5">
      <c r="C525" t="s">
        <v>922</v>
      </c>
      <c r="D525" s="10" t="s">
        <v>823</v>
      </c>
      <c r="E525">
        <f>COUNTIFS(AF$3:AF$187, "&lt;&gt;0", $AG$3:$AG$187, "Network", AI$3:AI$187, 1)+COUNTIFS(AF$3:AF$187, "&lt;&gt;0", $AG$3:$AG$187, "Pathway", AI$3:AI$187, 1)</f>
        <v>5</v>
      </c>
    </row>
    <row r="526" spans="3:5">
      <c r="C526" t="s">
        <v>922</v>
      </c>
      <c r="D526" s="10" t="s">
        <v>824</v>
      </c>
      <c r="E526">
        <f>COUNTIFS(AF$3:AF$187, "&lt;&gt;0", $AG$3:$AG$187, "Network", AJ$3:AJ$187, 1)+COUNTIFS(AF$3:AF$187, "&lt;&gt;0", $AG$3:$AG$187, "Pathway", AJ$3:AJ$187, 1)</f>
        <v>5</v>
      </c>
    </row>
    <row r="527" spans="3:5">
      <c r="C527" t="s">
        <v>922</v>
      </c>
      <c r="D527" s="10" t="s">
        <v>825</v>
      </c>
      <c r="E527">
        <f>COUNTIFS(AF$3:AF$187, "&lt;&gt;0", $AG$3:$AG$187, "Network", AK$3:AK$187, 1)+COUNTIFS(AF$3:AF$187, "&lt;&gt;0", $AG$3:$AG$187, "Pathway", AK$3:AK$187, 1)</f>
        <v>0</v>
      </c>
    </row>
    <row r="528" spans="3:5">
      <c r="C528" t="s">
        <v>922</v>
      </c>
      <c r="D528" s="10" t="s">
        <v>826</v>
      </c>
      <c r="E528">
        <f>COUNTIFS(AF$3:AF$187, "&lt;&gt;0", $AG$3:$AG$187, "Network", AL$3:AL$187, 1)+COUNTIFS(AF$3:AF$187, "&lt;&gt;0", $AG$3:$AG$187, "Pathway", AL$3:AL$187, 1)</f>
        <v>2</v>
      </c>
    </row>
    <row r="529" spans="3:5">
      <c r="C529" t="s">
        <v>922</v>
      </c>
      <c r="D529" s="10" t="s">
        <v>827</v>
      </c>
      <c r="E529">
        <f>COUNTIFS(AF$3:AF$187, "&lt;&gt;0", $AG$3:$AG$187, "Network", AM$3:AM$187, 1)+COUNTIFS(AF$3:AF$187, "&lt;&gt;0", $AG$3:$AG$187, "Pathway", AM$3:AM$187, 1)</f>
        <v>5</v>
      </c>
    </row>
    <row r="530" spans="3:5">
      <c r="C530" t="s">
        <v>922</v>
      </c>
      <c r="D530" s="10" t="s">
        <v>828</v>
      </c>
      <c r="E530">
        <f>COUNTIFS(AF$3:AF$187, "&lt;&gt;0", $AG$3:$AG$187, "Network", AN$3:AN$187, 1)+COUNTIFS(AF$3:AF$187, "&lt;&gt;0", $AG$3:$AG$187, "Pathway", AN$3:AN$187, 1)</f>
        <v>5</v>
      </c>
    </row>
    <row r="531" spans="3:5">
      <c r="C531" t="s">
        <v>922</v>
      </c>
      <c r="D531" s="10" t="s">
        <v>829</v>
      </c>
      <c r="E531">
        <f>COUNTIFS(AF$3:AF$187, "&lt;&gt;0", $AG$3:$AG$187, "Network", AO$3:AO$187, 1)+COUNTIFS(AF$3:AF$187, "&lt;&gt;0", $AG$3:$AG$187, "Pathway", AO$3:AO$187, 1)</f>
        <v>7</v>
      </c>
    </row>
    <row r="532" spans="3:5">
      <c r="C532" t="s">
        <v>922</v>
      </c>
      <c r="D532" s="10" t="s">
        <v>830</v>
      </c>
      <c r="E532">
        <f>COUNTIFS(AF$3:AF$187, "&lt;&gt;0", $AG$3:$AG$187, "Network", AP$3:AP$187, 1)+COUNTIFS(AF$3:AF$187, "&lt;&gt;0", $AG$3:$AG$187, "Pathway", AP$3:AP$187, 1)</f>
        <v>8</v>
      </c>
    </row>
    <row r="533" spans="3:5">
      <c r="C533" t="s">
        <v>922</v>
      </c>
      <c r="D533" s="10" t="s">
        <v>831</v>
      </c>
      <c r="E533">
        <f>COUNTIFS(AF$3:AF$187, "&lt;&gt;0", $AG$3:$AG$187, "Network", AQ$3:AQ$187, 1)+COUNTIFS(AF$3:AF$187, "&lt;&gt;0", $AG$3:$AG$187, "Pathway", AQ$3:AQ$187, 1)</f>
        <v>5</v>
      </c>
    </row>
    <row r="534" spans="3:5">
      <c r="C534" t="s">
        <v>922</v>
      </c>
      <c r="D534" s="10" t="s">
        <v>832</v>
      </c>
      <c r="E534">
        <f>COUNTIFS(AF$3:AF$187, "&lt;&gt;0", $AG$3:$AG$187, "Network", AR$3:AR$187, 1)+COUNTIFS(AF$3:AF$187, "&lt;&gt;0", $AG$3:$AG$187, "Pathway", AR$3:AR$187, 1)</f>
        <v>8</v>
      </c>
    </row>
    <row r="535" spans="3:5">
      <c r="C535" t="s">
        <v>922</v>
      </c>
      <c r="D535" s="10" t="s">
        <v>833</v>
      </c>
      <c r="E535">
        <f>COUNTIFS(AF$3:AF$187, "&lt;&gt;0", $AG$3:$AG$187, "Network", AS$3:AS$187, 1)+COUNTIFS(AF$3:AF$187, "&lt;&gt;0", $AG$3:$AG$187, "Pathway", AS$3:AS$187, 1)</f>
        <v>0</v>
      </c>
    </row>
    <row r="536" spans="3:5">
      <c r="C536" t="s">
        <v>922</v>
      </c>
      <c r="D536" s="10" t="s">
        <v>834</v>
      </c>
      <c r="E536">
        <f>COUNTIFS(AF$3:AF$187, "&lt;&gt;0", $AG$3:$AG$187, "Network", AT$3:AT$187, 1)+COUNTIFS(AF$3:AF$187, "&lt;&gt;0", $AG$3:$AG$187, "Pathway", AT$3:AT$187, 1)</f>
        <v>0</v>
      </c>
    </row>
    <row r="537" spans="3:5">
      <c r="C537" t="s">
        <v>922</v>
      </c>
      <c r="D537" s="10" t="s">
        <v>835</v>
      </c>
      <c r="E537">
        <f>COUNTIFS(AF$3:AF$187, "&lt;&gt;0", $AG$3:$AG$187, "Network", AU$3:AU$187, 1)+COUNTIFS(AF$3:AF$187, "&lt;&gt;0", $AG$3:$AG$187, "Pathway", AU$3:AU$187, 1)</f>
        <v>0</v>
      </c>
    </row>
    <row r="538" spans="3:5">
      <c r="C538" t="s">
        <v>922</v>
      </c>
      <c r="D538" s="10" t="s">
        <v>836</v>
      </c>
      <c r="E538">
        <f>COUNTIFS(AF$3:AF$187, "&lt;&gt;0", $AG$3:$AG$187, "Network", AV$3:AV$187, 1)+COUNTIFS(AF$3:AF$187, "&lt;&gt;0", $AG$3:$AG$187, "Pathway", AV$3:AV$187, 1)</f>
        <v>8</v>
      </c>
    </row>
    <row r="539" spans="3:5">
      <c r="C539" t="s">
        <v>922</v>
      </c>
      <c r="D539" s="10" t="s">
        <v>837</v>
      </c>
      <c r="E539">
        <f>COUNTIFS(AF$3:AF$187, "&lt;&gt;0", $AG$3:$AG$187, "Network", AW$3:AW$187, 1)+COUNTIFS(AF$3:AF$187, "&lt;&gt;0", $AG$3:$AG$187, "Pathway", AW$3:AW$187, 1)</f>
        <v>0</v>
      </c>
    </row>
  </sheetData>
  <autoFilter ref="AG3:AG245">
    <filterColumn colId="0">
      <filters>
        <filter val="Network"/>
      </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
  <sheetViews>
    <sheetView workbookViewId="0">
      <selection activeCell="F6" sqref="F6"/>
    </sheetView>
  </sheetViews>
  <sheetFormatPr baseColWidth="10" defaultRowHeight="15" x14ac:dyDescent="0"/>
  <sheetData>
    <row r="2" spans="2:7">
      <c r="B2" t="s">
        <v>11</v>
      </c>
      <c r="C2" t="s">
        <v>111</v>
      </c>
      <c r="D2" t="s">
        <v>112</v>
      </c>
      <c r="E2" t="s">
        <v>113</v>
      </c>
      <c r="F2" t="s">
        <v>116</v>
      </c>
      <c r="G2" t="s">
        <v>117</v>
      </c>
    </row>
    <row r="3" spans="2:7">
      <c r="B3" t="s">
        <v>114</v>
      </c>
      <c r="C3">
        <v>120</v>
      </c>
      <c r="D3">
        <v>14</v>
      </c>
      <c r="E3">
        <v>0.5</v>
      </c>
    </row>
    <row r="4" spans="2:7">
      <c r="B4" t="s">
        <v>115</v>
      </c>
      <c r="C4">
        <v>23</v>
      </c>
      <c r="D4">
        <v>234</v>
      </c>
      <c r="E4">
        <v>0.3</v>
      </c>
    </row>
    <row r="5" spans="2:7">
      <c r="D5">
        <v>24</v>
      </c>
    </row>
    <row r="6" spans="2:7">
      <c r="F6" t="s">
        <v>118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6"/>
  <sheetViews>
    <sheetView workbookViewId="0">
      <selection activeCell="F6" sqref="F6"/>
    </sheetView>
  </sheetViews>
  <sheetFormatPr baseColWidth="10" defaultRowHeight="15" x14ac:dyDescent="0"/>
  <cols>
    <col min="2" max="2" width="21.33203125" customWidth="1"/>
    <col min="3" max="3" width="16.5" customWidth="1"/>
  </cols>
  <sheetData>
    <row r="1" spans="2:7">
      <c r="C1" s="1" t="s">
        <v>2</v>
      </c>
      <c r="G1" t="s">
        <v>89</v>
      </c>
    </row>
    <row r="2" spans="2:7">
      <c r="B2" s="1" t="s">
        <v>68</v>
      </c>
      <c r="C2" t="s">
        <v>23</v>
      </c>
      <c r="D2" t="s">
        <v>24</v>
      </c>
    </row>
    <row r="3" spans="2:7">
      <c r="B3" t="s">
        <v>69</v>
      </c>
      <c r="C3">
        <v>0</v>
      </c>
      <c r="D3">
        <v>0</v>
      </c>
      <c r="E3" t="s">
        <v>153</v>
      </c>
      <c r="F3" t="s">
        <v>154</v>
      </c>
      <c r="G3" t="s">
        <v>141</v>
      </c>
    </row>
    <row r="4" spans="2:7">
      <c r="B4" t="s">
        <v>70</v>
      </c>
      <c r="C4">
        <v>1</v>
      </c>
      <c r="D4">
        <v>0</v>
      </c>
      <c r="E4" t="s">
        <v>155</v>
      </c>
      <c r="F4" t="s">
        <v>156</v>
      </c>
    </row>
    <row r="5" spans="2:7">
      <c r="B5" t="s">
        <v>71</v>
      </c>
      <c r="C5">
        <v>1</v>
      </c>
      <c r="D5">
        <v>0</v>
      </c>
      <c r="E5" t="s">
        <v>157</v>
      </c>
      <c r="F5" t="s">
        <v>158</v>
      </c>
      <c r="G5" s="2" t="s">
        <v>109</v>
      </c>
    </row>
    <row r="6" spans="2:7">
      <c r="B6" t="s">
        <v>72</v>
      </c>
      <c r="C6">
        <v>0</v>
      </c>
      <c r="D6">
        <v>0</v>
      </c>
    </row>
    <row r="7" spans="2:7">
      <c r="B7" t="s">
        <v>73</v>
      </c>
      <c r="C7">
        <v>0</v>
      </c>
      <c r="D7">
        <v>0</v>
      </c>
    </row>
    <row r="8" spans="2:7">
      <c r="B8" t="s">
        <v>74</v>
      </c>
      <c r="C8">
        <v>0</v>
      </c>
      <c r="D8">
        <v>0</v>
      </c>
    </row>
    <row r="9" spans="2:7">
      <c r="B9" t="s">
        <v>75</v>
      </c>
      <c r="C9">
        <v>1</v>
      </c>
      <c r="D9">
        <v>0</v>
      </c>
    </row>
    <row r="10" spans="2:7">
      <c r="B10" t="s">
        <v>76</v>
      </c>
      <c r="C10">
        <v>0</v>
      </c>
      <c r="D10">
        <v>1</v>
      </c>
    </row>
    <row r="11" spans="2:7">
      <c r="B11" t="s">
        <v>77</v>
      </c>
      <c r="C11">
        <v>1</v>
      </c>
      <c r="D11">
        <v>0</v>
      </c>
    </row>
    <row r="12" spans="2:7">
      <c r="B12" t="s">
        <v>78</v>
      </c>
      <c r="C12">
        <v>0</v>
      </c>
      <c r="D12">
        <v>0</v>
      </c>
    </row>
    <row r="13" spans="2:7">
      <c r="B13" t="s">
        <v>79</v>
      </c>
      <c r="C13">
        <v>1</v>
      </c>
      <c r="D13">
        <v>0</v>
      </c>
    </row>
    <row r="14" spans="2:7">
      <c r="B14" t="s">
        <v>80</v>
      </c>
      <c r="C14">
        <v>0</v>
      </c>
      <c r="D14">
        <v>0</v>
      </c>
    </row>
    <row r="15" spans="2:7">
      <c r="B15" t="s">
        <v>81</v>
      </c>
      <c r="C15">
        <v>0</v>
      </c>
      <c r="D15">
        <v>0</v>
      </c>
    </row>
    <row r="16" spans="2:7">
      <c r="B16" t="s">
        <v>82</v>
      </c>
      <c r="C16">
        <v>0</v>
      </c>
      <c r="D16">
        <v>0</v>
      </c>
    </row>
    <row r="18" spans="2:10">
      <c r="C18" t="s">
        <v>83</v>
      </c>
      <c r="H18" t="s">
        <v>89</v>
      </c>
    </row>
    <row r="19" spans="2:10">
      <c r="B19" t="s">
        <v>2</v>
      </c>
      <c r="G19" s="1" t="s">
        <v>68</v>
      </c>
      <c r="H19" t="s">
        <v>29</v>
      </c>
      <c r="I19" t="s">
        <v>105</v>
      </c>
      <c r="J19" t="s">
        <v>106</v>
      </c>
    </row>
    <row r="20" spans="2:10">
      <c r="B20" t="s">
        <v>23</v>
      </c>
      <c r="C20" t="s">
        <v>29</v>
      </c>
      <c r="G20" t="s">
        <v>102</v>
      </c>
      <c r="H20">
        <v>0</v>
      </c>
      <c r="I20">
        <v>0</v>
      </c>
      <c r="J20">
        <v>1</v>
      </c>
    </row>
    <row r="21" spans="2:10">
      <c r="B21" t="s">
        <v>84</v>
      </c>
      <c r="C21">
        <v>0</v>
      </c>
      <c r="G21" t="s">
        <v>103</v>
      </c>
      <c r="H21">
        <v>0</v>
      </c>
      <c r="I21">
        <v>0</v>
      </c>
      <c r="J21">
        <v>0</v>
      </c>
    </row>
    <row r="22" spans="2:10">
      <c r="B22" t="s">
        <v>33</v>
      </c>
      <c r="C22" t="s">
        <v>34</v>
      </c>
      <c r="G22" t="s">
        <v>42</v>
      </c>
      <c r="H22">
        <v>1</v>
      </c>
      <c r="I22">
        <v>1</v>
      </c>
      <c r="J22">
        <v>0</v>
      </c>
    </row>
    <row r="23" spans="2:10">
      <c r="B23" t="s">
        <v>31</v>
      </c>
      <c r="C23" t="s">
        <v>88</v>
      </c>
      <c r="G23" t="s">
        <v>104</v>
      </c>
      <c r="H23">
        <v>0</v>
      </c>
      <c r="I23">
        <v>0</v>
      </c>
      <c r="J23">
        <v>0</v>
      </c>
    </row>
    <row r="24" spans="2:10">
      <c r="B24" t="s">
        <v>24</v>
      </c>
      <c r="C24" t="s">
        <v>28</v>
      </c>
    </row>
    <row r="25" spans="2:10">
      <c r="B25" t="s">
        <v>85</v>
      </c>
      <c r="C25">
        <v>0</v>
      </c>
    </row>
    <row r="26" spans="2:10">
      <c r="B26" t="s">
        <v>35</v>
      </c>
      <c r="C26" t="s">
        <v>87</v>
      </c>
      <c r="G26" t="s">
        <v>89</v>
      </c>
      <c r="H26" s="1" t="s">
        <v>68</v>
      </c>
    </row>
    <row r="27" spans="2:10">
      <c r="B27" t="s">
        <v>86</v>
      </c>
      <c r="C27">
        <v>0</v>
      </c>
      <c r="G27" t="s">
        <v>29</v>
      </c>
      <c r="H27" t="s">
        <v>42</v>
      </c>
      <c r="J27" s="2" t="s">
        <v>108</v>
      </c>
    </row>
    <row r="28" spans="2:10">
      <c r="G28" t="s">
        <v>107</v>
      </c>
      <c r="H28" t="s">
        <v>42</v>
      </c>
    </row>
    <row r="29" spans="2:10">
      <c r="G29" t="s">
        <v>106</v>
      </c>
      <c r="H29" t="s">
        <v>102</v>
      </c>
    </row>
    <row r="31" spans="2:10">
      <c r="C31" t="s">
        <v>89</v>
      </c>
    </row>
    <row r="32" spans="2:10">
      <c r="B32" s="1" t="s">
        <v>68</v>
      </c>
      <c r="C32" t="s">
        <v>29</v>
      </c>
      <c r="D32" t="s">
        <v>101</v>
      </c>
    </row>
    <row r="33" spans="2:4">
      <c r="B33" t="s">
        <v>69</v>
      </c>
      <c r="C33">
        <v>0</v>
      </c>
      <c r="D33">
        <v>0</v>
      </c>
    </row>
    <row r="34" spans="2:4">
      <c r="B34" t="s">
        <v>70</v>
      </c>
      <c r="C34">
        <v>1</v>
      </c>
      <c r="D34">
        <v>0</v>
      </c>
    </row>
    <row r="35" spans="2:4">
      <c r="B35" t="s">
        <v>71</v>
      </c>
      <c r="C35">
        <v>1</v>
      </c>
      <c r="D35">
        <v>0</v>
      </c>
    </row>
    <row r="36" spans="2:4">
      <c r="B36" t="s">
        <v>72</v>
      </c>
      <c r="C36">
        <v>0</v>
      </c>
      <c r="D36">
        <v>0</v>
      </c>
    </row>
    <row r="37" spans="2:4">
      <c r="B37" t="s">
        <v>73</v>
      </c>
      <c r="C37">
        <v>0</v>
      </c>
      <c r="D37">
        <v>0</v>
      </c>
    </row>
    <row r="38" spans="2:4">
      <c r="B38" t="s">
        <v>74</v>
      </c>
      <c r="C38">
        <v>0</v>
      </c>
      <c r="D38">
        <v>0</v>
      </c>
    </row>
    <row r="39" spans="2:4">
      <c r="B39" t="s">
        <v>75</v>
      </c>
      <c r="C39">
        <v>1</v>
      </c>
      <c r="D39">
        <v>0</v>
      </c>
    </row>
    <row r="40" spans="2:4">
      <c r="B40" t="s">
        <v>76</v>
      </c>
      <c r="C40">
        <v>0</v>
      </c>
      <c r="D40">
        <v>1</v>
      </c>
    </row>
    <row r="41" spans="2:4">
      <c r="B41" t="s">
        <v>77</v>
      </c>
      <c r="C41">
        <v>1</v>
      </c>
      <c r="D41">
        <v>0</v>
      </c>
    </row>
    <row r="42" spans="2:4">
      <c r="B42" t="s">
        <v>78</v>
      </c>
      <c r="C42">
        <v>0</v>
      </c>
      <c r="D42">
        <v>0</v>
      </c>
    </row>
    <row r="43" spans="2:4">
      <c r="B43" t="s">
        <v>79</v>
      </c>
      <c r="C43">
        <v>1</v>
      </c>
      <c r="D43">
        <v>0</v>
      </c>
    </row>
    <row r="44" spans="2:4">
      <c r="B44" t="s">
        <v>80</v>
      </c>
      <c r="C44">
        <v>0</v>
      </c>
      <c r="D44">
        <v>0</v>
      </c>
    </row>
    <row r="45" spans="2:4">
      <c r="B45" t="s">
        <v>81</v>
      </c>
      <c r="C45">
        <v>0</v>
      </c>
      <c r="D45">
        <v>0</v>
      </c>
    </row>
    <row r="46" spans="2:4">
      <c r="B46" t="s">
        <v>82</v>
      </c>
      <c r="C46">
        <v>0</v>
      </c>
      <c r="D4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12"/>
  <sheetViews>
    <sheetView workbookViewId="0">
      <selection activeCell="C2" sqref="C2:E12"/>
    </sheetView>
  </sheetViews>
  <sheetFormatPr baseColWidth="10" defaultRowHeight="15" x14ac:dyDescent="0"/>
  <sheetData>
    <row r="2" spans="3:5">
      <c r="D2" s="1" t="s">
        <v>160</v>
      </c>
    </row>
    <row r="3" spans="3:5">
      <c r="C3" s="1" t="s">
        <v>159</v>
      </c>
      <c r="D3" t="s">
        <v>178</v>
      </c>
    </row>
    <row r="4" spans="3:5">
      <c r="C4" t="s">
        <v>161</v>
      </c>
      <c r="D4">
        <v>1</v>
      </c>
      <c r="E4" t="s">
        <v>166</v>
      </c>
    </row>
    <row r="5" spans="3:5">
      <c r="C5" t="s">
        <v>162</v>
      </c>
      <c r="D5">
        <v>1</v>
      </c>
      <c r="E5" t="s">
        <v>179</v>
      </c>
    </row>
    <row r="6" spans="3:5">
      <c r="C6" t="s">
        <v>163</v>
      </c>
      <c r="D6">
        <v>1</v>
      </c>
      <c r="E6" t="s">
        <v>167</v>
      </c>
    </row>
    <row r="7" spans="3:5">
      <c r="C7" t="s">
        <v>168</v>
      </c>
      <c r="D7">
        <v>1</v>
      </c>
      <c r="E7" t="s">
        <v>170</v>
      </c>
    </row>
    <row r="8" spans="3:5">
      <c r="C8" t="s">
        <v>169</v>
      </c>
      <c r="D8">
        <v>0</v>
      </c>
      <c r="E8" t="s">
        <v>171</v>
      </c>
    </row>
    <row r="9" spans="3:5">
      <c r="C9" t="s">
        <v>164</v>
      </c>
      <c r="D9">
        <v>1</v>
      </c>
      <c r="E9" t="s">
        <v>172</v>
      </c>
    </row>
    <row r="10" spans="3:5">
      <c r="C10" t="s">
        <v>173</v>
      </c>
      <c r="D10">
        <v>0</v>
      </c>
      <c r="E10" t="s">
        <v>176</v>
      </c>
    </row>
    <row r="11" spans="3:5">
      <c r="C11" t="s">
        <v>175</v>
      </c>
      <c r="D11">
        <v>1</v>
      </c>
      <c r="E11" t="s">
        <v>180</v>
      </c>
    </row>
    <row r="12" spans="3:5">
      <c r="C12" t="s">
        <v>174</v>
      </c>
      <c r="D12">
        <v>0</v>
      </c>
      <c r="E12" t="s">
        <v>177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workbookViewId="0">
      <selection activeCell="D21" sqref="D21"/>
    </sheetView>
  </sheetViews>
  <sheetFormatPr baseColWidth="10" defaultRowHeight="15" x14ac:dyDescent="0"/>
  <sheetData>
    <row r="2" spans="2:3">
      <c r="C2" t="s">
        <v>89</v>
      </c>
    </row>
    <row r="3" spans="2:3">
      <c r="B3" s="1" t="s">
        <v>90</v>
      </c>
    </row>
    <row r="4" spans="2:3">
      <c r="B4" t="s">
        <v>91</v>
      </c>
      <c r="C4">
        <v>0</v>
      </c>
    </row>
    <row r="5" spans="2:3">
      <c r="B5" t="s">
        <v>92</v>
      </c>
      <c r="C5">
        <v>0</v>
      </c>
    </row>
    <row r="6" spans="2:3">
      <c r="B6" t="s">
        <v>93</v>
      </c>
      <c r="C6">
        <v>0</v>
      </c>
    </row>
    <row r="7" spans="2:3">
      <c r="B7" t="s">
        <v>94</v>
      </c>
      <c r="C7">
        <v>1</v>
      </c>
    </row>
    <row r="8" spans="2:3">
      <c r="B8" t="s">
        <v>95</v>
      </c>
      <c r="C8">
        <v>1</v>
      </c>
    </row>
    <row r="9" spans="2:3">
      <c r="B9" t="s">
        <v>96</v>
      </c>
      <c r="C9">
        <v>1</v>
      </c>
    </row>
    <row r="10" spans="2:3">
      <c r="B10" t="s">
        <v>97</v>
      </c>
      <c r="C10">
        <v>1</v>
      </c>
    </row>
    <row r="11" spans="2:3">
      <c r="B11" t="s">
        <v>18</v>
      </c>
      <c r="C11">
        <v>1</v>
      </c>
    </row>
    <row r="12" spans="2:3">
      <c r="B12" t="s">
        <v>98</v>
      </c>
      <c r="C12">
        <v>1</v>
      </c>
    </row>
    <row r="13" spans="2:3">
      <c r="B13" t="s">
        <v>99</v>
      </c>
      <c r="C13">
        <v>1</v>
      </c>
    </row>
    <row r="14" spans="2:3">
      <c r="B14" t="s">
        <v>100</v>
      </c>
      <c r="C14">
        <v>0</v>
      </c>
    </row>
    <row r="18" spans="3:3">
      <c r="C18" s="2" t="s">
        <v>110</v>
      </c>
    </row>
    <row r="19" spans="3:3">
      <c r="C19" t="s">
        <v>165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8"/>
  <sheetViews>
    <sheetView workbookViewId="0">
      <selection activeCell="K29" sqref="K29"/>
    </sheetView>
  </sheetViews>
  <sheetFormatPr baseColWidth="10" defaultRowHeight="15" x14ac:dyDescent="0"/>
  <sheetData>
    <row r="2" spans="2:11">
      <c r="C2" t="s">
        <v>135</v>
      </c>
      <c r="D2" t="s">
        <v>136</v>
      </c>
    </row>
    <row r="3" spans="2:11">
      <c r="C3" t="s">
        <v>119</v>
      </c>
    </row>
    <row r="4" spans="2:11">
      <c r="B4" s="1" t="s">
        <v>120</v>
      </c>
      <c r="C4" t="s">
        <v>114</v>
      </c>
      <c r="D4" t="s">
        <v>115</v>
      </c>
      <c r="E4" t="s">
        <v>130</v>
      </c>
      <c r="F4" t="s">
        <v>131</v>
      </c>
      <c r="G4" t="s">
        <v>132</v>
      </c>
      <c r="H4" t="s">
        <v>133</v>
      </c>
      <c r="I4" t="s">
        <v>134</v>
      </c>
    </row>
    <row r="5" spans="2:11">
      <c r="B5" t="s">
        <v>121</v>
      </c>
      <c r="C5" t="s">
        <v>137</v>
      </c>
    </row>
    <row r="6" spans="2:11">
      <c r="B6" t="s">
        <v>122</v>
      </c>
      <c r="C6" t="s">
        <v>139</v>
      </c>
    </row>
    <row r="7" spans="2:11">
      <c r="B7" t="s">
        <v>123</v>
      </c>
      <c r="C7" t="s">
        <v>138</v>
      </c>
    </row>
    <row r="8" spans="2:11">
      <c r="B8" t="s">
        <v>124</v>
      </c>
      <c r="C8" t="s">
        <v>140</v>
      </c>
    </row>
    <row r="9" spans="2:11">
      <c r="B9" t="s">
        <v>125</v>
      </c>
      <c r="C9" t="s">
        <v>138</v>
      </c>
    </row>
    <row r="12" spans="2:11">
      <c r="B12" s="1" t="s">
        <v>120</v>
      </c>
      <c r="C12" t="s">
        <v>114</v>
      </c>
      <c r="D12" t="s">
        <v>115</v>
      </c>
      <c r="E12" t="s">
        <v>130</v>
      </c>
      <c r="F12" t="s">
        <v>131</v>
      </c>
      <c r="G12" t="s">
        <v>132</v>
      </c>
      <c r="H12" t="s">
        <v>133</v>
      </c>
      <c r="I12" t="s">
        <v>134</v>
      </c>
    </row>
    <row r="13" spans="2:11">
      <c r="B13" t="s">
        <v>121</v>
      </c>
      <c r="K13" t="s">
        <v>142</v>
      </c>
    </row>
    <row r="14" spans="2:11">
      <c r="B14" t="s">
        <v>122</v>
      </c>
      <c r="K14" t="s">
        <v>143</v>
      </c>
    </row>
    <row r="15" spans="2:11">
      <c r="B15" t="s">
        <v>123</v>
      </c>
      <c r="K15" t="s">
        <v>144</v>
      </c>
    </row>
    <row r="16" spans="2:11">
      <c r="B16" t="s">
        <v>124</v>
      </c>
      <c r="K16" t="s">
        <v>146</v>
      </c>
    </row>
    <row r="17" spans="2:11">
      <c r="B17" t="s">
        <v>125</v>
      </c>
      <c r="K17" t="s">
        <v>145</v>
      </c>
    </row>
    <row r="19" spans="2:11">
      <c r="B19" s="1" t="s">
        <v>120</v>
      </c>
      <c r="C19" t="s">
        <v>114</v>
      </c>
      <c r="D19" t="s">
        <v>115</v>
      </c>
      <c r="E19" t="s">
        <v>130</v>
      </c>
      <c r="F19" t="s">
        <v>131</v>
      </c>
      <c r="G19" t="s">
        <v>132</v>
      </c>
      <c r="H19" t="s">
        <v>133</v>
      </c>
      <c r="I19" t="s">
        <v>134</v>
      </c>
    </row>
    <row r="20" spans="2:11">
      <c r="B20" t="s">
        <v>121</v>
      </c>
      <c r="K20" t="s">
        <v>147</v>
      </c>
    </row>
    <row r="21" spans="2:11">
      <c r="B21" t="s">
        <v>122</v>
      </c>
      <c r="K21" t="s">
        <v>148</v>
      </c>
    </row>
    <row r="22" spans="2:11">
      <c r="B22" t="s">
        <v>123</v>
      </c>
      <c r="K22" t="s">
        <v>149</v>
      </c>
    </row>
    <row r="23" spans="2:11">
      <c r="B23" t="s">
        <v>124</v>
      </c>
      <c r="K23" t="s">
        <v>150</v>
      </c>
    </row>
    <row r="24" spans="2:11">
      <c r="B24" t="s">
        <v>125</v>
      </c>
      <c r="K24" t="s">
        <v>151</v>
      </c>
    </row>
    <row r="28" spans="2:11">
      <c r="K28" t="s">
        <v>191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C5" sqref="C5"/>
    </sheetView>
  </sheetViews>
  <sheetFormatPr baseColWidth="10" defaultRowHeight="15" x14ac:dyDescent="0"/>
  <sheetData>
    <row r="4" spans="2:11">
      <c r="C4" s="1" t="s">
        <v>119</v>
      </c>
    </row>
    <row r="5" spans="2:11">
      <c r="B5" s="1" t="s">
        <v>9</v>
      </c>
      <c r="C5" t="s">
        <v>114</v>
      </c>
      <c r="D5" t="s">
        <v>115</v>
      </c>
      <c r="E5" t="s">
        <v>130</v>
      </c>
      <c r="F5" t="s">
        <v>131</v>
      </c>
      <c r="G5" t="s">
        <v>132</v>
      </c>
      <c r="H5" t="s">
        <v>133</v>
      </c>
      <c r="I5" t="s">
        <v>134</v>
      </c>
    </row>
    <row r="6" spans="2:11">
      <c r="B6" t="s">
        <v>126</v>
      </c>
      <c r="C6">
        <v>1</v>
      </c>
      <c r="I6">
        <v>1</v>
      </c>
      <c r="K6">
        <f>SUM(C6:I6)</f>
        <v>2</v>
      </c>
    </row>
    <row r="7" spans="2:11">
      <c r="B7" t="s">
        <v>127</v>
      </c>
      <c r="C7">
        <v>0</v>
      </c>
      <c r="E7">
        <v>1</v>
      </c>
      <c r="K7">
        <f>SUM(C7:I7)</f>
        <v>1</v>
      </c>
    </row>
    <row r="8" spans="2:11">
      <c r="B8" t="s">
        <v>128</v>
      </c>
      <c r="C8">
        <v>0</v>
      </c>
      <c r="D8">
        <v>1</v>
      </c>
      <c r="G8">
        <v>1</v>
      </c>
      <c r="K8">
        <f>SUM(C8:I8)</f>
        <v>2</v>
      </c>
    </row>
    <row r="9" spans="2:11">
      <c r="B9" t="s">
        <v>129</v>
      </c>
      <c r="C9">
        <v>0</v>
      </c>
      <c r="H9">
        <v>1</v>
      </c>
      <c r="K9">
        <f>SUM(C9:I9)</f>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94"/>
  <sheetViews>
    <sheetView topLeftCell="A4" workbookViewId="0">
      <selection activeCell="B5" sqref="B5:B18"/>
    </sheetView>
  </sheetViews>
  <sheetFormatPr baseColWidth="10" defaultRowHeight="15" x14ac:dyDescent="0"/>
  <cols>
    <col min="2" max="2" width="23.1640625" customWidth="1"/>
  </cols>
  <sheetData>
    <row r="3" spans="2:5">
      <c r="C3" s="1" t="s">
        <v>2</v>
      </c>
      <c r="E3" t="s">
        <v>185</v>
      </c>
    </row>
    <row r="4" spans="2:5">
      <c r="B4" s="1" t="s">
        <v>68</v>
      </c>
      <c r="C4" t="s">
        <v>23</v>
      </c>
      <c r="D4" t="s">
        <v>24</v>
      </c>
    </row>
    <row r="5" spans="2:5">
      <c r="B5" t="s">
        <v>69</v>
      </c>
      <c r="C5">
        <v>0</v>
      </c>
      <c r="D5">
        <v>0</v>
      </c>
    </row>
    <row r="6" spans="2:5">
      <c r="B6" t="s">
        <v>70</v>
      </c>
      <c r="C6">
        <v>1</v>
      </c>
      <c r="D6">
        <v>0</v>
      </c>
    </row>
    <row r="7" spans="2:5">
      <c r="B7" t="s">
        <v>71</v>
      </c>
      <c r="C7">
        <v>1</v>
      </c>
      <c r="D7">
        <v>0</v>
      </c>
    </row>
    <row r="8" spans="2:5">
      <c r="B8" t="s">
        <v>72</v>
      </c>
      <c r="C8">
        <v>0</v>
      </c>
      <c r="D8">
        <v>0</v>
      </c>
    </row>
    <row r="9" spans="2:5">
      <c r="B9" t="s">
        <v>73</v>
      </c>
      <c r="C9">
        <v>0</v>
      </c>
      <c r="D9">
        <v>0</v>
      </c>
    </row>
    <row r="10" spans="2:5">
      <c r="B10" t="s">
        <v>74</v>
      </c>
      <c r="C10">
        <v>0</v>
      </c>
      <c r="D10">
        <v>0</v>
      </c>
    </row>
    <row r="11" spans="2:5">
      <c r="B11" t="s">
        <v>75</v>
      </c>
      <c r="C11">
        <v>1</v>
      </c>
      <c r="D11">
        <v>0</v>
      </c>
    </row>
    <row r="12" spans="2:5">
      <c r="B12" t="s">
        <v>76</v>
      </c>
      <c r="C12">
        <v>0</v>
      </c>
      <c r="D12">
        <v>1</v>
      </c>
    </row>
    <row r="13" spans="2:5">
      <c r="B13" t="s">
        <v>77</v>
      </c>
      <c r="C13">
        <v>1</v>
      </c>
      <c r="D13">
        <v>0</v>
      </c>
    </row>
    <row r="14" spans="2:5">
      <c r="B14" t="s">
        <v>78</v>
      </c>
      <c r="C14">
        <v>0</v>
      </c>
      <c r="D14">
        <v>0</v>
      </c>
    </row>
    <row r="15" spans="2:5">
      <c r="B15" t="s">
        <v>79</v>
      </c>
      <c r="C15">
        <v>1</v>
      </c>
      <c r="D15">
        <v>0</v>
      </c>
    </row>
    <row r="16" spans="2:5">
      <c r="B16" t="s">
        <v>80</v>
      </c>
      <c r="C16">
        <v>0</v>
      </c>
      <c r="D16">
        <v>0</v>
      </c>
    </row>
    <row r="17" spans="2:5">
      <c r="B17" t="s">
        <v>81</v>
      </c>
      <c r="C17">
        <v>0</v>
      </c>
      <c r="D17">
        <v>0</v>
      </c>
    </row>
    <row r="18" spans="2:5">
      <c r="B18" t="s">
        <v>82</v>
      </c>
      <c r="C18">
        <v>0</v>
      </c>
      <c r="D18">
        <v>0</v>
      </c>
    </row>
    <row r="20" spans="2:5">
      <c r="B20" s="1" t="s">
        <v>68</v>
      </c>
      <c r="C20" s="1" t="s">
        <v>152</v>
      </c>
      <c r="E20" t="s">
        <v>184</v>
      </c>
    </row>
    <row r="21" spans="2:5">
      <c r="B21" t="s">
        <v>2</v>
      </c>
    </row>
    <row r="22" spans="2:5">
      <c r="B22" t="s">
        <v>23</v>
      </c>
      <c r="C22" t="s">
        <v>29</v>
      </c>
      <c r="E22" t="s">
        <v>190</v>
      </c>
    </row>
    <row r="23" spans="2:5">
      <c r="B23" t="s">
        <v>84</v>
      </c>
      <c r="C23">
        <v>0</v>
      </c>
    </row>
    <row r="24" spans="2:5">
      <c r="B24" t="s">
        <v>33</v>
      </c>
      <c r="C24" t="s">
        <v>34</v>
      </c>
    </row>
    <row r="25" spans="2:5">
      <c r="B25" t="s">
        <v>31</v>
      </c>
      <c r="C25" t="s">
        <v>88</v>
      </c>
    </row>
    <row r="26" spans="2:5">
      <c r="B26" t="s">
        <v>24</v>
      </c>
      <c r="C26" t="s">
        <v>28</v>
      </c>
    </row>
    <row r="27" spans="2:5">
      <c r="B27" t="s">
        <v>85</v>
      </c>
      <c r="C27">
        <v>0</v>
      </c>
    </row>
    <row r="28" spans="2:5">
      <c r="B28" t="s">
        <v>35</v>
      </c>
      <c r="C28" t="s">
        <v>87</v>
      </c>
    </row>
    <row r="29" spans="2:5">
      <c r="B29" t="s">
        <v>86</v>
      </c>
      <c r="C29">
        <v>0</v>
      </c>
    </row>
    <row r="31" spans="2:5">
      <c r="B31" s="1" t="s">
        <v>68</v>
      </c>
      <c r="D31" t="s">
        <v>183</v>
      </c>
    </row>
    <row r="32" spans="2:5">
      <c r="B32" t="s">
        <v>42</v>
      </c>
      <c r="C32" t="s">
        <v>182</v>
      </c>
    </row>
    <row r="33" spans="2:4">
      <c r="B33" t="s">
        <v>102</v>
      </c>
      <c r="C33" t="s">
        <v>106</v>
      </c>
    </row>
    <row r="35" spans="2:4">
      <c r="C35" t="s">
        <v>89</v>
      </c>
    </row>
    <row r="36" spans="2:4">
      <c r="B36" s="1" t="s">
        <v>90</v>
      </c>
      <c r="D36" t="s">
        <v>186</v>
      </c>
    </row>
    <row r="37" spans="2:4">
      <c r="B37" t="s">
        <v>91</v>
      </c>
      <c r="C37">
        <v>0</v>
      </c>
    </row>
    <row r="38" spans="2:4">
      <c r="B38" t="s">
        <v>92</v>
      </c>
      <c r="C38">
        <v>0</v>
      </c>
    </row>
    <row r="39" spans="2:4">
      <c r="B39" t="s">
        <v>93</v>
      </c>
      <c r="C39">
        <v>0</v>
      </c>
    </row>
    <row r="40" spans="2:4">
      <c r="B40" t="s">
        <v>94</v>
      </c>
      <c r="C40">
        <v>1</v>
      </c>
    </row>
    <row r="41" spans="2:4">
      <c r="B41" t="s">
        <v>95</v>
      </c>
      <c r="C41">
        <v>1</v>
      </c>
    </row>
    <row r="42" spans="2:4">
      <c r="B42" t="s">
        <v>96</v>
      </c>
      <c r="C42">
        <v>1</v>
      </c>
    </row>
    <row r="43" spans="2:4">
      <c r="B43" t="s">
        <v>97</v>
      </c>
      <c r="C43">
        <v>1</v>
      </c>
    </row>
    <row r="44" spans="2:4">
      <c r="B44" t="s">
        <v>18</v>
      </c>
      <c r="C44">
        <v>1</v>
      </c>
    </row>
    <row r="45" spans="2:4">
      <c r="B45" t="s">
        <v>98</v>
      </c>
      <c r="C45">
        <v>1</v>
      </c>
    </row>
    <row r="46" spans="2:4">
      <c r="B46" t="s">
        <v>99</v>
      </c>
      <c r="C46">
        <v>1</v>
      </c>
    </row>
    <row r="47" spans="2:4">
      <c r="B47" t="s">
        <v>100</v>
      </c>
      <c r="C47">
        <v>0</v>
      </c>
    </row>
    <row r="49" spans="2:9">
      <c r="B49" s="1" t="s">
        <v>120</v>
      </c>
      <c r="C49" t="s">
        <v>23</v>
      </c>
      <c r="D49" t="s">
        <v>24</v>
      </c>
      <c r="E49" t="s">
        <v>186</v>
      </c>
    </row>
    <row r="50" spans="2:9">
      <c r="B50" t="s">
        <v>121</v>
      </c>
      <c r="C50">
        <v>1</v>
      </c>
      <c r="D50">
        <v>1</v>
      </c>
    </row>
    <row r="51" spans="2:9">
      <c r="B51" t="s">
        <v>122</v>
      </c>
      <c r="C51">
        <v>0</v>
      </c>
      <c r="D51">
        <v>0</v>
      </c>
    </row>
    <row r="52" spans="2:9">
      <c r="B52" t="s">
        <v>123</v>
      </c>
      <c r="C52">
        <v>0</v>
      </c>
      <c r="D52">
        <v>1</v>
      </c>
      <c r="G52" t="s">
        <v>192</v>
      </c>
      <c r="I52" t="s">
        <v>196</v>
      </c>
    </row>
    <row r="53" spans="2:9">
      <c r="B53" t="s">
        <v>124</v>
      </c>
      <c r="C53">
        <v>1</v>
      </c>
      <c r="D53">
        <v>1</v>
      </c>
      <c r="G53" t="s">
        <v>193</v>
      </c>
    </row>
    <row r="54" spans="2:9">
      <c r="B54" t="s">
        <v>125</v>
      </c>
      <c r="C54">
        <v>1</v>
      </c>
      <c r="D54">
        <v>1</v>
      </c>
      <c r="G54" t="s">
        <v>194</v>
      </c>
    </row>
    <row r="55" spans="2:9">
      <c r="G55" t="s">
        <v>195</v>
      </c>
    </row>
    <row r="56" spans="2:9">
      <c r="B56" s="1" t="s">
        <v>9</v>
      </c>
    </row>
    <row r="57" spans="2:9">
      <c r="B57" t="s">
        <v>126</v>
      </c>
      <c r="C57">
        <v>1</v>
      </c>
      <c r="D57" t="s">
        <v>186</v>
      </c>
    </row>
    <row r="58" spans="2:9">
      <c r="B58" t="s">
        <v>127</v>
      </c>
      <c r="C58">
        <v>0</v>
      </c>
    </row>
    <row r="59" spans="2:9">
      <c r="B59" t="s">
        <v>128</v>
      </c>
      <c r="C59">
        <v>0</v>
      </c>
    </row>
    <row r="60" spans="2:9">
      <c r="B60" t="s">
        <v>129</v>
      </c>
      <c r="C60">
        <v>0</v>
      </c>
    </row>
    <row r="62" spans="2:9">
      <c r="C62" s="1" t="s">
        <v>160</v>
      </c>
      <c r="E62" t="s">
        <v>186</v>
      </c>
    </row>
    <row r="63" spans="2:9">
      <c r="B63" s="1" t="s">
        <v>159</v>
      </c>
      <c r="C63" t="s">
        <v>178</v>
      </c>
    </row>
    <row r="64" spans="2:9">
      <c r="B64" t="s">
        <v>161</v>
      </c>
      <c r="C64">
        <v>1</v>
      </c>
      <c r="D64" t="s">
        <v>166</v>
      </c>
    </row>
    <row r="65" spans="2:5">
      <c r="B65" t="s">
        <v>162</v>
      </c>
      <c r="C65">
        <v>1</v>
      </c>
      <c r="D65" t="s">
        <v>179</v>
      </c>
    </row>
    <row r="66" spans="2:5">
      <c r="B66" t="s">
        <v>163</v>
      </c>
      <c r="C66">
        <v>1</v>
      </c>
      <c r="D66" t="s">
        <v>167</v>
      </c>
    </row>
    <row r="67" spans="2:5">
      <c r="B67" t="s">
        <v>168</v>
      </c>
      <c r="C67">
        <v>1</v>
      </c>
      <c r="D67" t="s">
        <v>170</v>
      </c>
    </row>
    <row r="68" spans="2:5">
      <c r="B68" t="s">
        <v>169</v>
      </c>
      <c r="C68">
        <v>0</v>
      </c>
      <c r="D68" t="s">
        <v>171</v>
      </c>
    </row>
    <row r="69" spans="2:5">
      <c r="B69" t="s">
        <v>164</v>
      </c>
      <c r="C69">
        <v>1</v>
      </c>
      <c r="D69" t="s">
        <v>172</v>
      </c>
    </row>
    <row r="70" spans="2:5">
      <c r="B70" t="s">
        <v>173</v>
      </c>
      <c r="C70">
        <v>0</v>
      </c>
      <c r="D70" t="s">
        <v>176</v>
      </c>
    </row>
    <row r="71" spans="2:5">
      <c r="B71" t="s">
        <v>175</v>
      </c>
      <c r="C71">
        <v>1</v>
      </c>
      <c r="D71" t="s">
        <v>180</v>
      </c>
    </row>
    <row r="72" spans="2:5">
      <c r="B72" t="s">
        <v>174</v>
      </c>
      <c r="C72">
        <v>0</v>
      </c>
      <c r="D72" t="s">
        <v>177</v>
      </c>
    </row>
    <row r="74" spans="2:5">
      <c r="B74" s="1" t="s">
        <v>181</v>
      </c>
      <c r="C74" t="s">
        <v>106</v>
      </c>
      <c r="E74" t="s">
        <v>187</v>
      </c>
    </row>
    <row r="77" spans="2:5">
      <c r="B77" t="s">
        <v>188</v>
      </c>
    </row>
    <row r="78" spans="2:5">
      <c r="B78" t="s">
        <v>189</v>
      </c>
    </row>
    <row r="81" spans="2:2">
      <c r="B81" s="1" t="s">
        <v>197</v>
      </c>
    </row>
    <row r="82" spans="2:2">
      <c r="B82" t="s">
        <v>198</v>
      </c>
    </row>
    <row r="83" spans="2:2">
      <c r="B83" t="s">
        <v>199</v>
      </c>
    </row>
    <row r="84" spans="2:2">
      <c r="B84" t="s">
        <v>200</v>
      </c>
    </row>
    <row r="85" spans="2:2">
      <c r="B85" t="s">
        <v>201</v>
      </c>
    </row>
    <row r="86" spans="2:2">
      <c r="B86" t="s">
        <v>202</v>
      </c>
    </row>
    <row r="87" spans="2:2">
      <c r="B87" t="s">
        <v>203</v>
      </c>
    </row>
    <row r="88" spans="2:2">
      <c r="B88" t="s">
        <v>204</v>
      </c>
    </row>
    <row r="89" spans="2:2">
      <c r="B89" t="s">
        <v>205</v>
      </c>
    </row>
    <row r="90" spans="2:2">
      <c r="B90" t="s">
        <v>206</v>
      </c>
    </row>
    <row r="91" spans="2:2">
      <c r="B91" t="s">
        <v>207</v>
      </c>
    </row>
    <row r="92" spans="2:2">
      <c r="B92" t="s">
        <v>208</v>
      </c>
    </row>
    <row r="93" spans="2:2">
      <c r="B93" t="s">
        <v>209</v>
      </c>
    </row>
    <row r="94" spans="2:2">
      <c r="B94" t="s">
        <v>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Sheet2</vt:lpstr>
      <vt:lpstr>ImagePlot</vt:lpstr>
      <vt:lpstr>Encoding</vt:lpstr>
      <vt:lpstr>Visual Strategy</vt:lpstr>
      <vt:lpstr>Tasks</vt:lpstr>
      <vt:lpstr>Gestalt</vt:lpstr>
      <vt:lpstr>Layout</vt:lpstr>
      <vt:lpstr>Everything</vt:lpstr>
      <vt:lpstr>MTurk</vt:lpstr>
      <vt:lpstr>Records</vt:lpstr>
      <vt:lpstr>Analysis</vt:lpstr>
      <vt:lpstr>Redone Anaysis</vt:lpstr>
      <vt:lpstr>Redone Analysis</vt:lpstr>
      <vt:lpstr>Encoding Sheet</vt:lpstr>
      <vt:lpstr>Difference Analysis</vt:lpstr>
      <vt:lpstr>Four Groups</vt:lpstr>
      <vt:lpstr>Web Tools</vt:lpstr>
      <vt:lpstr>Four Groups With Tasks</vt:lpstr>
      <vt:lpstr>Analysis of 4G with Tasks</vt:lpstr>
      <vt:lpstr>forStatsConsulting</vt:lpstr>
      <vt:lpstr>forTwoWayANOVA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Gopal</dc:creator>
  <cp:lastModifiedBy>Nikhil Gopal</cp:lastModifiedBy>
  <cp:lastPrinted>2015-07-09T20:59:15Z</cp:lastPrinted>
  <dcterms:created xsi:type="dcterms:W3CDTF">2015-05-06T05:47:58Z</dcterms:created>
  <dcterms:modified xsi:type="dcterms:W3CDTF">2016-10-12T22:08:40Z</dcterms:modified>
</cp:coreProperties>
</file>