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xr:revisionPtr revIDLastSave="0" documentId="8_{8461F0AE-EBD3-7440-9BCD-1EF03126DE76}" xr6:coauthVersionLast="47" xr6:coauthVersionMax="47" xr10:uidLastSave="{00000000-0000-0000-0000-000000000000}"/>
  <bookViews>
    <workbookView xWindow="0" yWindow="0" windowWidth="0" windowHeight="0" activeTab="4" xr2:uid="{00000000-000D-0000-FFFF-FFFF00000000}"/>
  </bookViews>
  <sheets>
    <sheet name="Đề " sheetId="1" r:id="rId1"/>
    <sheet name="DS" sheetId="2" r:id="rId2"/>
    <sheet name="Sheet1" sheetId="3" r:id="rId3"/>
    <sheet name="chuong" sheetId="4" r:id="rId4"/>
    <sheet name="2" sheetId="5" r:id="rId5"/>
    <sheet name="3" sheetId="6"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YkhNTfkMvXI61D5ehOliibDu0f5zpAYrndLeL9gjA6o="/>
    </ext>
  </extLst>
</workbook>
</file>

<file path=xl/calcChain.xml><?xml version="1.0" encoding="utf-8"?>
<calcChain xmlns="http://schemas.openxmlformats.org/spreadsheetml/2006/main">
  <c r="D478" i="6" l="1"/>
  <c r="D484" i="6"/>
  <c r="D480" i="6"/>
  <c r="D485" i="6"/>
  <c r="D486" i="6"/>
  <c r="T537" i="6"/>
  <c r="T539" i="6"/>
  <c r="D333" i="6"/>
  <c r="D312" i="6"/>
  <c r="D313" i="6"/>
  <c r="D334" i="6"/>
  <c r="D344" i="6"/>
  <c r="D345" i="6"/>
  <c r="D341" i="6"/>
  <c r="D351" i="6"/>
  <c r="D354" i="6"/>
  <c r="D357" i="6"/>
  <c r="D358" i="6"/>
  <c r="D515" i="6"/>
  <c r="D376" i="6"/>
  <c r="D377" i="6"/>
  <c r="D371" i="6"/>
  <c r="D365" i="6"/>
  <c r="D378" i="6"/>
  <c r="D382" i="6"/>
  <c r="D385" i="6"/>
  <c r="D386" i="6"/>
  <c r="D412" i="6"/>
  <c r="D403" i="6"/>
  <c r="D395" i="6"/>
  <c r="D404" i="6"/>
  <c r="D408" i="6"/>
  <c r="D411" i="6"/>
  <c r="D415" i="6"/>
  <c r="D417" i="6"/>
  <c r="D419" i="6"/>
  <c r="D421" i="6"/>
  <c r="D423" i="6"/>
  <c r="D522" i="6"/>
  <c r="D173" i="6"/>
  <c r="D512" i="6"/>
  <c r="D511" i="6"/>
  <c r="D532" i="6"/>
  <c r="T560" i="6"/>
  <c r="D60" i="6"/>
  <c r="D52" i="6"/>
  <c r="D53" i="6"/>
  <c r="D54" i="6"/>
  <c r="D55" i="6"/>
  <c r="D61" i="6"/>
  <c r="D62" i="6"/>
  <c r="T547" i="6"/>
  <c r="T562" i="6"/>
  <c r="T564" i="6"/>
  <c r="D132" i="6"/>
  <c r="D133" i="6"/>
  <c r="T565" i="6"/>
  <c r="T567" i="6"/>
  <c r="T571" i="6"/>
  <c r="S537" i="6"/>
  <c r="S539" i="6"/>
  <c r="S560" i="6"/>
  <c r="S547" i="6"/>
  <c r="S562" i="6"/>
  <c r="S564" i="6"/>
  <c r="S565" i="6"/>
  <c r="S567" i="6"/>
  <c r="S571" i="6"/>
  <c r="R537" i="6"/>
  <c r="R539" i="6"/>
  <c r="R560" i="6"/>
  <c r="R547" i="6"/>
  <c r="R562" i="6"/>
  <c r="R564" i="6"/>
  <c r="R565" i="6"/>
  <c r="R567" i="6"/>
  <c r="R571" i="6"/>
  <c r="Q537" i="6"/>
  <c r="Q539" i="6"/>
  <c r="Q560" i="6"/>
  <c r="Q547" i="6"/>
  <c r="Q562" i="6"/>
  <c r="Q564" i="6"/>
  <c r="Q565" i="6"/>
  <c r="Q567" i="6"/>
  <c r="Q571" i="6"/>
  <c r="P537" i="6"/>
  <c r="P539" i="6"/>
  <c r="P560" i="6"/>
  <c r="P547" i="6"/>
  <c r="P562" i="6"/>
  <c r="P564" i="6"/>
  <c r="P565" i="6"/>
  <c r="P567" i="6"/>
  <c r="P571" i="6"/>
  <c r="O537" i="6"/>
  <c r="O539" i="6"/>
  <c r="O560" i="6"/>
  <c r="O547" i="6"/>
  <c r="O562" i="6"/>
  <c r="O564" i="6"/>
  <c r="O565" i="6"/>
  <c r="O567" i="6"/>
  <c r="O571" i="6"/>
  <c r="N537" i="6"/>
  <c r="N539" i="6"/>
  <c r="N560" i="6"/>
  <c r="N547" i="6"/>
  <c r="N562" i="6"/>
  <c r="N564" i="6"/>
  <c r="N565" i="6"/>
  <c r="N567" i="6"/>
  <c r="N571" i="6"/>
  <c r="M537" i="6"/>
  <c r="M539" i="6"/>
  <c r="M560" i="6"/>
  <c r="M547" i="6"/>
  <c r="M562" i="6"/>
  <c r="M564" i="6"/>
  <c r="M565" i="6"/>
  <c r="M567" i="6"/>
  <c r="M571" i="6"/>
  <c r="L537" i="6"/>
  <c r="L539" i="6"/>
  <c r="L560" i="6"/>
  <c r="L547" i="6"/>
  <c r="L562" i="6"/>
  <c r="L564" i="6"/>
  <c r="L565" i="6"/>
  <c r="L567" i="6"/>
  <c r="L571" i="6"/>
  <c r="K537" i="6"/>
  <c r="K539" i="6"/>
  <c r="K560" i="6"/>
  <c r="K547" i="6"/>
  <c r="K562" i="6"/>
  <c r="K564" i="6"/>
  <c r="K565" i="6"/>
  <c r="K567" i="6"/>
  <c r="K571" i="6"/>
  <c r="J537" i="6"/>
  <c r="J539" i="6"/>
  <c r="J560" i="6"/>
  <c r="J547" i="6"/>
  <c r="J562" i="6"/>
  <c r="J564" i="6"/>
  <c r="J565" i="6"/>
  <c r="J567" i="6"/>
  <c r="J571" i="6"/>
  <c r="I537" i="6"/>
  <c r="I539" i="6"/>
  <c r="I560" i="6"/>
  <c r="I547" i="6"/>
  <c r="I562" i="6"/>
  <c r="I564" i="6"/>
  <c r="I565" i="6"/>
  <c r="I567" i="6"/>
  <c r="I571" i="6"/>
  <c r="H537" i="6"/>
  <c r="H539" i="6"/>
  <c r="H560" i="6"/>
  <c r="H547" i="6"/>
  <c r="H562" i="6"/>
  <c r="H564" i="6"/>
  <c r="H565" i="6"/>
  <c r="H567" i="6"/>
  <c r="H571" i="6"/>
  <c r="G537" i="6"/>
  <c r="G539" i="6"/>
  <c r="G560" i="6"/>
  <c r="G547" i="6"/>
  <c r="G562" i="6"/>
  <c r="G564" i="6"/>
  <c r="G565" i="6"/>
  <c r="G567" i="6"/>
  <c r="G571" i="6"/>
  <c r="F537" i="6"/>
  <c r="F539" i="6"/>
  <c r="F560" i="6"/>
  <c r="F547" i="6"/>
  <c r="F562" i="6"/>
  <c r="F564" i="6"/>
  <c r="F565" i="6"/>
  <c r="F567" i="6"/>
  <c r="F571" i="6"/>
  <c r="E537" i="6"/>
  <c r="E539" i="6"/>
  <c r="E560" i="6"/>
  <c r="E547" i="6"/>
  <c r="E562" i="6"/>
  <c r="E564" i="6"/>
  <c r="E565" i="6"/>
  <c r="E567" i="6"/>
  <c r="E571" i="6"/>
  <c r="D537" i="6"/>
  <c r="D539" i="6"/>
  <c r="D560" i="6"/>
  <c r="D547" i="6"/>
  <c r="D562" i="6"/>
  <c r="D564" i="6"/>
  <c r="D565" i="6"/>
  <c r="D567" i="6"/>
  <c r="D571" i="6"/>
  <c r="C537" i="6"/>
  <c r="C539" i="6"/>
  <c r="C560" i="6"/>
  <c r="C547" i="6"/>
  <c r="C562" i="6"/>
  <c r="C564" i="6"/>
  <c r="C565" i="6"/>
  <c r="C567" i="6"/>
  <c r="C571" i="6"/>
  <c r="T563" i="6"/>
  <c r="T566" i="6"/>
  <c r="T570" i="6"/>
  <c r="S563" i="6"/>
  <c r="S566" i="6"/>
  <c r="S570" i="6"/>
  <c r="R563" i="6"/>
  <c r="R566" i="6"/>
  <c r="R570" i="6"/>
  <c r="Q563" i="6"/>
  <c r="Q566" i="6"/>
  <c r="Q570" i="6"/>
  <c r="P563" i="6"/>
  <c r="P566" i="6"/>
  <c r="P570" i="6"/>
  <c r="O563" i="6"/>
  <c r="O566" i="6"/>
  <c r="O570" i="6"/>
  <c r="N563" i="6"/>
  <c r="N566" i="6"/>
  <c r="N570" i="6"/>
  <c r="M563" i="6"/>
  <c r="M566" i="6"/>
  <c r="M570" i="6"/>
  <c r="L563" i="6"/>
  <c r="L566" i="6"/>
  <c r="L570" i="6"/>
  <c r="K563" i="6"/>
  <c r="K566" i="6"/>
  <c r="K570" i="6"/>
  <c r="J563" i="6"/>
  <c r="J566" i="6"/>
  <c r="J570" i="6"/>
  <c r="I563" i="6"/>
  <c r="I566" i="6"/>
  <c r="I570" i="6"/>
  <c r="H563" i="6"/>
  <c r="H566" i="6"/>
  <c r="H570" i="6"/>
  <c r="G563" i="6"/>
  <c r="G566" i="6"/>
  <c r="G570" i="6"/>
  <c r="F563" i="6"/>
  <c r="F566" i="6"/>
  <c r="F570" i="6"/>
  <c r="E563" i="6"/>
  <c r="E566" i="6"/>
  <c r="E570" i="6"/>
  <c r="D563" i="6"/>
  <c r="D566" i="6"/>
  <c r="D570" i="6"/>
  <c r="C563" i="6"/>
  <c r="C566" i="6"/>
  <c r="C570" i="6"/>
  <c r="D242" i="6"/>
  <c r="D214" i="6"/>
  <c r="D246" i="6"/>
  <c r="T549" i="6"/>
  <c r="D517" i="6"/>
  <c r="D527" i="6"/>
  <c r="T555" i="6"/>
  <c r="T569" i="6"/>
  <c r="S549" i="6"/>
  <c r="S555" i="6"/>
  <c r="S569" i="6"/>
  <c r="R549" i="6"/>
  <c r="R555" i="6"/>
  <c r="R569" i="6"/>
  <c r="Q549" i="6"/>
  <c r="Q555" i="6"/>
  <c r="Q569" i="6"/>
  <c r="P549" i="6"/>
  <c r="P555" i="6"/>
  <c r="P569" i="6"/>
  <c r="O549" i="6"/>
  <c r="O555" i="6"/>
  <c r="O569" i="6"/>
  <c r="N549" i="6"/>
  <c r="N555" i="6"/>
  <c r="N569" i="6"/>
  <c r="M549" i="6"/>
  <c r="M555" i="6"/>
  <c r="M569" i="6"/>
  <c r="L549" i="6"/>
  <c r="L555" i="6"/>
  <c r="L569" i="6"/>
  <c r="K549" i="6"/>
  <c r="K555" i="6"/>
  <c r="K569" i="6"/>
  <c r="J549" i="6"/>
  <c r="J555" i="6"/>
  <c r="J569" i="6"/>
  <c r="I549" i="6"/>
  <c r="I555" i="6"/>
  <c r="I569" i="6"/>
  <c r="H549" i="6"/>
  <c r="H555" i="6"/>
  <c r="H569" i="6"/>
  <c r="G549" i="6"/>
  <c r="G555" i="6"/>
  <c r="G569" i="6"/>
  <c r="F549" i="6"/>
  <c r="F555" i="6"/>
  <c r="F569" i="6"/>
  <c r="E549" i="6"/>
  <c r="E555" i="6"/>
  <c r="E569" i="6"/>
  <c r="D549" i="6"/>
  <c r="D555" i="6"/>
  <c r="D569" i="6"/>
  <c r="C549" i="6"/>
  <c r="C555" i="6"/>
  <c r="C569" i="6"/>
  <c r="D466" i="6"/>
  <c r="D470" i="6"/>
  <c r="D516" i="6"/>
  <c r="D526" i="6"/>
  <c r="T554" i="6"/>
  <c r="T568" i="6"/>
  <c r="S554" i="6"/>
  <c r="S568" i="6"/>
  <c r="R554" i="6"/>
  <c r="R568" i="6"/>
  <c r="Q554" i="6"/>
  <c r="Q568" i="6"/>
  <c r="P554" i="6"/>
  <c r="P568" i="6"/>
  <c r="O554" i="6"/>
  <c r="O568" i="6"/>
  <c r="N554" i="6"/>
  <c r="N568" i="6"/>
  <c r="M554" i="6"/>
  <c r="M568" i="6"/>
  <c r="L554" i="6"/>
  <c r="L568" i="6"/>
  <c r="K554" i="6"/>
  <c r="K568" i="6"/>
  <c r="J554" i="6"/>
  <c r="J568" i="6"/>
  <c r="I554" i="6"/>
  <c r="I568" i="6"/>
  <c r="H554" i="6"/>
  <c r="H568" i="6"/>
  <c r="G554" i="6"/>
  <c r="G568" i="6"/>
  <c r="F554" i="6"/>
  <c r="F568" i="6"/>
  <c r="E554" i="6"/>
  <c r="E568" i="6"/>
  <c r="D554" i="6"/>
  <c r="D568" i="6"/>
  <c r="C554" i="6"/>
  <c r="C568" i="6"/>
  <c r="D521" i="6"/>
  <c r="D531" i="6"/>
  <c r="T559" i="6"/>
  <c r="S559" i="6"/>
  <c r="R559" i="6"/>
  <c r="Q559" i="6"/>
  <c r="P559" i="6"/>
  <c r="O559" i="6"/>
  <c r="N559" i="6"/>
  <c r="M559" i="6"/>
  <c r="L559" i="6"/>
  <c r="K559" i="6"/>
  <c r="J559" i="6"/>
  <c r="I559" i="6"/>
  <c r="H559" i="6"/>
  <c r="G559" i="6"/>
  <c r="F559" i="6"/>
  <c r="E559" i="6"/>
  <c r="D559" i="6"/>
  <c r="C559" i="6"/>
  <c r="D520" i="6"/>
  <c r="D530" i="6"/>
  <c r="T558" i="6"/>
  <c r="S558" i="6"/>
  <c r="R558" i="6"/>
  <c r="Q558" i="6"/>
  <c r="P558" i="6"/>
  <c r="O558" i="6"/>
  <c r="N558" i="6"/>
  <c r="M558" i="6"/>
  <c r="L558" i="6"/>
  <c r="K558" i="6"/>
  <c r="J558" i="6"/>
  <c r="I558" i="6"/>
  <c r="H558" i="6"/>
  <c r="G558" i="6"/>
  <c r="F558" i="6"/>
  <c r="E558" i="6"/>
  <c r="D558" i="6"/>
  <c r="C558" i="6"/>
  <c r="D519" i="6"/>
  <c r="D529" i="6"/>
  <c r="T557" i="6"/>
  <c r="S557" i="6"/>
  <c r="R557" i="6"/>
  <c r="Q557" i="6"/>
  <c r="P557" i="6"/>
  <c r="O557" i="6"/>
  <c r="N557" i="6"/>
  <c r="M557" i="6"/>
  <c r="L557" i="6"/>
  <c r="K557" i="6"/>
  <c r="J557" i="6"/>
  <c r="I557" i="6"/>
  <c r="H557" i="6"/>
  <c r="G557" i="6"/>
  <c r="F557" i="6"/>
  <c r="E557" i="6"/>
  <c r="D557" i="6"/>
  <c r="C557" i="6"/>
  <c r="D518" i="6"/>
  <c r="D528" i="6"/>
  <c r="T556" i="6"/>
  <c r="S556" i="6"/>
  <c r="R556" i="6"/>
  <c r="Q556" i="6"/>
  <c r="P556" i="6"/>
  <c r="O556" i="6"/>
  <c r="N556" i="6"/>
  <c r="M556" i="6"/>
  <c r="L556" i="6"/>
  <c r="K556" i="6"/>
  <c r="J556" i="6"/>
  <c r="I556" i="6"/>
  <c r="H556" i="6"/>
  <c r="G556" i="6"/>
  <c r="F556" i="6"/>
  <c r="E556" i="6"/>
  <c r="D556" i="6"/>
  <c r="C556" i="6"/>
  <c r="D77" i="6"/>
  <c r="D217" i="6"/>
  <c r="D251" i="6"/>
  <c r="T552" i="6"/>
  <c r="S552" i="6"/>
  <c r="R552" i="6"/>
  <c r="Q552" i="6"/>
  <c r="P552" i="6"/>
  <c r="O552" i="6"/>
  <c r="N552" i="6"/>
  <c r="M552" i="6"/>
  <c r="L552" i="6"/>
  <c r="K552" i="6"/>
  <c r="J552" i="6"/>
  <c r="I552" i="6"/>
  <c r="H552" i="6"/>
  <c r="G552" i="6"/>
  <c r="F552" i="6"/>
  <c r="E552" i="6"/>
  <c r="D552" i="6"/>
  <c r="C552" i="6"/>
  <c r="D216" i="6"/>
  <c r="D250" i="6"/>
  <c r="T551" i="6"/>
  <c r="S551" i="6"/>
  <c r="R551" i="6"/>
  <c r="Q551" i="6"/>
  <c r="P551" i="6"/>
  <c r="O551" i="6"/>
  <c r="N551" i="6"/>
  <c r="M551" i="6"/>
  <c r="L551" i="6"/>
  <c r="K551" i="6"/>
  <c r="J551" i="6"/>
  <c r="I551" i="6"/>
  <c r="H551" i="6"/>
  <c r="G551" i="6"/>
  <c r="F551" i="6"/>
  <c r="E551" i="6"/>
  <c r="D551" i="6"/>
  <c r="C551" i="6"/>
  <c r="D29" i="6"/>
  <c r="D215" i="6"/>
  <c r="D247" i="6"/>
  <c r="T550" i="6"/>
  <c r="S550" i="6"/>
  <c r="R550" i="6"/>
  <c r="Q550" i="6"/>
  <c r="P550" i="6"/>
  <c r="O550" i="6"/>
  <c r="N550" i="6"/>
  <c r="M550" i="6"/>
  <c r="L550" i="6"/>
  <c r="K550" i="6"/>
  <c r="J550" i="6"/>
  <c r="I550" i="6"/>
  <c r="H550" i="6"/>
  <c r="G550" i="6"/>
  <c r="F550" i="6"/>
  <c r="E550" i="6"/>
  <c r="D550" i="6"/>
  <c r="C550" i="6"/>
  <c r="T546" i="6"/>
  <c r="S546" i="6"/>
  <c r="R546" i="6"/>
  <c r="Q546" i="6"/>
  <c r="P546" i="6"/>
  <c r="O546" i="6"/>
  <c r="N546" i="6"/>
  <c r="M546" i="6"/>
  <c r="L546" i="6"/>
  <c r="K546" i="6"/>
  <c r="J546" i="6"/>
  <c r="I546" i="6"/>
  <c r="H546" i="6"/>
  <c r="G546" i="6"/>
  <c r="F546" i="6"/>
  <c r="E546" i="6"/>
  <c r="D546" i="6"/>
  <c r="C546" i="6"/>
  <c r="T545" i="6"/>
  <c r="S545" i="6"/>
  <c r="R545" i="6"/>
  <c r="Q545" i="6"/>
  <c r="P545" i="6"/>
  <c r="O545" i="6"/>
  <c r="N545" i="6"/>
  <c r="M545" i="6"/>
  <c r="L545" i="6"/>
  <c r="K545" i="6"/>
  <c r="J545" i="6"/>
  <c r="I545" i="6"/>
  <c r="H545" i="6"/>
  <c r="G545" i="6"/>
  <c r="F545" i="6"/>
  <c r="E545" i="6"/>
  <c r="D545" i="6"/>
  <c r="C545" i="6"/>
  <c r="T544" i="6"/>
  <c r="S544" i="6"/>
  <c r="R544" i="6"/>
  <c r="Q544" i="6"/>
  <c r="P544" i="6"/>
  <c r="O544" i="6"/>
  <c r="N544" i="6"/>
  <c r="M544" i="6"/>
  <c r="L544" i="6"/>
  <c r="K544" i="6"/>
  <c r="J544" i="6"/>
  <c r="I544" i="6"/>
  <c r="H544" i="6"/>
  <c r="G544" i="6"/>
  <c r="F544" i="6"/>
  <c r="E544" i="6"/>
  <c r="D544" i="6"/>
  <c r="C544" i="6"/>
  <c r="T543" i="6"/>
  <c r="S543" i="6"/>
  <c r="R543" i="6"/>
  <c r="Q543" i="6"/>
  <c r="P543" i="6"/>
  <c r="O543" i="6"/>
  <c r="N543" i="6"/>
  <c r="M543" i="6"/>
  <c r="L543" i="6"/>
  <c r="K543" i="6"/>
  <c r="J543" i="6"/>
  <c r="I543" i="6"/>
  <c r="H543" i="6"/>
  <c r="G543" i="6"/>
  <c r="F543" i="6"/>
  <c r="E543" i="6"/>
  <c r="D543" i="6"/>
  <c r="C543" i="6"/>
  <c r="T542" i="6"/>
  <c r="S542" i="6"/>
  <c r="R542" i="6"/>
  <c r="Q542" i="6"/>
  <c r="P542" i="6"/>
  <c r="O542" i="6"/>
  <c r="N542" i="6"/>
  <c r="M542" i="6"/>
  <c r="L542" i="6"/>
  <c r="K542" i="6"/>
  <c r="J542" i="6"/>
  <c r="I542" i="6"/>
  <c r="H542" i="6"/>
  <c r="G542" i="6"/>
  <c r="F542" i="6"/>
  <c r="E542" i="6"/>
  <c r="D542" i="6"/>
  <c r="C542" i="6"/>
  <c r="T541" i="6"/>
  <c r="S541" i="6"/>
  <c r="R541" i="6"/>
  <c r="Q541" i="6"/>
  <c r="P541" i="6"/>
  <c r="O541" i="6"/>
  <c r="N541" i="6"/>
  <c r="M541" i="6"/>
  <c r="L541" i="6"/>
  <c r="K541" i="6"/>
  <c r="J541" i="6"/>
  <c r="I541" i="6"/>
  <c r="H541" i="6"/>
  <c r="G541" i="6"/>
  <c r="F541" i="6"/>
  <c r="E541" i="6"/>
  <c r="D541" i="6"/>
  <c r="C541" i="6"/>
  <c r="D482" i="6"/>
  <c r="F468" i="6"/>
  <c r="D432" i="6"/>
  <c r="D450" i="6"/>
  <c r="D441" i="6"/>
  <c r="D433" i="6"/>
  <c r="D442" i="6"/>
  <c r="D438" i="6"/>
  <c r="D443" i="6"/>
  <c r="D446" i="6"/>
  <c r="D449" i="6"/>
  <c r="D459" i="6"/>
  <c r="D457" i="6"/>
  <c r="D455" i="6"/>
  <c r="D453" i="6"/>
  <c r="D451" i="6"/>
  <c r="F449" i="6"/>
  <c r="F446" i="6"/>
  <c r="D431" i="6"/>
  <c r="D436" i="6"/>
  <c r="F428" i="6"/>
  <c r="D405" i="6"/>
  <c r="D413" i="6"/>
  <c r="F411" i="6"/>
  <c r="F408" i="6"/>
  <c r="D394" i="6"/>
  <c r="D393" i="6"/>
  <c r="D398" i="6"/>
  <c r="F390" i="6"/>
  <c r="F385" i="6"/>
  <c r="D370" i="6"/>
  <c r="F357" i="6"/>
  <c r="E310" i="6"/>
  <c r="D296" i="6"/>
  <c r="D290" i="6"/>
  <c r="D288" i="6"/>
  <c r="D286" i="6"/>
  <c r="D284" i="6"/>
  <c r="D236" i="6"/>
  <c r="D235" i="6"/>
  <c r="D234" i="6"/>
  <c r="D233" i="6"/>
  <c r="D231" i="6"/>
  <c r="D230" i="6"/>
  <c r="D229" i="6"/>
  <c r="D228" i="6"/>
  <c r="D222" i="6"/>
  <c r="D220" i="6"/>
  <c r="D92" i="6"/>
  <c r="D104" i="6"/>
  <c r="D174" i="6"/>
  <c r="D175" i="6"/>
  <c r="D176" i="6"/>
  <c r="D177" i="6"/>
  <c r="D178" i="6"/>
  <c r="D179" i="6"/>
  <c r="D194" i="6"/>
  <c r="D195" i="6"/>
  <c r="D198" i="6"/>
  <c r="D196" i="6"/>
  <c r="D197" i="6"/>
  <c r="D199" i="6"/>
  <c r="F192" i="6"/>
  <c r="D166" i="6"/>
  <c r="D157" i="6"/>
  <c r="F153" i="6"/>
  <c r="F151" i="6"/>
  <c r="D148" i="6"/>
  <c r="F133" i="6"/>
  <c r="F132" i="6"/>
  <c r="F129" i="6"/>
  <c r="D115" i="6"/>
  <c r="F108" i="6"/>
  <c r="D87" i="6"/>
  <c r="D106" i="6"/>
  <c r="F96" i="6"/>
  <c r="D91" i="6"/>
  <c r="F89" i="6"/>
  <c r="D14" i="6"/>
  <c r="D86" i="6"/>
  <c r="F82" i="6"/>
  <c r="D32" i="6"/>
  <c r="D82" i="6"/>
  <c r="D80" i="6"/>
  <c r="F73" i="6"/>
  <c r="D73" i="6"/>
  <c r="D72" i="6"/>
  <c r="F51" i="6"/>
  <c r="F48" i="6"/>
  <c r="F34" i="6"/>
  <c r="D34" i="6"/>
  <c r="F26" i="6"/>
  <c r="D26" i="6"/>
  <c r="F16" i="6"/>
  <c r="EM15" i="5"/>
  <c r="EL15" i="5"/>
  <c r="EB15" i="5"/>
  <c r="CX15" i="5"/>
  <c r="BZ15" i="5"/>
  <c r="BW15" i="5"/>
  <c r="BX15" i="5"/>
  <c r="BY15" i="5"/>
  <c r="BK15" i="5"/>
  <c r="BL15" i="5"/>
  <c r="BM15" i="5"/>
  <c r="BN15" i="5"/>
  <c r="N15" i="5"/>
  <c r="AI14" i="5"/>
  <c r="AH14" i="5"/>
  <c r="T14" i="5"/>
  <c r="U14" i="5"/>
  <c r="F14" i="5"/>
  <c r="BX12" i="5"/>
  <c r="BW12" i="5"/>
  <c r="BK12" i="5"/>
  <c r="Y12" i="5"/>
  <c r="Y11" i="5"/>
  <c r="BX9" i="5"/>
  <c r="BW9" i="5"/>
  <c r="D629" i="4"/>
  <c r="D744" i="4"/>
  <c r="D741" i="4"/>
  <c r="D739" i="4"/>
  <c r="D723" i="4"/>
  <c r="D687" i="4"/>
  <c r="D721" i="4"/>
  <c r="D731" i="4"/>
  <c r="D748" i="4"/>
  <c r="D751" i="4"/>
  <c r="D753" i="4"/>
  <c r="D790" i="4"/>
  <c r="D795" i="4"/>
  <c r="D807" i="4"/>
  <c r="D808" i="4"/>
  <c r="D783" i="4"/>
  <c r="D797" i="4"/>
  <c r="D803" i="4"/>
  <c r="D802" i="4"/>
  <c r="D801" i="4"/>
  <c r="D792" i="4"/>
  <c r="D798" i="4"/>
  <c r="D791" i="4"/>
  <c r="D796" i="4"/>
  <c r="D789" i="4"/>
  <c r="D758" i="4"/>
  <c r="D771" i="4"/>
  <c r="D779" i="4"/>
  <c r="D769" i="4"/>
  <c r="D775" i="4"/>
  <c r="D776" i="4"/>
  <c r="D777" i="4"/>
  <c r="D764" i="4"/>
  <c r="D765" i="4"/>
  <c r="D766" i="4"/>
  <c r="D772" i="4"/>
  <c r="D770" i="4"/>
  <c r="D763" i="4"/>
  <c r="D749" i="4"/>
  <c r="D737" i="4"/>
  <c r="D736" i="4"/>
  <c r="D734" i="4"/>
  <c r="D732" i="4"/>
  <c r="D681" i="4"/>
  <c r="D500" i="4"/>
  <c r="D511" i="4"/>
  <c r="D682" i="4"/>
  <c r="D683" i="4"/>
  <c r="D472" i="4"/>
  <c r="D475" i="4"/>
  <c r="D476" i="4"/>
  <c r="D477" i="4"/>
  <c r="D481" i="4"/>
  <c r="D685" i="4"/>
  <c r="D535" i="4"/>
  <c r="D536" i="4"/>
  <c r="D537" i="4"/>
  <c r="D545" i="4"/>
  <c r="D689" i="4"/>
  <c r="D690" i="4"/>
  <c r="D700" i="4"/>
  <c r="D708" i="4"/>
  <c r="D712" i="4"/>
  <c r="D562" i="4"/>
  <c r="D703" i="4"/>
  <c r="D571" i="4"/>
  <c r="D702" i="4"/>
  <c r="D521" i="4"/>
  <c r="D529" i="4"/>
  <c r="D663" i="4"/>
  <c r="D612" i="4"/>
  <c r="D610" i="4"/>
  <c r="D455" i="4"/>
  <c r="D609" i="4"/>
  <c r="D489" i="4"/>
  <c r="D608" i="4"/>
  <c r="D606" i="4"/>
  <c r="D607" i="4"/>
  <c r="D601" i="4"/>
  <c r="D599" i="4"/>
  <c r="D598" i="4"/>
  <c r="D602" i="4"/>
  <c r="D561" i="4"/>
  <c r="D505" i="4"/>
  <c r="D496" i="4"/>
  <c r="D495" i="4"/>
  <c r="D490" i="4"/>
  <c r="D486" i="4"/>
  <c r="D473" i="4"/>
  <c r="D450" i="4"/>
  <c r="D457" i="4"/>
  <c r="D442" i="4"/>
</calcChain>
</file>

<file path=xl/sharedStrings.xml><?xml version="1.0" encoding="utf-8"?>
<sst xmlns="http://schemas.openxmlformats.org/spreadsheetml/2006/main" count="3345" uniqueCount="2372">
  <si>
    <t>1. ĐÊ ĐỒ ÁN</t>
  </si>
  <si>
    <t>Thứ tự 
theo danh sách lớp</t>
  </si>
  <si>
    <t>thực hiện với:</t>
  </si>
  <si>
    <r>
      <rPr>
        <b/>
        <sz val="13"/>
        <color theme="1"/>
        <rFont val="Times New Roman"/>
      </rPr>
      <t>hệ số cản lăn, 
f</t>
    </r>
    <r>
      <rPr>
        <b/>
        <sz val="10"/>
        <color theme="1"/>
        <rFont val="Times New Roman"/>
      </rPr>
      <t>v</t>
    </r>
    <r>
      <rPr>
        <b/>
        <sz val="13"/>
        <color theme="1"/>
        <rFont val="Times New Roman"/>
      </rPr>
      <t xml:space="preserve"> = </t>
    </r>
  </si>
  <si>
    <t xml:space="preserve">Nhân tố cản không khí, 
W = </t>
  </si>
  <si>
    <t>Đề</t>
  </si>
  <si>
    <t>Số lượng người tham gia (kể cả người điều khiển):</t>
  </si>
  <si>
    <t>người</t>
  </si>
  <si>
    <t>Tải trọng chuyên chở (hàng hóa, nếu có):</t>
  </si>
  <si>
    <t>kg</t>
  </si>
  <si>
    <t>Vận tốc lớn nhất (bằng hoặc lớn hơn số:)</t>
  </si>
  <si>
    <t>km./h</t>
  </si>
  <si>
    <t xml:space="preserve">Loại đường ứng với vận tốc lớn nhất (thống nhất): </t>
  </si>
  <si>
    <t>mặt đường nhựa hoặc bê tông khô sạch</t>
  </si>
  <si>
    <t>2. NỘI DUNG THỰC HIỆN</t>
  </si>
  <si>
    <t>1. Xác định Công suất</t>
  </si>
  <si>
    <t>2. Chọn động cơ đốt trong</t>
  </si>
  <si>
    <t>Xăng/Diesel</t>
  </si>
  <si>
    <t>Công suất lớn nhất ứng với số vòng quay:</t>
  </si>
  <si>
    <t>Số vòng quay lớn nhất</t>
  </si>
  <si>
    <t>Số vòng quay nhỏ nhất</t>
  </si>
  <si>
    <t>3. Xác định vận tốc lớn nhất khi chọn động cơ đốt trong</t>
  </si>
  <si>
    <t>4. Xác định mô ment ma sát mà ly hợp cần truyền</t>
  </si>
  <si>
    <t>5. Xác định tỷ số truyền hệ thống truyền lực</t>
  </si>
  <si>
    <r>
      <rPr>
        <sz val="13"/>
        <color theme="1"/>
        <rFont val="Times New Roman"/>
      </rPr>
      <t>6. Xác định tỷ số truyền của truyền lực chính, i</t>
    </r>
    <r>
      <rPr>
        <sz val="10"/>
        <color theme="1"/>
        <rFont val="Times New Roman"/>
      </rPr>
      <t>o</t>
    </r>
  </si>
  <si>
    <r>
      <rPr>
        <sz val="13"/>
        <color theme="1"/>
        <rFont val="Times New Roman"/>
      </rPr>
      <t>7. Xác định tỷ số truyền của hộp số, i</t>
    </r>
    <r>
      <rPr>
        <sz val="10"/>
        <color theme="1"/>
        <rFont val="Times New Roman"/>
      </rPr>
      <t>hn</t>
    </r>
  </si>
  <si>
    <r>
      <rPr>
        <sz val="13"/>
        <color theme="1"/>
        <rFont val="Times New Roman"/>
      </rPr>
      <t>(CHÚ Ý: Tay số truyền 1, xe phải thỏa mãn điều kiện bám đó nhé: P</t>
    </r>
    <r>
      <rPr>
        <sz val="10"/>
        <color theme="1"/>
        <rFont val="Calibri"/>
      </rPr>
      <t>ϕ</t>
    </r>
    <r>
      <rPr>
        <sz val="11"/>
        <color theme="1"/>
        <rFont val="Times New Roman"/>
      </rPr>
      <t xml:space="preserve"> ≥ P</t>
    </r>
    <r>
      <rPr>
        <sz val="10"/>
        <color theme="1"/>
        <rFont val="Times New Roman"/>
      </rPr>
      <t>k1</t>
    </r>
    <r>
      <rPr>
        <sz val="13"/>
        <color theme="1"/>
        <rFont val="Times New Roman"/>
      </rPr>
      <t>, 
P</t>
    </r>
    <r>
      <rPr>
        <sz val="10"/>
        <color theme="1"/>
        <rFont val="Times New Roman"/>
      </rPr>
      <t>k1</t>
    </r>
    <r>
      <rPr>
        <sz val="13"/>
        <color theme="1"/>
        <rFont val="Times New Roman"/>
      </rPr>
      <t xml:space="preserve"> - lực kéo ở tay số truyền 1
Nếu không thỏa mãn phải thay đổi %G</t>
    </r>
    <r>
      <rPr>
        <sz val="8"/>
        <color theme="1"/>
        <rFont val="Times New Roman"/>
      </rPr>
      <t>1</t>
    </r>
    <r>
      <rPr>
        <sz val="13"/>
        <color theme="1"/>
        <rFont val="Times New Roman"/>
      </rPr>
      <t xml:space="preserve"> và %G</t>
    </r>
    <r>
      <rPr>
        <sz val="8"/>
        <color theme="1"/>
        <rFont val="Times New Roman"/>
      </rPr>
      <t>2</t>
    </r>
    <r>
      <rPr>
        <sz val="13"/>
        <color theme="1"/>
        <rFont val="Times New Roman"/>
      </rPr>
      <t>)</t>
    </r>
  </si>
  <si>
    <t>8. Xác định lực kéo dư khi sử dụng tỷ số truyền của hộp số</t>
  </si>
  <si>
    <t>3. SỐ LIỆU BẮT THAM KHẢO - NHỚ LÀ THAM KHẢO</t>
  </si>
  <si>
    <t>Chọn</t>
  </si>
  <si>
    <r>
      <rPr>
        <sz val="13"/>
        <color theme="1"/>
        <rFont val="Times New Roman"/>
      </rPr>
      <t>n</t>
    </r>
    <r>
      <rPr>
        <sz val="8"/>
        <color theme="1"/>
        <rFont val="Times New Roman"/>
      </rPr>
      <t>h</t>
    </r>
  </si>
  <si>
    <t>– số lượng người tham gia</t>
  </si>
  <si>
    <r>
      <rPr>
        <sz val="13"/>
        <color theme="1"/>
        <rFont val="Times New Roman"/>
      </rPr>
      <t>v</t>
    </r>
    <r>
      <rPr>
        <sz val="8"/>
        <color theme="1"/>
        <rFont val="Times New Roman"/>
      </rPr>
      <t>max</t>
    </r>
  </si>
  <si>
    <t>– vận tốc lớn nhất, m/s</t>
  </si>
  <si>
    <t>f</t>
  </si>
  <si>
    <t xml:space="preserve">– hệ số cản lăn giữa bánh xe với mặt đường, nếu chọn nhựa hoặc bê tông thì f = 0.012-0.018  </t>
  </si>
  <si>
    <r>
      <rPr>
        <sz val="13"/>
        <color theme="1"/>
        <rFont val="Times New Roman"/>
      </rPr>
      <t>G</t>
    </r>
    <r>
      <rPr>
        <sz val="10"/>
        <color theme="1"/>
        <rFont val="Times New Roman"/>
      </rPr>
      <t>o</t>
    </r>
  </si>
  <si>
    <t xml:space="preserve">– trọng lượng bản thân, N </t>
  </si>
  <si>
    <r>
      <rPr>
        <sz val="13"/>
        <color theme="1"/>
        <rFont val="Times New Roman"/>
      </rPr>
      <t>G</t>
    </r>
    <r>
      <rPr>
        <sz val="10"/>
        <color theme="1"/>
        <rFont val="Times New Roman"/>
      </rPr>
      <t>o</t>
    </r>
    <r>
      <rPr>
        <sz val="8"/>
        <color theme="1"/>
        <rFont val="Times New Roman"/>
      </rPr>
      <t>1</t>
    </r>
  </si>
  <si>
    <t xml:space="preserve">– trọng lượng bản thân phân bố lên các bánh xe phía trước, N  </t>
  </si>
  <si>
    <t>Đối với:</t>
  </si>
  <si>
    <r>
      <rPr>
        <sz val="13"/>
        <color theme="1"/>
        <rFont val="Times New Roman"/>
      </rPr>
      <t xml:space="preserve">    Ô tô du lịch:                     G</t>
    </r>
    <r>
      <rPr>
        <sz val="10"/>
        <color theme="1"/>
        <rFont val="Times New Roman"/>
      </rPr>
      <t>o</t>
    </r>
    <r>
      <rPr>
        <sz val="8"/>
        <color theme="1"/>
        <rFont val="Times New Roman"/>
      </rPr>
      <t>1</t>
    </r>
    <r>
      <rPr>
        <sz val="13"/>
        <color theme="1"/>
        <rFont val="Times New Roman"/>
      </rPr>
      <t xml:space="preserve"> = (50÷60) %G</t>
    </r>
    <r>
      <rPr>
        <sz val="10"/>
        <color theme="1"/>
        <rFont val="Times New Roman"/>
      </rPr>
      <t>o</t>
    </r>
  </si>
  <si>
    <r>
      <rPr>
        <sz val="13"/>
        <color theme="1"/>
        <rFont val="Times New Roman"/>
      </rPr>
      <t xml:space="preserve">    Ô tô khách hay tải:           G</t>
    </r>
    <r>
      <rPr>
        <sz val="10"/>
        <color theme="1"/>
        <rFont val="Times New Roman"/>
      </rPr>
      <t>o</t>
    </r>
    <r>
      <rPr>
        <sz val="8"/>
        <color theme="1"/>
        <rFont val="Times New Roman"/>
      </rPr>
      <t>1</t>
    </r>
    <r>
      <rPr>
        <sz val="13"/>
        <color theme="1"/>
        <rFont val="Times New Roman"/>
      </rPr>
      <t xml:space="preserve"> = (25÷45) %G</t>
    </r>
    <r>
      <rPr>
        <sz val="10"/>
        <color theme="1"/>
        <rFont val="Times New Roman"/>
      </rPr>
      <t>o</t>
    </r>
  </si>
  <si>
    <r>
      <rPr>
        <sz val="13"/>
        <color theme="1"/>
        <rFont val="Times New Roman"/>
      </rPr>
      <t>G</t>
    </r>
    <r>
      <rPr>
        <sz val="10"/>
        <color theme="1"/>
        <rFont val="Times New Roman"/>
      </rPr>
      <t>o</t>
    </r>
    <r>
      <rPr>
        <sz val="8"/>
        <color theme="1"/>
        <rFont val="Times New Roman"/>
      </rPr>
      <t>2</t>
    </r>
  </si>
  <si>
    <t>– trọng lượng bản thân phân bố lên các bánh xe phía sau,</t>
  </si>
  <si>
    <r>
      <rPr>
        <sz val="13"/>
        <color theme="1"/>
        <rFont val="Times New Roman"/>
      </rPr>
      <t xml:space="preserve">    Ô tô du lịch:                     G</t>
    </r>
    <r>
      <rPr>
        <sz val="10"/>
        <color theme="1"/>
        <rFont val="Times New Roman"/>
      </rPr>
      <t>o</t>
    </r>
    <r>
      <rPr>
        <sz val="8"/>
        <color theme="1"/>
        <rFont val="Times New Roman"/>
      </rPr>
      <t>2</t>
    </r>
    <r>
      <rPr>
        <sz val="13"/>
        <color theme="1"/>
        <rFont val="Times New Roman"/>
      </rPr>
      <t xml:space="preserve"> = (40÷50) %G</t>
    </r>
    <r>
      <rPr>
        <sz val="10"/>
        <color theme="1"/>
        <rFont val="Times New Roman"/>
      </rPr>
      <t>o</t>
    </r>
  </si>
  <si>
    <r>
      <rPr>
        <sz val="13"/>
        <color theme="1"/>
        <rFont val="Times New Roman"/>
      </rPr>
      <t xml:space="preserve">    Ô tô khách hay tải:           G</t>
    </r>
    <r>
      <rPr>
        <sz val="10"/>
        <color theme="1"/>
        <rFont val="Times New Roman"/>
      </rPr>
      <t>o</t>
    </r>
    <r>
      <rPr>
        <sz val="8"/>
        <color theme="1"/>
        <rFont val="Times New Roman"/>
      </rPr>
      <t>2</t>
    </r>
    <r>
      <rPr>
        <sz val="13"/>
        <color theme="1"/>
        <rFont val="Times New Roman"/>
      </rPr>
      <t xml:space="preserve"> = (55÷75) %G</t>
    </r>
    <r>
      <rPr>
        <sz val="10"/>
        <color theme="1"/>
        <rFont val="Times New Roman"/>
      </rPr>
      <t>o</t>
    </r>
  </si>
  <si>
    <r>
      <rPr>
        <sz val="13"/>
        <color theme="1"/>
        <rFont val="Times New Roman"/>
      </rPr>
      <t>G</t>
    </r>
    <r>
      <rPr>
        <sz val="10"/>
        <color theme="1"/>
        <rFont val="Times New Roman"/>
      </rPr>
      <t>hh</t>
    </r>
  </si>
  <si>
    <t>– trọng lượng hàng hóa chuyên chở, N</t>
  </si>
  <si>
    <t>G</t>
  </si>
  <si>
    <t xml:space="preserve">– trọng lượng toàn bộ ô tô, N </t>
  </si>
  <si>
    <r>
      <rPr>
        <sz val="13"/>
        <color theme="1"/>
        <rFont val="Times New Roman"/>
      </rPr>
      <t>G</t>
    </r>
    <r>
      <rPr>
        <sz val="8"/>
        <color theme="1"/>
        <rFont val="Times New Roman"/>
      </rPr>
      <t>1</t>
    </r>
  </si>
  <si>
    <t>– trọng lượng toàn bộ phân bố lên các bánh xe phía trước, N</t>
  </si>
  <si>
    <r>
      <rPr>
        <sz val="13"/>
        <color theme="1"/>
        <rFont val="Times New Roman"/>
      </rPr>
      <t>G</t>
    </r>
    <r>
      <rPr>
        <sz val="8"/>
        <color theme="1"/>
        <rFont val="Times New Roman"/>
      </rPr>
      <t>2</t>
    </r>
  </si>
  <si>
    <t>– trọng lượng toàn bộ phân bố lên các bánh xe phía sau, N</t>
  </si>
  <si>
    <t>D</t>
  </si>
  <si>
    <t>– chiều dài tổng thể xe (mm)</t>
  </si>
  <si>
    <t>R</t>
  </si>
  <si>
    <t>– chiều rộng tổng thể xe (mm)</t>
  </si>
  <si>
    <t>C</t>
  </si>
  <si>
    <t>– chiều cao tổng thể xe (mm)</t>
  </si>
  <si>
    <t>L</t>
  </si>
  <si>
    <t>– chiều dài cơ sở xe/khoảng cách 2 đường tâm trục (mm)</t>
  </si>
  <si>
    <r>
      <rPr>
        <sz val="13"/>
        <color theme="1"/>
        <rFont val="Times New Roman"/>
      </rPr>
      <t>B</t>
    </r>
    <r>
      <rPr>
        <sz val="10"/>
        <color theme="1"/>
        <rFont val="Times New Roman"/>
      </rPr>
      <t>ot</t>
    </r>
  </si>
  <si>
    <t>– khoảng cách 2 vệt bánh xe trước, mm</t>
  </si>
  <si>
    <r>
      <rPr>
        <sz val="13"/>
        <color theme="1"/>
        <rFont val="Times New Roman"/>
      </rPr>
      <t>B</t>
    </r>
    <r>
      <rPr>
        <sz val="10"/>
        <color theme="1"/>
        <rFont val="Times New Roman"/>
      </rPr>
      <t>os</t>
    </r>
  </si>
  <si>
    <t>– khoảng cách 2 vệt bánh xe sau, mm</t>
  </si>
  <si>
    <t>W</t>
  </si>
  <si>
    <t>– nhân tố cản không khí, Ns2/m2;</t>
  </si>
  <si>
    <r>
      <rPr>
        <sz val="13"/>
        <color theme="1"/>
        <rFont val="Times New Roman"/>
      </rPr>
      <t>η</t>
    </r>
    <r>
      <rPr>
        <sz val="10"/>
        <color theme="1"/>
        <rFont val="Times New Roman"/>
      </rPr>
      <t>t</t>
    </r>
  </si>
  <si>
    <t>– hiệu suất của hệ thống truyền lực (tùy từng loại ô tô)</t>
  </si>
  <si>
    <r>
      <rPr>
        <sz val="13"/>
        <color theme="1"/>
        <rFont val="Times New Roman"/>
      </rPr>
      <t>N</t>
    </r>
    <r>
      <rPr>
        <vertAlign val="subscript"/>
        <sz val="13"/>
        <color theme="1"/>
        <rFont val="Times New Roman"/>
      </rPr>
      <t>emax</t>
    </r>
    <r>
      <rPr>
        <sz val="13"/>
        <color theme="1"/>
        <rFont val="Times New Roman"/>
      </rPr>
      <t xml:space="preserve"> </t>
    </r>
  </si>
  <si>
    <t>– công suất lớn nhất của động cơ đốt trong</t>
  </si>
  <si>
    <r>
      <rPr>
        <sz val="13"/>
        <color theme="1"/>
        <rFont val="Times New Roman"/>
      </rPr>
      <t>i</t>
    </r>
    <r>
      <rPr>
        <sz val="10"/>
        <color theme="1"/>
        <rFont val="Times New Roman"/>
      </rPr>
      <t>o</t>
    </r>
  </si>
  <si>
    <t>– tỷ số truyền của truyền lực chính</t>
  </si>
  <si>
    <t>Công suất: 1 kW = 1,36 CV = 1,34 HP</t>
  </si>
  <si>
    <t>ϕ</t>
  </si>
  <si>
    <r>
      <rPr>
        <sz val="13"/>
        <color theme="1"/>
        <rFont val="Times New Roman"/>
      </rPr>
      <t xml:space="preserve">– hệ số bám giữa bánh xe với mặt đường, nếu chọn nhựa hoặc bê tông khô và sạch, thì </t>
    </r>
    <r>
      <rPr>
        <sz val="13"/>
        <color theme="1"/>
        <rFont val="Calibri"/>
      </rPr>
      <t>ϕ</t>
    </r>
    <r>
      <rPr>
        <sz val="13"/>
        <color theme="1"/>
        <rFont val="Times New Roman"/>
      </rPr>
      <t xml:space="preserve"> = 0.7-0.8  </t>
    </r>
  </si>
  <si>
    <r>
      <rPr>
        <sz val="13"/>
        <color theme="1"/>
        <rFont val="Times New Roman"/>
      </rPr>
      <t>n</t>
    </r>
    <r>
      <rPr>
        <sz val="8"/>
        <color theme="1"/>
        <rFont val="Times New Roman"/>
      </rPr>
      <t xml:space="preserve">h </t>
    </r>
    <r>
      <rPr>
        <sz val="13"/>
        <color theme="1"/>
        <rFont val="Times New Roman"/>
      </rPr>
      <t>=</t>
    </r>
  </si>
  <si>
    <r>
      <rPr>
        <sz val="13"/>
        <color theme="1"/>
        <rFont val="Times New Roman"/>
      </rPr>
      <t>V</t>
    </r>
    <r>
      <rPr>
        <sz val="8"/>
        <color theme="1"/>
        <rFont val="Times New Roman"/>
      </rPr>
      <t xml:space="preserve">max </t>
    </r>
    <r>
      <rPr>
        <sz val="13"/>
        <color theme="1"/>
        <rFont val="Times New Roman"/>
      </rPr>
      <t>=</t>
    </r>
  </si>
  <si>
    <t>km/h</t>
  </si>
  <si>
    <r>
      <rPr>
        <sz val="13"/>
        <color theme="1"/>
        <rFont val="Times New Roman"/>
      </rPr>
      <t>f</t>
    </r>
    <r>
      <rPr>
        <sz val="8"/>
        <color theme="1"/>
        <rFont val="Times New Roman"/>
      </rPr>
      <t xml:space="preserve">V&lt; 80km/h </t>
    </r>
    <r>
      <rPr>
        <sz val="13"/>
        <color theme="1"/>
        <rFont val="Times New Roman"/>
      </rPr>
      <t xml:space="preserve">= </t>
    </r>
  </si>
  <si>
    <t>0.012/0.014/0.016/0.018</t>
  </si>
  <si>
    <r>
      <rPr>
        <sz val="13"/>
        <color theme="1"/>
        <rFont val="Times New Roman"/>
      </rPr>
      <t>f</t>
    </r>
    <r>
      <rPr>
        <sz val="8"/>
        <color theme="1"/>
        <rFont val="Times New Roman"/>
      </rPr>
      <t xml:space="preserve">V&gt;= 80km/h </t>
    </r>
    <r>
      <rPr>
        <sz val="13"/>
        <color theme="1"/>
        <rFont val="Times New Roman"/>
      </rPr>
      <t xml:space="preserve">= </t>
    </r>
  </si>
  <si>
    <t>lập bảng</t>
  </si>
  <si>
    <r>
      <rPr>
        <sz val="13"/>
        <color theme="1"/>
        <rFont val="Times New Roman"/>
      </rPr>
      <t>(or) f</t>
    </r>
    <r>
      <rPr>
        <sz val="8"/>
        <color theme="1"/>
        <rFont val="Times New Roman"/>
      </rPr>
      <t xml:space="preserve">V </t>
    </r>
    <r>
      <rPr>
        <sz val="13"/>
        <color theme="1"/>
        <rFont val="Times New Roman"/>
      </rPr>
      <t xml:space="preserve">= </t>
    </r>
  </si>
  <si>
    <t>fv  = f(v) = (32 + v)/2800</t>
  </si>
  <si>
    <r>
      <rPr>
        <sz val="13"/>
        <color theme="1"/>
        <rFont val="Times New Roman"/>
      </rPr>
      <t>G</t>
    </r>
    <r>
      <rPr>
        <sz val="8"/>
        <color theme="1"/>
        <rFont val="Times New Roman"/>
      </rPr>
      <t>o</t>
    </r>
    <r>
      <rPr>
        <sz val="13"/>
        <color theme="1"/>
        <rFont val="Times New Roman"/>
      </rPr>
      <t xml:space="preserve"> = </t>
    </r>
  </si>
  <si>
    <t>2170 – 2190</t>
  </si>
  <si>
    <t>1975 – 2075</t>
  </si>
  <si>
    <r>
      <rPr>
        <sz val="13"/>
        <color theme="1"/>
        <rFont val="Times New Roman"/>
      </rPr>
      <t>G</t>
    </r>
    <r>
      <rPr>
        <sz val="8"/>
        <color theme="1"/>
        <rFont val="Times New Roman"/>
      </rPr>
      <t>o1</t>
    </r>
    <r>
      <rPr>
        <sz val="13"/>
        <color theme="1"/>
        <rFont val="Times New Roman"/>
      </rPr>
      <t xml:space="preserve"> = </t>
    </r>
  </si>
  <si>
    <t>46,52%</t>
  </si>
  <si>
    <r>
      <rPr>
        <sz val="13"/>
        <color theme="1"/>
        <rFont val="Times New Roman"/>
      </rPr>
      <t>G</t>
    </r>
    <r>
      <rPr>
        <sz val="8"/>
        <color theme="1"/>
        <rFont val="Times New Roman"/>
      </rPr>
      <t>o2</t>
    </r>
    <r>
      <rPr>
        <sz val="13"/>
        <color theme="1"/>
        <rFont val="Times New Roman"/>
      </rPr>
      <t xml:space="preserve"> = </t>
    </r>
  </si>
  <si>
    <t>53,48%</t>
  </si>
  <si>
    <r>
      <rPr>
        <sz val="13"/>
        <color theme="1"/>
        <rFont val="Times New Roman"/>
      </rPr>
      <t>G</t>
    </r>
    <r>
      <rPr>
        <sz val="6"/>
        <color theme="1"/>
        <rFont val="Times New Roman"/>
      </rPr>
      <t>hh</t>
    </r>
    <r>
      <rPr>
        <sz val="13"/>
        <color theme="1"/>
        <rFont val="Times New Roman"/>
      </rPr>
      <t xml:space="preserve"> =</t>
    </r>
  </si>
  <si>
    <t>?</t>
  </si>
  <si>
    <t xml:space="preserve">G = </t>
  </si>
  <si>
    <r>
      <rPr>
        <sz val="13"/>
        <color theme="1"/>
        <rFont val="Times New Roman"/>
      </rPr>
      <t>G</t>
    </r>
    <r>
      <rPr>
        <sz val="7"/>
        <color theme="1"/>
        <rFont val="Times New Roman"/>
      </rPr>
      <t>1</t>
    </r>
    <r>
      <rPr>
        <sz val="13"/>
        <color theme="1"/>
        <rFont val="Times New Roman"/>
      </rPr>
      <t xml:space="preserve"> = </t>
    </r>
  </si>
  <si>
    <t>35,5%</t>
  </si>
  <si>
    <t>36,2%</t>
  </si>
  <si>
    <t>36,5%</t>
  </si>
  <si>
    <r>
      <rPr>
        <sz val="13"/>
        <color theme="1"/>
        <rFont val="Times New Roman"/>
      </rPr>
      <t>G</t>
    </r>
    <r>
      <rPr>
        <sz val="7"/>
        <color theme="1"/>
        <rFont val="Times New Roman"/>
      </rPr>
      <t xml:space="preserve">2 </t>
    </r>
    <r>
      <rPr>
        <sz val="13"/>
        <color theme="1"/>
        <rFont val="Times New Roman"/>
      </rPr>
      <t xml:space="preserve">= </t>
    </r>
  </si>
  <si>
    <t>64,5%</t>
  </si>
  <si>
    <t>63,8%</t>
  </si>
  <si>
    <t>63,5%</t>
  </si>
  <si>
    <t>Chọn: LxWxH</t>
  </si>
  <si>
    <t>mm</t>
  </si>
  <si>
    <t xml:space="preserve">4425 x 1730 x 1475 </t>
  </si>
  <si>
    <t>4440 x 1729 x 1740</t>
  </si>
  <si>
    <t>4320 x 1695 x 1470</t>
  </si>
  <si>
    <t>4060 x 1695 x 1495</t>
  </si>
  <si>
    <t>4795 x 1855 x 1835</t>
  </si>
  <si>
    <t>5380 x 1880 x 2285</t>
  </si>
  <si>
    <t>5640 x 1922 x 2365</t>
  </si>
  <si>
    <t>5381 x 1880 x 2285</t>
  </si>
  <si>
    <t>5780 x 2000 x 2360</t>
  </si>
  <si>
    <t>6195 x 2038 x 2760</t>
  </si>
  <si>
    <t>7.590 x 2.035 x 2.755</t>
  </si>
  <si>
    <t>7620 x 2090 x 2855</t>
  </si>
  <si>
    <t>9100 x 2440 x 3350</t>
  </si>
  <si>
    <t>12050 x 2500 x 3500</t>
  </si>
  <si>
    <t>12180 x 2500 x 3490</t>
  </si>
  <si>
    <t>12.060 x 2.495 x 3.535</t>
  </si>
  <si>
    <t>12.040 x 2.495 x 3.570</t>
  </si>
  <si>
    <t>5085 x 1860 x 2120</t>
  </si>
  <si>
    <t>5830 x 1860 x 21200</t>
  </si>
  <si>
    <t>7355 x 2165 x 2335</t>
  </si>
  <si>
    <t>7865 x 2170 x 2370</t>
  </si>
  <si>
    <t>9780 x 2445 x 2815</t>
  </si>
  <si>
    <t>10460 x 2485 x 2880</t>
  </si>
  <si>
    <t>Lo</t>
  </si>
  <si>
    <r>
      <rPr>
        <sz val="13"/>
        <color theme="1"/>
        <rFont val="Times New Roman"/>
      </rPr>
      <t>Chọn: W</t>
    </r>
    <r>
      <rPr>
        <sz val="8"/>
        <color theme="1"/>
        <rFont val="Times New Roman"/>
      </rPr>
      <t>of</t>
    </r>
    <r>
      <rPr>
        <sz val="13"/>
        <color theme="1"/>
        <rFont val="Times New Roman"/>
      </rPr>
      <t>/B</t>
    </r>
    <r>
      <rPr>
        <sz val="8"/>
        <color theme="1"/>
        <rFont val="Times New Roman"/>
      </rPr>
      <t>or</t>
    </r>
  </si>
  <si>
    <t>1475/1460</t>
  </si>
  <si>
    <t>1505/1490</t>
  </si>
  <si>
    <t>1545/1555</t>
  </si>
  <si>
    <t>1655/1650</t>
  </si>
  <si>
    <t>1638/1630</t>
  </si>
  <si>
    <t>1740/1704</t>
  </si>
  <si>
    <t>1712/1718</t>
  </si>
  <si>
    <t>1705/1495</t>
  </si>
  <si>
    <t>1735/1495</t>
  </si>
  <si>
    <t>1930/1800</t>
  </si>
  <si>
    <t>2050/1860</t>
  </si>
  <si>
    <t>2080/1860</t>
  </si>
  <si>
    <t>2052/1826</t>
  </si>
  <si>
    <t>2076/1850</t>
  </si>
  <si>
    <t>1385/1425</t>
  </si>
  <si>
    <t>1680/1525</t>
  </si>
  <si>
    <t>1680/1650</t>
  </si>
  <si>
    <t>1975/1845</t>
  </si>
  <si>
    <t>2060/1850</t>
  </si>
  <si>
    <t>F = B.C</t>
  </si>
  <si>
    <t>m2 (mét vuông)</t>
  </si>
  <si>
    <t xml:space="preserve">W = </t>
  </si>
  <si>
    <t>Ns2/m2</t>
  </si>
  <si>
    <t>0.3/0.5/0.7/0.9</t>
  </si>
  <si>
    <t>1.7/2.0/2.3/2.6</t>
  </si>
  <si>
    <t>1.8/2.4/3.0/3.5</t>
  </si>
  <si>
    <r>
      <rPr>
        <sz val="13"/>
        <color theme="1"/>
        <rFont val="Times New Roman"/>
      </rPr>
      <t>η</t>
    </r>
    <r>
      <rPr>
        <sz val="8"/>
        <color theme="1"/>
        <rFont val="Times New Roman"/>
      </rPr>
      <t>t</t>
    </r>
    <r>
      <rPr>
        <sz val="13"/>
        <color theme="1"/>
        <rFont val="Times New Roman"/>
      </rPr>
      <t xml:space="preserve"> = </t>
    </r>
  </si>
  <si>
    <r>
      <rPr>
        <sz val="13"/>
        <color theme="1"/>
        <rFont val="Times New Roman"/>
      </rPr>
      <t>N</t>
    </r>
    <r>
      <rPr>
        <sz val="8"/>
        <color theme="1"/>
        <rFont val="Times New Roman"/>
      </rPr>
      <t xml:space="preserve">eVmax </t>
    </r>
    <r>
      <rPr>
        <sz val="13"/>
        <color theme="1"/>
        <rFont val="Times New Roman"/>
      </rPr>
      <t>=</t>
    </r>
  </si>
  <si>
    <t>[(N.m/s)+(Ns2/m2)(m/s)3]</t>
  </si>
  <si>
    <r>
      <rPr>
        <sz val="13"/>
        <color theme="1"/>
        <rFont val="Times New Roman"/>
      </rPr>
      <t>N</t>
    </r>
    <r>
      <rPr>
        <sz val="8"/>
        <color theme="1"/>
        <rFont val="Times New Roman"/>
      </rPr>
      <t xml:space="preserve">emax </t>
    </r>
    <r>
      <rPr>
        <sz val="13"/>
        <color theme="1"/>
        <rFont val="Times New Roman"/>
      </rPr>
      <t>=</t>
    </r>
  </si>
  <si>
    <t>W (Oát)</t>
  </si>
  <si>
    <r>
      <rPr>
        <sz val="13"/>
        <color theme="1"/>
        <rFont val="Times New Roman"/>
      </rPr>
      <t>N</t>
    </r>
    <r>
      <rPr>
        <sz val="8"/>
        <color theme="1"/>
        <rFont val="Times New Roman"/>
      </rPr>
      <t xml:space="preserve">emax </t>
    </r>
    <r>
      <rPr>
        <sz val="13"/>
        <color theme="1"/>
        <rFont val="Times New Roman"/>
      </rPr>
      <t>(chọn)</t>
    </r>
  </si>
  <si>
    <t>HP/(Vg/phút)</t>
  </si>
  <si>
    <t>107/6000</t>
  </si>
  <si>
    <t>100/6000</t>
  </si>
  <si>
    <t>109/6000</t>
  </si>
  <si>
    <t>163.48/5200</t>
  </si>
  <si>
    <t>147.4/3400</t>
  </si>
  <si>
    <t>142/3600</t>
  </si>
  <si>
    <t>107/3800</t>
  </si>
  <si>
    <t>149/4800</t>
  </si>
  <si>
    <t>138/3500</t>
  </si>
  <si>
    <t>170/3600</t>
  </si>
  <si>
    <t>140 ps (103 kW)/2800</t>
  </si>
  <si>
    <t>140 ps (103kW)/2700</t>
  </si>
  <si>
    <t>180/2500 kW</t>
  </si>
  <si>
    <t>380 ps (278kW)/1900</t>
  </si>
  <si>
    <t>375 ps (275kW)/1900</t>
  </si>
  <si>
    <t>380 ps(278kW)/1900</t>
  </si>
  <si>
    <t>410 ps (301 kW)/1900</t>
  </si>
  <si>
    <t>91/3400</t>
  </si>
  <si>
    <t>128.64/2800</t>
  </si>
  <si>
    <t>150/2600</t>
  </si>
  <si>
    <t>155/2600</t>
  </si>
  <si>
    <t>240 /2400</t>
  </si>
  <si>
    <t>237/2400</t>
  </si>
  <si>
    <t>Đ/cơ</t>
  </si>
  <si>
    <t>Xăng</t>
  </si>
  <si>
    <t>Diesel</t>
  </si>
  <si>
    <t>xăng</t>
  </si>
  <si>
    <t>4 x 2: sau</t>
  </si>
  <si>
    <t>Trước</t>
  </si>
  <si>
    <t>Sau</t>
  </si>
  <si>
    <t>Số lượng số truyền</t>
  </si>
  <si>
    <t>6 số tiến/1 số lùi</t>
  </si>
  <si>
    <t>5 số tiến/1 số lùi</t>
  </si>
  <si>
    <t>6 số tiến/1 số lùi (reverse)</t>
  </si>
  <si>
    <t>5 (Forward) số tiến/1 số lùi</t>
  </si>
  <si>
    <t>6 số tiến / 1 số lùi</t>
  </si>
  <si>
    <t>Kích thước lốp</t>
  </si>
  <si>
    <t>185/60R15</t>
  </si>
  <si>
    <t>195/55R16</t>
  </si>
  <si>
    <t>185/60R16</t>
  </si>
  <si>
    <t>265/65R17</t>
  </si>
  <si>
    <t>195/R15</t>
  </si>
  <si>
    <t>225/70 R15</t>
  </si>
  <si>
    <t>195/R16</t>
  </si>
  <si>
    <t>215/75/R16</t>
  </si>
  <si>
    <t>235/65R16C-8PR</t>
  </si>
  <si>
    <t>7.00R16/7.00R16</t>
  </si>
  <si>
    <t>7.50R16</t>
  </si>
  <si>
    <t>9.00R22.5</t>
  </si>
  <si>
    <t>12R22.5</t>
  </si>
  <si>
    <t>12R22.6</t>
  </si>
  <si>
    <t>7.00-15</t>
  </si>
  <si>
    <t>7.50-16-14PR</t>
  </si>
  <si>
    <t>8.25-16-14PR</t>
  </si>
  <si>
    <t>10.00R20-14PR</t>
  </si>
  <si>
    <r>
      <rPr>
        <sz val="13"/>
        <color theme="1"/>
        <rFont val="Times New Roman"/>
      </rPr>
      <t>i</t>
    </r>
    <r>
      <rPr>
        <sz val="6"/>
        <color theme="1"/>
        <rFont val="Times New Roman"/>
      </rPr>
      <t>o</t>
    </r>
    <r>
      <rPr>
        <sz val="13"/>
        <color theme="1"/>
        <rFont val="Times New Roman"/>
      </rPr>
      <t xml:space="preserve"> </t>
    </r>
  </si>
  <si>
    <t>6 chỗ: ih1=3.786, ihn=0.794, il=3.28</t>
  </si>
  <si>
    <t>16 chỗ: ih1=3.786, ihn=0.794, il=3.28</t>
  </si>
  <si>
    <t>20 chỗ: ih1=3.786, ihn=0.794, il=3.28</t>
  </si>
  <si>
    <t>ih1=5.55, ihn=0.79, il=5.24</t>
  </si>
  <si>
    <t>ih1=5.979, ihn=0.759, il=5.701</t>
  </si>
  <si>
    <t>ih1=6.62, ihn=0.75, il=6.05</t>
  </si>
  <si>
    <t>ih1=6.814, ihn=1, il=6.69</t>
  </si>
  <si>
    <t>ih1=7.04, ihn=0.74, il=6.26</t>
  </si>
  <si>
    <t>6 chỗ: io = 4.3</t>
  </si>
  <si>
    <t>16 chỗ: io = 4.3</t>
  </si>
  <si>
    <t>20 chỗ: io = 4.556</t>
  </si>
  <si>
    <t>TRƯỜNG ĐẠI HỌC NHA TRANG</t>
  </si>
  <si>
    <t>DANH SÁCH &amp; PHIẾU GHI ĐIỂM SINH VIÊN THI LẦN 1</t>
  </si>
  <si>
    <t>Học kỳ 2 Năm học 2022-2023</t>
  </si>
  <si>
    <r>
      <rPr>
        <sz val="7"/>
        <color theme="1"/>
        <rFont val="Arial"/>
      </rPr>
      <t xml:space="preserve">Môn học: </t>
    </r>
    <r>
      <rPr>
        <b/>
        <sz val="7"/>
        <color theme="1"/>
        <rFont val="Arial"/>
      </rPr>
      <t>Đồ án kết cấu, tính toán ô tô (AUE373) / Nhóm: 62.CNOT-3</t>
    </r>
  </si>
  <si>
    <t xml:space="preserve">Ngày thi:      /      /               Giờ thi:               Phòng thi: </t>
  </si>
  <si>
    <r>
      <rPr>
        <b/>
        <sz val="7"/>
        <color theme="1"/>
        <rFont val="Arial"/>
      </rPr>
      <t xml:space="preserve">....:KT% </t>
    </r>
    <r>
      <rPr>
        <sz val="7"/>
        <color theme="1"/>
        <rFont val="Arial"/>
      </rPr>
      <t xml:space="preserve">   CBGD: </t>
    </r>
    <r>
      <rPr>
        <b/>
        <sz val="7"/>
        <color theme="1"/>
        <rFont val="Arial"/>
      </rPr>
      <t>Huỳnh Trọng Chương</t>
    </r>
  </si>
  <si>
    <t>User in: 1997001 - 13:29 25-02-2023</t>
  </si>
  <si>
    <t>Stt</t>
  </si>
  <si>
    <t>Mã SV</t>
  </si>
  <si>
    <t>Họ và tên</t>
  </si>
  <si>
    <t>Ngày sinh</t>
  </si>
  <si>
    <t>Lớp</t>
  </si>
  <si>
    <t>x</t>
  </si>
  <si>
    <t>Email</t>
  </si>
  <si>
    <t>Mai Dương</t>
  </si>
  <si>
    <t>Bình</t>
  </si>
  <si>
    <t>03-01-2002</t>
  </si>
  <si>
    <t>62.CNOT-3</t>
  </si>
  <si>
    <t>s</t>
  </si>
  <si>
    <t>binh.md.62cnot@ntu.edu.vn</t>
  </si>
  <si>
    <t>Ngô Trường</t>
  </si>
  <si>
    <t>Duy</t>
  </si>
  <si>
    <t>20-02-2002</t>
  </si>
  <si>
    <t>duy.nt.62cnot@ntu.edu.vn</t>
  </si>
  <si>
    <t>Nguyễn</t>
  </si>
  <si>
    <t>14-12-2002</t>
  </si>
  <si>
    <t>v</t>
  </si>
  <si>
    <t>duy.n.62cnot@ntu.edu.vn</t>
  </si>
  <si>
    <t>Nguyễn Tấn</t>
  </si>
  <si>
    <t>Đại</t>
  </si>
  <si>
    <t>31-07-2002</t>
  </si>
  <si>
    <t>dai.nt.62cnot@ntu.edu.vn</t>
  </si>
  <si>
    <t>Nguyễn Anh</t>
  </si>
  <si>
    <t>Đang</t>
  </si>
  <si>
    <t>12-01-1999</t>
  </si>
  <si>
    <t>dang.na.62cnot@ntu.edu.vn</t>
  </si>
  <si>
    <t>Phạm Quốc</t>
  </si>
  <si>
    <t>Đạt</t>
  </si>
  <si>
    <t>24-12-2002</t>
  </si>
  <si>
    <t>dat.pq.62cnot@ntu.edu.vn</t>
  </si>
  <si>
    <t>Võ Minh</t>
  </si>
  <si>
    <t>Đức</t>
  </si>
  <si>
    <t>19-08-2002</t>
  </si>
  <si>
    <t>duc.vm.62cnot@ntu.edu.vn</t>
  </si>
  <si>
    <t>Dương Ngọc</t>
  </si>
  <si>
    <t>Hải</t>
  </si>
  <si>
    <t>25-02-2002</t>
  </si>
  <si>
    <t>hai.dn.62cnot@ntu.edu.vn</t>
  </si>
  <si>
    <t>Phạm Mai Bách</t>
  </si>
  <si>
    <t>Hiển</t>
  </si>
  <si>
    <t>01-03-2002</t>
  </si>
  <si>
    <t>62.CNOT-2</t>
  </si>
  <si>
    <t>hien.pmb.62cnot@ntu.edu.vn</t>
  </si>
  <si>
    <t>Hồ Trung</t>
  </si>
  <si>
    <t>Hiếu</t>
  </si>
  <si>
    <t>22-09-2002</t>
  </si>
  <si>
    <t>hieu.ht.62cnot@ntu.edu.vn</t>
  </si>
  <si>
    <t>Đỗ Tấn</t>
  </si>
  <si>
    <t>Học</t>
  </si>
  <si>
    <t>19-12-2002</t>
  </si>
  <si>
    <t>hoc.dt.62cnot@ntu.edu.vn</t>
  </si>
  <si>
    <t>Lê Minh</t>
  </si>
  <si>
    <t>Huy</t>
  </si>
  <si>
    <t>03-07-2002</t>
  </si>
  <si>
    <t>huy.lm.62cnot@ntu.edu.vn</t>
  </si>
  <si>
    <t>Nguyễn Quốc</t>
  </si>
  <si>
    <t>18-02-2002</t>
  </si>
  <si>
    <t>huy.nq.62cnot@ntu.edu.vn</t>
  </si>
  <si>
    <t>Trần Nhật</t>
  </si>
  <si>
    <t>22-02-2002</t>
  </si>
  <si>
    <t>huy.tn.62cnot@ntu.edu.vn</t>
  </si>
  <si>
    <t>Lê Nguyễn Quang</t>
  </si>
  <si>
    <t>Khải</t>
  </si>
  <si>
    <t>14-06-2002</t>
  </si>
  <si>
    <t>khai.lnq.62cnot@ntu.edu.vn</t>
  </si>
  <si>
    <t>Võ Nguyễn Tuấn</t>
  </si>
  <si>
    <t>Kiệt</t>
  </si>
  <si>
    <t>06-06-2002</t>
  </si>
  <si>
    <t>kiet.vnt.62cnot@ntu.edu.vn</t>
  </si>
  <si>
    <t>Lê Xuân</t>
  </si>
  <si>
    <t>Lộc</t>
  </si>
  <si>
    <t>18-05-2002</t>
  </si>
  <si>
    <t>loc.lx.62cnot@ntu.edu.vn</t>
  </si>
  <si>
    <t>N5C (P)</t>
  </si>
  <si>
    <t>Ngô Phi</t>
  </si>
  <si>
    <t>Long</t>
  </si>
  <si>
    <t>09-07-2002</t>
  </si>
  <si>
    <t>long.np.62cnot@ntu.edu.vn</t>
  </si>
  <si>
    <t>Trần Duy</t>
  </si>
  <si>
    <t>Luân</t>
  </si>
  <si>
    <t>26-08-2002</t>
  </si>
  <si>
    <t>luan.td.62cnot@ntu.edu.vn</t>
  </si>
  <si>
    <t>Biện Đinh</t>
  </si>
  <si>
    <t>Lương</t>
  </si>
  <si>
    <t>25-03-2002</t>
  </si>
  <si>
    <t>luong.bd.62cnot@ntu.edu.vn</t>
  </si>
  <si>
    <t>Nguyễn Trọng</t>
  </si>
  <si>
    <t>Nghĩa</t>
  </si>
  <si>
    <t>21-12-2002</t>
  </si>
  <si>
    <t>nghia.ntr.62cnot@ntu.edu.vn</t>
  </si>
  <si>
    <t>Phan Trung</t>
  </si>
  <si>
    <t>Nguyên</t>
  </si>
  <si>
    <t>10-05-2002</t>
  </si>
  <si>
    <t>nguyen.pt.62cnot@ntu.edu.vn</t>
  </si>
  <si>
    <t>Trần Ngọc</t>
  </si>
  <si>
    <t>Nhân</t>
  </si>
  <si>
    <t>28-09-2002</t>
  </si>
  <si>
    <t>nhan.tn.62cnot@ntu.edu.vn</t>
  </si>
  <si>
    <t>Hoàng Văn</t>
  </si>
  <si>
    <t>Nhất</t>
  </si>
  <si>
    <t>nhat.hv.62cnot@ntu.edu.vn</t>
  </si>
  <si>
    <t>Võ Văn</t>
  </si>
  <si>
    <t>Pháp</t>
  </si>
  <si>
    <t>07-04-2002</t>
  </si>
  <si>
    <t>phap.vv.62cnot@ntu.edu.vn</t>
  </si>
  <si>
    <t>Nguyễn Thành</t>
  </si>
  <si>
    <t>Phi</t>
  </si>
  <si>
    <t>12-10-2002</t>
  </si>
  <si>
    <t>phi.nt.62cnot@ntu.edu.vn</t>
  </si>
  <si>
    <t>Huỳnh Quang</t>
  </si>
  <si>
    <t>Phong</t>
  </si>
  <si>
    <t>19-11-2002</t>
  </si>
  <si>
    <t>phong.hq.62cnot@ntu.edu.vn</t>
  </si>
  <si>
    <t>Nguyễn Thanh</t>
  </si>
  <si>
    <t>05-08-2002</t>
  </si>
  <si>
    <t>phong.nth.62cnot@ntu.edu.vn</t>
  </si>
  <si>
    <t>Lê Hoàng</t>
  </si>
  <si>
    <t>Quân</t>
  </si>
  <si>
    <t>08-12-2002</t>
  </si>
  <si>
    <t>quan.lh.62cnot@ntu.edu.vn</t>
  </si>
  <si>
    <t>Lương Thái</t>
  </si>
  <si>
    <t>Quốc</t>
  </si>
  <si>
    <t>11-09-2002</t>
  </si>
  <si>
    <t>quoc.lt.62cnot@ntu.edu.vn</t>
  </si>
  <si>
    <t>Võ Đức</t>
  </si>
  <si>
    <t>Tài</t>
  </si>
  <si>
    <t>09-03-2002</t>
  </si>
  <si>
    <t>tai.vd.62cnot@ntu.edu.vn</t>
  </si>
  <si>
    <t>Nguyễn Đình</t>
  </si>
  <si>
    <t>Tâm</t>
  </si>
  <si>
    <t>21-07-2002</t>
  </si>
  <si>
    <t>tam.nd.62cnot@ntu.edu.vn</t>
  </si>
  <si>
    <t>Huỳnh Đức Duy</t>
  </si>
  <si>
    <t>Tân</t>
  </si>
  <si>
    <t>28-12-2002</t>
  </si>
  <si>
    <t>tan.hdd.62cnot@ntu.edu.vn</t>
  </si>
  <si>
    <t>Trương Hòa</t>
  </si>
  <si>
    <t>05-12-2002</t>
  </si>
  <si>
    <t>tan.th.62cnot@ntu.edu.vn</t>
  </si>
  <si>
    <t>Đồng Hoàng</t>
  </si>
  <si>
    <t>Thân</t>
  </si>
  <si>
    <t>than.dh.62cnot@ntu.edu.vn</t>
  </si>
  <si>
    <t>Trần Công</t>
  </si>
  <si>
    <t>Thành</t>
  </si>
  <si>
    <t>07-03-2002</t>
  </si>
  <si>
    <t>thanh.tc.62cnot@ntu.edu.vn</t>
  </si>
  <si>
    <t>Trần Văn</t>
  </si>
  <si>
    <t>Thông</t>
  </si>
  <si>
    <t>25-09-2002</t>
  </si>
  <si>
    <t>thong.tv.62cnot@ntu.edu.vn</t>
  </si>
  <si>
    <t>Phan Nguyễn Văn</t>
  </si>
  <si>
    <t>Thượng</t>
  </si>
  <si>
    <t>09-08-2002</t>
  </si>
  <si>
    <t>thuong.pnv.62cnot@ntu.edu.vn</t>
  </si>
  <si>
    <t>Phan Ngọc</t>
  </si>
  <si>
    <t>Tiến</t>
  </si>
  <si>
    <t>17-08-2002</t>
  </si>
  <si>
    <t>tien.pn.62cnot@ntu.edu.vn</t>
  </si>
  <si>
    <t>Tín</t>
  </si>
  <si>
    <t>27-12-2002</t>
  </si>
  <si>
    <t>tin.n.62cnot@ntu.edu.vn</t>
  </si>
  <si>
    <t>Hồ Thế</t>
  </si>
  <si>
    <t>Toàn</t>
  </si>
  <si>
    <t>26-09-2002</t>
  </si>
  <si>
    <t>toan.ht.62cnot@ntu.edu.vn</t>
  </si>
  <si>
    <t>Phạm Duy</t>
  </si>
  <si>
    <t>Trân</t>
  </si>
  <si>
    <t>16-10-2001</t>
  </si>
  <si>
    <t>tran.pd.62cnot@ntu.edu.vn</t>
  </si>
  <si>
    <t>Nguyễn Bá</t>
  </si>
  <si>
    <t>Triệu</t>
  </si>
  <si>
    <t>02-07-2002</t>
  </si>
  <si>
    <t>trieu.nb.62cnot@ntu.edu.vn</t>
  </si>
  <si>
    <t>Nguyễn Đức</t>
  </si>
  <si>
    <t>Trọng</t>
  </si>
  <si>
    <t>07-09-2002</t>
  </si>
  <si>
    <t>trong.ndu.62cnot@ntu.edu.vn</t>
  </si>
  <si>
    <t>Cao Văn</t>
  </si>
  <si>
    <t>Trực</t>
  </si>
  <si>
    <t>05-02-2002</t>
  </si>
  <si>
    <t>truc.cv.62cnot@ntu.edu.vn</t>
  </si>
  <si>
    <t>Phan Tấn</t>
  </si>
  <si>
    <t>Trung</t>
  </si>
  <si>
    <t>03-11-2002</t>
  </si>
  <si>
    <t>trung.pt.62cnot@ntu.edu.vn</t>
  </si>
  <si>
    <t>Nguyễn Quang</t>
  </si>
  <si>
    <t>Trường</t>
  </si>
  <si>
    <t>truong.nq.62cnot@ntu.edu.vn</t>
  </si>
  <si>
    <t>Nguyễn Ngọc</t>
  </si>
  <si>
    <t>Tuấn</t>
  </si>
  <si>
    <t>13-06-2002</t>
  </si>
  <si>
    <t>tuan.nn.62cnot@ntu.edu.vn</t>
  </si>
  <si>
    <t>N5 C (T)</t>
  </si>
  <si>
    <t>Tùng</t>
  </si>
  <si>
    <t>07-05-2002</t>
  </si>
  <si>
    <t>tung.nb.62cnot@ntu.edu.vn</t>
  </si>
  <si>
    <t>Trần Thanh</t>
  </si>
  <si>
    <t>04-07-2002</t>
  </si>
  <si>
    <t>tung.tt.62qtkd@ntu.edu.vn</t>
  </si>
  <si>
    <t>Lê Thiên</t>
  </si>
  <si>
    <t>Viễn</t>
  </si>
  <si>
    <t>24-08-2002</t>
  </si>
  <si>
    <t>vien.lt.62cnot@ntu.edu.vn</t>
  </si>
  <si>
    <t>Đinh Quang</t>
  </si>
  <si>
    <t>Vinh</t>
  </si>
  <si>
    <t>03-02-2000</t>
  </si>
  <si>
    <t>vinh.dq.62cnot@ntu.edu.vn</t>
  </si>
  <si>
    <t>29-06-2002</t>
  </si>
  <si>
    <t>vinh.vv.62cnot@ntu.edu.vn</t>
  </si>
  <si>
    <t>Vũ</t>
  </si>
  <si>
    <t>23-11-2002</t>
  </si>
  <si>
    <t>vu.pn.62cnot@ntu.edu.vn</t>
  </si>
  <si>
    <t>Số SV dự thi: ..........</t>
  </si>
  <si>
    <t>Chữ ký trưởng BM/ trưởng Khoa</t>
  </si>
  <si>
    <t>Chữ ký CBCT 1</t>
  </si>
  <si>
    <t>Chữ ký CB chấm thi 1</t>
  </si>
  <si>
    <t>Số SV vắng: ..........</t>
  </si>
  <si>
    <t>(Ký, ghi rõ họ tên)</t>
  </si>
  <si>
    <t>Số bài thi: ..........</t>
  </si>
  <si>
    <t>Số tờ giấy thi: ..........</t>
  </si>
  <si>
    <t>Chữ ký CBCT 2</t>
  </si>
  <si>
    <t>Chữ ký CB chấm thi 2</t>
  </si>
  <si>
    <r>
      <rPr>
        <sz val="7"/>
        <color theme="1"/>
        <rFont val="Arial"/>
      </rPr>
      <t xml:space="preserve">Môn học: </t>
    </r>
    <r>
      <rPr>
        <b/>
        <sz val="7"/>
        <color theme="1"/>
        <rFont val="Arial"/>
      </rPr>
      <t>Đồ án kết cấu, tính toán ô tô (AUE373) / Nhóm: 62.CNOT-1</t>
    </r>
  </si>
  <si>
    <r>
      <rPr>
        <b/>
        <sz val="7"/>
        <color theme="1"/>
        <rFont val="Arial"/>
      </rPr>
      <t>f</t>
    </r>
    <r>
      <rPr>
        <vertAlign val="subscript"/>
        <sz val="7"/>
        <color theme="1"/>
        <rFont val="Arial"/>
      </rPr>
      <t>V</t>
    </r>
    <r>
      <rPr>
        <vertAlign val="subscript"/>
        <sz val="7"/>
        <color theme="1"/>
        <rFont val="Symbol"/>
      </rPr>
      <t>£</t>
    </r>
    <r>
      <rPr>
        <vertAlign val="subscript"/>
        <sz val="7"/>
        <color theme="1"/>
        <rFont val="Arial"/>
      </rPr>
      <t xml:space="preserve"> 80 km/h</t>
    </r>
  </si>
  <si>
    <r>
      <rPr>
        <b/>
        <sz val="7"/>
        <color theme="1"/>
        <rFont val="Times New Roman"/>
      </rPr>
      <t>φ</t>
    </r>
    <r>
      <rPr>
        <b/>
        <vertAlign val="subscript"/>
        <sz val="7"/>
        <color theme="1"/>
        <rFont val="Times New Roman"/>
      </rPr>
      <t>n</t>
    </r>
  </si>
  <si>
    <r>
      <rPr>
        <b/>
        <sz val="7"/>
        <color theme="1"/>
        <rFont val="Times New Roman"/>
      </rPr>
      <t>φ</t>
    </r>
    <r>
      <rPr>
        <b/>
        <vertAlign val="subscript"/>
        <sz val="7"/>
        <color theme="1"/>
        <rFont val="Times New Roman"/>
      </rPr>
      <t>d</t>
    </r>
  </si>
  <si>
    <r>
      <rPr>
        <b/>
        <sz val="7"/>
        <color theme="1"/>
        <rFont val="Arial"/>
      </rPr>
      <t>L</t>
    </r>
    <r>
      <rPr>
        <b/>
        <vertAlign val="subscript"/>
        <sz val="7"/>
        <color theme="1"/>
        <rFont val="Arial"/>
      </rPr>
      <t>O</t>
    </r>
  </si>
  <si>
    <r>
      <rPr>
        <b/>
        <sz val="7"/>
        <color theme="1"/>
        <rFont val="Arial"/>
      </rPr>
      <t>W</t>
    </r>
    <r>
      <rPr>
        <b/>
        <vertAlign val="subscript"/>
        <sz val="7"/>
        <color theme="1"/>
        <rFont val="Arial"/>
      </rPr>
      <t>O</t>
    </r>
  </si>
  <si>
    <r>
      <rPr>
        <b/>
        <sz val="7"/>
        <color theme="1"/>
        <rFont val="Arial"/>
      </rPr>
      <t>H</t>
    </r>
    <r>
      <rPr>
        <b/>
        <vertAlign val="subscript"/>
        <sz val="7"/>
        <color theme="1"/>
        <rFont val="Arial"/>
      </rPr>
      <t>O</t>
    </r>
  </si>
  <si>
    <r>
      <rPr>
        <b/>
        <sz val="7"/>
        <color theme="1"/>
        <rFont val="Arial"/>
      </rPr>
      <t>G</t>
    </r>
    <r>
      <rPr>
        <b/>
        <vertAlign val="subscript"/>
        <sz val="7"/>
        <color theme="1"/>
        <rFont val="Arial"/>
      </rPr>
      <t>O</t>
    </r>
  </si>
  <si>
    <r>
      <rPr>
        <b/>
        <sz val="7"/>
        <color theme="1"/>
        <rFont val="Arial"/>
      </rPr>
      <t>G</t>
    </r>
    <r>
      <rPr>
        <b/>
        <vertAlign val="subscript"/>
        <sz val="7"/>
        <color theme="1"/>
        <rFont val="Arial"/>
      </rPr>
      <t>O1</t>
    </r>
  </si>
  <si>
    <r>
      <rPr>
        <b/>
        <sz val="7"/>
        <color theme="1"/>
        <rFont val="Arial"/>
      </rPr>
      <t>G</t>
    </r>
    <r>
      <rPr>
        <b/>
        <vertAlign val="subscript"/>
        <sz val="7"/>
        <color theme="1"/>
        <rFont val="Arial"/>
      </rPr>
      <t>o1</t>
    </r>
    <r>
      <rPr>
        <b/>
        <sz val="7"/>
        <color theme="1"/>
        <rFont val="Arial"/>
      </rPr>
      <t>= %G</t>
    </r>
    <r>
      <rPr>
        <b/>
        <vertAlign val="subscript"/>
        <sz val="7"/>
        <color theme="1"/>
        <rFont val="Arial"/>
      </rPr>
      <t>O</t>
    </r>
  </si>
  <si>
    <r>
      <rPr>
        <b/>
        <sz val="7"/>
        <color theme="1"/>
        <rFont val="Arial"/>
      </rPr>
      <t>G</t>
    </r>
    <r>
      <rPr>
        <b/>
        <vertAlign val="subscript"/>
        <sz val="7"/>
        <color theme="1"/>
        <rFont val="Arial"/>
      </rPr>
      <t>O2</t>
    </r>
  </si>
  <si>
    <r>
      <rPr>
        <b/>
        <sz val="7"/>
        <color theme="1"/>
        <rFont val="Arial"/>
      </rPr>
      <t>G</t>
    </r>
    <r>
      <rPr>
        <b/>
        <vertAlign val="subscript"/>
        <sz val="7"/>
        <color theme="1"/>
        <rFont val="Arial"/>
      </rPr>
      <t>o2</t>
    </r>
    <r>
      <rPr>
        <b/>
        <sz val="7"/>
        <color theme="1"/>
        <rFont val="Arial"/>
      </rPr>
      <t>= %G</t>
    </r>
    <r>
      <rPr>
        <b/>
        <vertAlign val="subscript"/>
        <sz val="7"/>
        <color theme="1"/>
        <rFont val="Arial"/>
      </rPr>
      <t>O</t>
    </r>
  </si>
  <si>
    <r>
      <rPr>
        <b/>
        <sz val="7"/>
        <color theme="1"/>
        <rFont val="Arial"/>
      </rPr>
      <t>G</t>
    </r>
    <r>
      <rPr>
        <b/>
        <vertAlign val="subscript"/>
        <sz val="7"/>
        <color theme="1"/>
        <rFont val="Arial"/>
      </rPr>
      <t>1</t>
    </r>
  </si>
  <si>
    <r>
      <rPr>
        <b/>
        <sz val="7"/>
        <color theme="1"/>
        <rFont val="Arial"/>
      </rPr>
      <t>G</t>
    </r>
    <r>
      <rPr>
        <b/>
        <vertAlign val="subscript"/>
        <sz val="7"/>
        <color theme="1"/>
        <rFont val="Arial"/>
      </rPr>
      <t>1</t>
    </r>
    <r>
      <rPr>
        <b/>
        <sz val="7"/>
        <color theme="1"/>
        <rFont val="Arial"/>
      </rPr>
      <t>= %G</t>
    </r>
  </si>
  <si>
    <r>
      <rPr>
        <b/>
        <sz val="7"/>
        <color theme="1"/>
        <rFont val="Arial"/>
      </rPr>
      <t>G</t>
    </r>
    <r>
      <rPr>
        <b/>
        <vertAlign val="subscript"/>
        <sz val="7"/>
        <color theme="1"/>
        <rFont val="Arial"/>
      </rPr>
      <t>2</t>
    </r>
  </si>
  <si>
    <r>
      <rPr>
        <b/>
        <sz val="7"/>
        <color theme="1"/>
        <rFont val="Arial"/>
      </rPr>
      <t>G</t>
    </r>
    <r>
      <rPr>
        <b/>
        <vertAlign val="subscript"/>
        <sz val="7"/>
        <color theme="1"/>
        <rFont val="Arial"/>
      </rPr>
      <t>2</t>
    </r>
    <r>
      <rPr>
        <b/>
        <sz val="7"/>
        <color theme="1"/>
        <rFont val="Arial"/>
      </rPr>
      <t>= %G</t>
    </r>
    <r>
      <rPr>
        <b/>
        <vertAlign val="subscript"/>
        <sz val="7"/>
        <color theme="1"/>
        <rFont val="Arial"/>
      </rPr>
      <t>O</t>
    </r>
  </si>
  <si>
    <r>
      <rPr>
        <b/>
        <sz val="7"/>
        <color theme="1"/>
        <rFont val="Arial"/>
      </rPr>
      <t>i</t>
    </r>
    <r>
      <rPr>
        <b/>
        <vertAlign val="subscript"/>
        <sz val="7"/>
        <color theme="1"/>
        <rFont val="Arial"/>
      </rPr>
      <t>h1</t>
    </r>
  </si>
  <si>
    <r>
      <rPr>
        <b/>
        <sz val="7"/>
        <color theme="1"/>
        <rFont val="Arial"/>
      </rPr>
      <t>i</t>
    </r>
    <r>
      <rPr>
        <b/>
        <vertAlign val="subscript"/>
        <sz val="7"/>
        <color theme="1"/>
        <rFont val="Arial"/>
      </rPr>
      <t>o</t>
    </r>
  </si>
  <si>
    <t>Nguyễn Tuấn</t>
  </si>
  <si>
    <t>Anh</t>
  </si>
  <si>
    <t>Đặng Hoài</t>
  </si>
  <si>
    <t>Cảnh</t>
  </si>
  <si>
    <t>Nguyễn Văn</t>
  </si>
  <si>
    <t>Cường</t>
  </si>
  <si>
    <t>Dương Trạch</t>
  </si>
  <si>
    <t>Dân</t>
  </si>
  <si>
    <t>φ</t>
  </si>
  <si>
    <t>Huỳnh Bảo</t>
  </si>
  <si>
    <t>Doanh</t>
  </si>
  <si>
    <t>Dũng</t>
  </si>
  <si>
    <t>Nguyễn Huỳnh</t>
  </si>
  <si>
    <t>Phan Văn</t>
  </si>
  <si>
    <t>Trần Huy</t>
  </si>
  <si>
    <t>Hoàng</t>
  </si>
  <si>
    <t>Võ Huy</t>
  </si>
  <si>
    <t>Hùng</t>
  </si>
  <si>
    <t>Hoàng Phúc</t>
  </si>
  <si>
    <t>Hưng</t>
  </si>
  <si>
    <t>Lưu Quang</t>
  </si>
  <si>
    <t>Phan Nhật</t>
  </si>
  <si>
    <t>Tài Hoàng Gia</t>
  </si>
  <si>
    <t>Khiêm</t>
  </si>
  <si>
    <t>Lê Tài</t>
  </si>
  <si>
    <t>Khôi</t>
  </si>
  <si>
    <t>Trần Quang</t>
  </si>
  <si>
    <t>Trần Hoàng</t>
  </si>
  <si>
    <t>Lê Đình</t>
  </si>
  <si>
    <t>Mẫn</t>
  </si>
  <si>
    <t>Nguyễn Lưu Đại</t>
  </si>
  <si>
    <t>Minh</t>
  </si>
  <si>
    <t>Nam</t>
  </si>
  <si>
    <t>Nguyễn Hữu</t>
  </si>
  <si>
    <t>Phạm Thanh</t>
  </si>
  <si>
    <t>Nhàn</t>
  </si>
  <si>
    <t>Hồ Công</t>
  </si>
  <si>
    <t>Phát</t>
  </si>
  <si>
    <t>Đỗ Duy</t>
  </si>
  <si>
    <t>Lữ Đình</t>
  </si>
  <si>
    <t>Quang</t>
  </si>
  <si>
    <t>Võ Phan Anh</t>
  </si>
  <si>
    <t>Lại Quang</t>
  </si>
  <si>
    <t>Thắng</t>
  </si>
  <si>
    <t>Trần Đức</t>
  </si>
  <si>
    <t>Thanh</t>
  </si>
  <si>
    <t>Lê Gia</t>
  </si>
  <si>
    <t>Thịnh</t>
  </si>
  <si>
    <t>Thuận</t>
  </si>
  <si>
    <t>Lê Hoài</t>
  </si>
  <si>
    <t>Thy</t>
  </si>
  <si>
    <t>Nguyễn Phan Thành</t>
  </si>
  <si>
    <t>Trí</t>
  </si>
  <si>
    <t>Lê Văn</t>
  </si>
  <si>
    <t>Trụ</t>
  </si>
  <si>
    <t>Cao Nhật</t>
  </si>
  <si>
    <t>Huỳnh Anh</t>
  </si>
  <si>
    <t>Nguyễn Xuân</t>
  </si>
  <si>
    <t>Mã Nguyễn Quốc</t>
  </si>
  <si>
    <t>Việt</t>
  </si>
  <si>
    <t>Nguyễn Nhật</t>
  </si>
  <si>
    <t>Biện Huy</t>
  </si>
  <si>
    <r>
      <rPr>
        <sz val="7"/>
        <color theme="1"/>
        <rFont val="Arial"/>
      </rPr>
      <t xml:space="preserve">0.012 </t>
    </r>
    <r>
      <rPr>
        <sz val="7"/>
        <color theme="1"/>
        <rFont val="Symbol"/>
      </rPr>
      <t>¸</t>
    </r>
    <r>
      <rPr>
        <sz val="9"/>
        <color theme="1"/>
        <rFont val="Calibri"/>
      </rPr>
      <t xml:space="preserve"> </t>
    </r>
    <r>
      <rPr>
        <sz val="7"/>
        <color theme="1"/>
        <rFont val="Arial"/>
      </rPr>
      <t>0.018</t>
    </r>
  </si>
  <si>
    <r>
      <rPr>
        <sz val="7"/>
        <color theme="1"/>
        <rFont val="Arial"/>
      </rPr>
      <t xml:space="preserve">0.7 </t>
    </r>
    <r>
      <rPr>
        <sz val="7"/>
        <color theme="1"/>
        <rFont val="Symbol"/>
      </rPr>
      <t>¸</t>
    </r>
    <r>
      <rPr>
        <sz val="9"/>
        <color theme="1"/>
        <rFont val="Calibri"/>
      </rPr>
      <t xml:space="preserve"> </t>
    </r>
    <r>
      <rPr>
        <sz val="7"/>
        <color theme="1"/>
        <rFont val="Arial"/>
      </rPr>
      <t>0.8</t>
    </r>
  </si>
  <si>
    <r>
      <rPr>
        <sz val="7"/>
        <color theme="1"/>
        <rFont val="Arial"/>
      </rPr>
      <t xml:space="preserve">a </t>
    </r>
    <r>
      <rPr>
        <sz val="7"/>
        <color theme="1"/>
        <rFont val="Symbol"/>
      </rPr>
      <t>¸</t>
    </r>
    <r>
      <rPr>
        <sz val="9"/>
        <color theme="1"/>
        <rFont val="Calibri"/>
      </rPr>
      <t xml:space="preserve"> </t>
    </r>
    <r>
      <rPr>
        <sz val="7"/>
        <color theme="1"/>
        <rFont val="Arial"/>
      </rPr>
      <t>b</t>
    </r>
  </si>
  <si>
    <t>Đường nhựa hoặc đường bêtông</t>
  </si>
  <si>
    <t>I.</t>
  </si>
  <si>
    <t xml:space="preserve"> CƠ SỞ CHỌN</t>
  </si>
  <si>
    <t xml:space="preserve"> Thông số ban đầu</t>
  </si>
  <si>
    <t>a.</t>
  </si>
  <si>
    <t xml:space="preserve"> Số lượng người, n, [người]</t>
  </si>
  <si>
    <t>b.</t>
  </si>
  <si>
    <r>
      <rPr>
        <sz val="11"/>
        <color theme="1"/>
        <rFont val="Arial"/>
      </rPr>
      <t xml:space="preserve"> Trọng lượng hàng hóa, G</t>
    </r>
    <r>
      <rPr>
        <vertAlign val="subscript"/>
        <sz val="11"/>
        <color theme="1"/>
        <rFont val="Arial"/>
      </rPr>
      <t>hh</t>
    </r>
    <r>
      <rPr>
        <sz val="11"/>
        <color theme="1"/>
        <rFont val="Arial"/>
      </rPr>
      <t>, [kg]</t>
    </r>
  </si>
  <si>
    <t>c.</t>
  </si>
  <si>
    <t xml:space="preserve"> Vận tốc lớn nhất, mặt đường tương ứng</t>
  </si>
  <si>
    <r>
      <rPr>
        <sz val="11"/>
        <color theme="1"/>
        <rFont val="Arial"/>
      </rPr>
      <t xml:space="preserve">   + Vận tốc lớn nhất, v</t>
    </r>
    <r>
      <rPr>
        <vertAlign val="subscript"/>
        <sz val="11"/>
        <color theme="1"/>
        <rFont val="Arial"/>
      </rPr>
      <t>max</t>
    </r>
    <r>
      <rPr>
        <sz val="11"/>
        <color theme="1"/>
        <rFont val="Arial"/>
      </rPr>
      <t>, [km/h]</t>
    </r>
  </si>
  <si>
    <t xml:space="preserve">   + Mặt đường tương ứng:</t>
  </si>
  <si>
    <t xml:space="preserve"> Dựa theo bảng 1, chọn mặt đường</t>
  </si>
  <si>
    <t>Bảng 1. Hệ số cản của mặt đường</t>
  </si>
  <si>
    <t>LOẠI ĐƯỜNG</t>
  </si>
  <si>
    <t>HỆ SỐ</t>
  </si>
  <si>
    <t>&amp; TÌNH TRẠNG MẶT ĐƯỜNG</t>
  </si>
  <si>
    <t>Bám</t>
  </si>
  <si>
    <r>
      <rPr>
        <b/>
        <i/>
        <sz val="11"/>
        <color theme="1"/>
        <rFont val="Arial"/>
      </rPr>
      <t>Cản lăn (f</t>
    </r>
    <r>
      <rPr>
        <b/>
        <i/>
        <vertAlign val="subscript"/>
        <sz val="11"/>
        <color theme="1"/>
        <rFont val="Arial"/>
      </rPr>
      <t>0</t>
    </r>
    <r>
      <rPr>
        <b/>
        <i/>
        <sz val="11"/>
        <color theme="1"/>
        <rFont val="Arial"/>
      </rPr>
      <t>) ứng với V&lt; hoặc = 80 km/h</t>
    </r>
  </si>
  <si>
    <t>(φ)</t>
  </si>
  <si>
    <t xml:space="preserve">     Đường nhựa</t>
  </si>
  <si>
    <t>0.015 ÷ 0.018</t>
  </si>
  <si>
    <t xml:space="preserve">                 hoặc đường bêtông</t>
  </si>
  <si>
    <t>0.012 ÷ 0.015</t>
  </si>
  <si>
    <t xml:space="preserve">        - Khô và sạch</t>
  </si>
  <si>
    <t>0.7 ÷ 0.8</t>
  </si>
  <si>
    <t xml:space="preserve">        - Ướt</t>
  </si>
  <si>
    <t>0.35 ÷ 0.45</t>
  </si>
  <si>
    <t xml:space="preserve">     Đường rải đá</t>
  </si>
  <si>
    <t>0.023 ÷ 0.030</t>
  </si>
  <si>
    <t xml:space="preserve">     Đường đất</t>
  </si>
  <si>
    <t xml:space="preserve">        - Pha sét, khô</t>
  </si>
  <si>
    <t>0.5 ÷ 0.6</t>
  </si>
  <si>
    <t>0.025 ÷ 0.035</t>
  </si>
  <si>
    <t xml:space="preserve">        - Ướt (sau khi mưa)</t>
  </si>
  <si>
    <t>0.2 ÷ 0.4</t>
  </si>
  <si>
    <t>0.050 ÷ 0.15</t>
  </si>
  <si>
    <t xml:space="preserve">        - Đất sau khi cày</t>
  </si>
  <si>
    <t>0.12</t>
  </si>
  <si>
    <t xml:space="preserve">     Đường cát</t>
  </si>
  <si>
    <t>0.10 ÷ 0.30</t>
  </si>
  <si>
    <t xml:space="preserve">        - Khô</t>
  </si>
  <si>
    <t>0.2 ÷ 0.3</t>
  </si>
  <si>
    <t>0.4 ÷ 0.5</t>
  </si>
  <si>
    <t xml:space="preserve"> Chọn và tính các thông số</t>
  </si>
  <si>
    <t>2.1.</t>
  </si>
  <si>
    <t xml:space="preserve"> Chủng loại xe thiết kế</t>
  </si>
  <si>
    <t xml:space="preserve"> Có các chủng loại xe như sau: con, tải, hoặc khách</t>
  </si>
  <si>
    <t>2.2.</t>
  </si>
  <si>
    <t>Trọng lượng xe</t>
  </si>
  <si>
    <r>
      <rPr>
        <b/>
        <i/>
        <sz val="11"/>
        <color theme="1"/>
        <rFont val="Arial"/>
      </rPr>
      <t>Trọng lượng bản thân xe, G</t>
    </r>
    <r>
      <rPr>
        <b/>
        <i/>
        <vertAlign val="subscript"/>
        <sz val="11"/>
        <color theme="1"/>
        <rFont val="Arial"/>
      </rPr>
      <t>o</t>
    </r>
    <r>
      <rPr>
        <b/>
        <i/>
        <sz val="11"/>
        <color theme="1"/>
        <rFont val="Arial"/>
      </rPr>
      <t>, [kg]</t>
    </r>
  </si>
  <si>
    <t xml:space="preserve"> Trọng lượng bản thân tương đối của từng chủng loại xe có thể tham khảo theo bảng 2 </t>
  </si>
  <si>
    <t>Bảng 2. Khoảng giá trị về trọng lượng một số chủng loại xe,</t>
  </si>
  <si>
    <t xml:space="preserve"> Trong đó:</t>
  </si>
  <si>
    <r>
      <rPr>
        <b/>
        <sz val="11"/>
        <color theme="1"/>
        <rFont val="Arial"/>
      </rPr>
      <t>Thông số về trọng lượng: bản thân (G</t>
    </r>
    <r>
      <rPr>
        <b/>
        <vertAlign val="subscript"/>
        <sz val="11"/>
        <color theme="1"/>
        <rFont val="Arial"/>
      </rPr>
      <t>o</t>
    </r>
    <r>
      <rPr>
        <b/>
        <sz val="11"/>
        <color theme="1"/>
        <rFont val="Arial"/>
      </rPr>
      <t>, G</t>
    </r>
    <r>
      <rPr>
        <b/>
        <vertAlign val="subscript"/>
        <sz val="11"/>
        <color theme="1"/>
        <rFont val="Arial"/>
      </rPr>
      <t>o1</t>
    </r>
    <r>
      <rPr>
        <b/>
        <sz val="11"/>
        <color theme="1"/>
        <rFont val="Arial"/>
      </rPr>
      <t>, G</t>
    </r>
    <r>
      <rPr>
        <b/>
        <vertAlign val="subscript"/>
        <sz val="11"/>
        <color theme="1"/>
        <rFont val="Arial"/>
      </rPr>
      <t>o2</t>
    </r>
    <r>
      <rPr>
        <b/>
        <sz val="11"/>
        <color theme="1"/>
        <rFont val="Arial"/>
      </rPr>
      <t>); xe đủ tải (G, G1, G2), kg</t>
    </r>
  </si>
  <si>
    <r>
      <rPr>
        <b/>
        <sz val="11"/>
        <color theme="1"/>
        <rFont val="Arial"/>
      </rPr>
      <t>5 chỗ (% G</t>
    </r>
    <r>
      <rPr>
        <b/>
        <vertAlign val="subscript"/>
        <sz val="11"/>
        <color theme="1"/>
        <rFont val="Arial"/>
      </rPr>
      <t>O</t>
    </r>
    <r>
      <rPr>
        <b/>
        <sz val="11"/>
        <color theme="1"/>
        <rFont val="Arial"/>
      </rPr>
      <t>)</t>
    </r>
  </si>
  <si>
    <r>
      <rPr>
        <b/>
        <sz val="11"/>
        <color theme="1"/>
        <rFont val="Arial"/>
      </rPr>
      <t>7 chỗ (% G</t>
    </r>
    <r>
      <rPr>
        <b/>
        <vertAlign val="subscript"/>
        <sz val="11"/>
        <color theme="1"/>
        <rFont val="Arial"/>
      </rPr>
      <t>O</t>
    </r>
    <r>
      <rPr>
        <b/>
        <sz val="11"/>
        <color theme="1"/>
        <rFont val="Arial"/>
      </rPr>
      <t>)</t>
    </r>
  </si>
  <si>
    <r>
      <rPr>
        <b/>
        <sz val="11"/>
        <color theme="1"/>
        <rFont val="Arial"/>
      </rPr>
      <t>16 chỗ (% G</t>
    </r>
    <r>
      <rPr>
        <b/>
        <vertAlign val="subscript"/>
        <sz val="11"/>
        <color theme="1"/>
        <rFont val="Arial"/>
      </rPr>
      <t>O</t>
    </r>
    <r>
      <rPr>
        <b/>
        <sz val="11"/>
        <color theme="1"/>
        <rFont val="Arial"/>
      </rPr>
      <t>)</t>
    </r>
  </si>
  <si>
    <r>
      <rPr>
        <b/>
        <sz val="11"/>
        <color theme="1"/>
        <rFont val="Arial"/>
      </rPr>
      <t>29 chỗ (% G</t>
    </r>
    <r>
      <rPr>
        <b/>
        <vertAlign val="subscript"/>
        <sz val="11"/>
        <color theme="1"/>
        <rFont val="Arial"/>
      </rPr>
      <t>O</t>
    </r>
    <r>
      <rPr>
        <b/>
        <sz val="11"/>
        <color theme="1"/>
        <rFont val="Arial"/>
      </rPr>
      <t>)</t>
    </r>
  </si>
  <si>
    <r>
      <rPr>
        <b/>
        <sz val="11"/>
        <color theme="1"/>
        <rFont val="Arial"/>
      </rPr>
      <t>47 chỗ (% G</t>
    </r>
    <r>
      <rPr>
        <b/>
        <vertAlign val="subscript"/>
        <sz val="11"/>
        <color theme="1"/>
        <rFont val="Arial"/>
      </rPr>
      <t>O</t>
    </r>
    <r>
      <rPr>
        <b/>
        <sz val="11"/>
        <color theme="1"/>
        <rFont val="Arial"/>
      </rPr>
      <t>)</t>
    </r>
  </si>
  <si>
    <t>Tải (% G0)</t>
  </si>
  <si>
    <r>
      <rPr>
        <b/>
        <sz val="11"/>
        <color theme="1"/>
        <rFont val="Arial"/>
      </rPr>
      <t xml:space="preserve"> G</t>
    </r>
    <r>
      <rPr>
        <b/>
        <vertAlign val="subscript"/>
        <sz val="11"/>
        <color theme="1"/>
        <rFont val="Arial"/>
      </rPr>
      <t>o</t>
    </r>
  </si>
  <si>
    <t>1030 ÷ 2935</t>
  </si>
  <si>
    <t>1115 ÷ 2675</t>
  </si>
  <si>
    <t>1600 ÷ 3420</t>
  </si>
  <si>
    <t>2025 ÷ 8525</t>
  </si>
  <si>
    <r>
      <rPr>
        <b/>
        <sz val="11"/>
        <color theme="1"/>
        <rFont val="Arial"/>
      </rPr>
      <t xml:space="preserve">10600 </t>
    </r>
    <r>
      <rPr>
        <b/>
        <sz val="11"/>
        <color theme="1"/>
        <rFont val="Times New Roman"/>
      </rPr>
      <t>÷</t>
    </r>
    <r>
      <rPr>
        <b/>
        <sz val="11"/>
        <color theme="1"/>
        <rFont val="Arial"/>
      </rPr>
      <t xml:space="preserve"> 12850</t>
    </r>
  </si>
  <si>
    <t>1745 ÷ 6400</t>
  </si>
  <si>
    <r>
      <rPr>
        <b/>
        <sz val="11"/>
        <color theme="1"/>
        <rFont val="Arial"/>
      </rPr>
      <t xml:space="preserve"> G</t>
    </r>
    <r>
      <rPr>
        <b/>
        <vertAlign val="subscript"/>
        <sz val="11"/>
        <color theme="1"/>
        <rFont val="Arial"/>
      </rPr>
      <t>o1</t>
    </r>
    <r>
      <rPr>
        <b/>
        <sz val="11"/>
        <color theme="1"/>
        <rFont val="Arial"/>
      </rPr>
      <t>%</t>
    </r>
  </si>
  <si>
    <t>47 ÷ 63</t>
  </si>
  <si>
    <t>40 ÷ 70</t>
  </si>
  <si>
    <t>40 ÷ 60</t>
  </si>
  <si>
    <t>31 ÷ 59</t>
  </si>
  <si>
    <r>
      <rPr>
        <b/>
        <sz val="11"/>
        <color theme="1"/>
        <rFont val="Arial"/>
      </rPr>
      <t xml:space="preserve">28 </t>
    </r>
    <r>
      <rPr>
        <b/>
        <sz val="11"/>
        <color theme="1"/>
        <rFont val="Times New Roman"/>
      </rPr>
      <t>÷</t>
    </r>
    <r>
      <rPr>
        <b/>
        <sz val="11"/>
        <color theme="1"/>
        <rFont val="Arial"/>
      </rPr>
      <t xml:space="preserve"> 38</t>
    </r>
  </si>
  <si>
    <t>28 ÷ 74</t>
  </si>
  <si>
    <r>
      <rPr>
        <b/>
        <sz val="11"/>
        <color theme="1"/>
        <rFont val="Arial"/>
      </rPr>
      <t xml:space="preserve"> G</t>
    </r>
    <r>
      <rPr>
        <b/>
        <vertAlign val="subscript"/>
        <sz val="11"/>
        <color theme="1"/>
        <rFont val="Arial"/>
      </rPr>
      <t>o2</t>
    </r>
    <r>
      <rPr>
        <b/>
        <sz val="11"/>
        <color theme="1"/>
        <rFont val="Arial"/>
      </rPr>
      <t>%</t>
    </r>
  </si>
  <si>
    <t>37 ÷ 53</t>
  </si>
  <si>
    <t>30 ÷ 60</t>
  </si>
  <si>
    <t>41 ÷ 69</t>
  </si>
  <si>
    <r>
      <rPr>
        <b/>
        <sz val="11"/>
        <color theme="1"/>
        <rFont val="Arial"/>
      </rPr>
      <t xml:space="preserve">62 </t>
    </r>
    <r>
      <rPr>
        <b/>
        <sz val="11"/>
        <color theme="1"/>
        <rFont val="Times New Roman"/>
      </rPr>
      <t>÷</t>
    </r>
    <r>
      <rPr>
        <b/>
        <sz val="11"/>
        <color theme="1"/>
        <rFont val="Arial"/>
      </rPr>
      <t xml:space="preserve"> 72</t>
    </r>
  </si>
  <si>
    <t>27 ÷ 72</t>
  </si>
  <si>
    <t xml:space="preserve"> G</t>
  </si>
  <si>
    <r>
      <rPr>
        <b/>
        <sz val="11"/>
        <color theme="1"/>
        <rFont val="Arial"/>
      </rPr>
      <t xml:space="preserve"> G</t>
    </r>
    <r>
      <rPr>
        <b/>
        <vertAlign val="subscript"/>
        <sz val="11"/>
        <color theme="1"/>
        <rFont val="Arial"/>
      </rPr>
      <t>1</t>
    </r>
    <r>
      <rPr>
        <b/>
        <sz val="11"/>
        <color theme="1"/>
        <rFont val="Arial"/>
      </rPr>
      <t>%</t>
    </r>
  </si>
  <si>
    <t>33 ÷ 56</t>
  </si>
  <si>
    <t>40 ÷ 72</t>
  </si>
  <si>
    <t>30 ÷ 56</t>
  </si>
  <si>
    <t>36 ÷ 44</t>
  </si>
  <si>
    <r>
      <rPr>
        <b/>
        <sz val="11"/>
        <color theme="1"/>
        <rFont val="Arial"/>
      </rPr>
      <t xml:space="preserve">34 </t>
    </r>
    <r>
      <rPr>
        <b/>
        <sz val="11"/>
        <color theme="1"/>
        <rFont val="Times New Roman"/>
      </rPr>
      <t>÷</t>
    </r>
    <r>
      <rPr>
        <b/>
        <sz val="11"/>
        <color theme="1"/>
        <rFont val="Arial"/>
      </rPr>
      <t xml:space="preserve"> 38</t>
    </r>
  </si>
  <si>
    <t>21 ÷ 48</t>
  </si>
  <si>
    <r>
      <rPr>
        <b/>
        <sz val="11"/>
        <color theme="1"/>
        <rFont val="Arial"/>
      </rPr>
      <t xml:space="preserve"> G</t>
    </r>
    <r>
      <rPr>
        <b/>
        <vertAlign val="subscript"/>
        <sz val="11"/>
        <color theme="1"/>
        <rFont val="Arial"/>
      </rPr>
      <t>2</t>
    </r>
    <r>
      <rPr>
        <b/>
        <sz val="11"/>
        <color theme="1"/>
        <rFont val="Arial"/>
      </rPr>
      <t>%</t>
    </r>
  </si>
  <si>
    <t>44 ÷ 67</t>
  </si>
  <si>
    <t>27 ÷ 60</t>
  </si>
  <si>
    <t>44 ÷ 70</t>
  </si>
  <si>
    <t>56 ÷ 64</t>
  </si>
  <si>
    <r>
      <rPr>
        <b/>
        <sz val="11"/>
        <color theme="1"/>
        <rFont val="Arial"/>
      </rPr>
      <t xml:space="preserve">62 </t>
    </r>
    <r>
      <rPr>
        <b/>
        <sz val="11"/>
        <color theme="1"/>
        <rFont val="Times New Roman"/>
      </rPr>
      <t>÷</t>
    </r>
    <r>
      <rPr>
        <b/>
        <sz val="11"/>
        <color theme="1"/>
        <rFont val="Arial"/>
      </rPr>
      <t xml:space="preserve"> 66</t>
    </r>
  </si>
  <si>
    <t>52 ÷ 79</t>
  </si>
  <si>
    <r>
      <rPr>
        <sz val="11"/>
        <color theme="1"/>
        <rFont val="Arial"/>
      </rPr>
      <t xml:space="preserve"> + Trọng lượng bản thân xe, G</t>
    </r>
    <r>
      <rPr>
        <vertAlign val="subscript"/>
        <sz val="11"/>
        <color theme="1"/>
        <rFont val="Arial"/>
      </rPr>
      <t>o</t>
    </r>
    <r>
      <rPr>
        <sz val="11"/>
        <color theme="1"/>
        <rFont val="Arial"/>
      </rPr>
      <t>, [kg]</t>
    </r>
  </si>
  <si>
    <r>
      <rPr>
        <sz val="11"/>
        <color theme="1"/>
        <rFont val="Arial"/>
      </rPr>
      <t xml:space="preserve"> + Phần trăm (%) G</t>
    </r>
    <r>
      <rPr>
        <vertAlign val="subscript"/>
        <sz val="11"/>
        <color theme="1"/>
        <rFont val="Arial"/>
      </rPr>
      <t>o</t>
    </r>
    <r>
      <rPr>
        <sz val="11"/>
        <color theme="1"/>
        <rFont val="Arial"/>
      </rPr>
      <t xml:space="preserve"> phân cho phía trục cầu trước, G</t>
    </r>
    <r>
      <rPr>
        <vertAlign val="subscript"/>
        <sz val="11"/>
        <color theme="1"/>
        <rFont val="Arial"/>
      </rPr>
      <t>o1</t>
    </r>
    <r>
      <rPr>
        <sz val="11"/>
        <color theme="1"/>
        <rFont val="Arial"/>
      </rPr>
      <t>%;</t>
    </r>
  </si>
  <si>
    <r>
      <rPr>
        <sz val="11"/>
        <color theme="1"/>
        <rFont val="Arial"/>
      </rPr>
      <t xml:space="preserve"> + Phần trăm (%) G</t>
    </r>
    <r>
      <rPr>
        <vertAlign val="subscript"/>
        <sz val="11"/>
        <color theme="1"/>
        <rFont val="Arial"/>
      </rPr>
      <t>o</t>
    </r>
    <r>
      <rPr>
        <sz val="11"/>
        <color theme="1"/>
        <rFont val="Arial"/>
      </rPr>
      <t xml:space="preserve"> phân cho phía trục cầu sau, G</t>
    </r>
    <r>
      <rPr>
        <vertAlign val="subscript"/>
        <sz val="11"/>
        <color theme="1"/>
        <rFont val="Arial"/>
      </rPr>
      <t>o2</t>
    </r>
    <r>
      <rPr>
        <sz val="11"/>
        <color theme="1"/>
        <rFont val="Arial"/>
      </rPr>
      <t>%;</t>
    </r>
  </si>
  <si>
    <r>
      <rPr>
        <sz val="11"/>
        <color theme="1"/>
        <rFont val="Arial"/>
      </rPr>
      <t xml:space="preserve">Trong thiết kế tính toán ô tô thì người ta thường áp dụng sự phân bố tải trọng lên cầu sau và trước theo tỉ lệ sau: - </t>
    </r>
    <r>
      <rPr>
        <b/>
        <sz val="11"/>
        <color theme="1"/>
        <rFont val="Arial"/>
      </rPr>
      <t>Đối với xe du lịch: Cầu sau 50% , cầu trước 50%.</t>
    </r>
    <r>
      <rPr>
        <sz val="11"/>
        <color theme="1"/>
        <rFont val="Arial"/>
      </rPr>
      <t xml:space="preserve"> </t>
    </r>
    <r>
      <rPr>
        <b/>
        <sz val="11"/>
        <color theme="1"/>
        <rFont val="Arial"/>
      </rPr>
      <t>- Đối với xe tải và xe khách: Cầu sau 65-70% , cầu trước 30-35%</t>
    </r>
    <r>
      <rPr>
        <sz val="11"/>
        <color theme="1"/>
        <rFont val="Arial"/>
      </rPr>
      <t>.3</t>
    </r>
  </si>
  <si>
    <t xml:space="preserve"> + Trọng lượng xe đủ tải, G, [kg]</t>
  </si>
  <si>
    <r>
      <rPr>
        <sz val="11"/>
        <color theme="1"/>
        <rFont val="Arial"/>
      </rPr>
      <t xml:space="preserve"> + Phần trăm (%) G phân cho phía trục cầu trước, G</t>
    </r>
    <r>
      <rPr>
        <vertAlign val="subscript"/>
        <sz val="11"/>
        <color theme="1"/>
        <rFont val="Arial"/>
      </rPr>
      <t>1</t>
    </r>
    <r>
      <rPr>
        <sz val="11"/>
        <color theme="1"/>
        <rFont val="Arial"/>
      </rPr>
      <t>%;</t>
    </r>
  </si>
  <si>
    <r>
      <rPr>
        <sz val="11"/>
        <color theme="1"/>
        <rFont val="Arial"/>
      </rPr>
      <t xml:space="preserve"> + Phần trăm (%) G phân cho phía trục cầu sau, G</t>
    </r>
    <r>
      <rPr>
        <vertAlign val="subscript"/>
        <sz val="11"/>
        <color theme="1"/>
        <rFont val="Arial"/>
      </rPr>
      <t>2</t>
    </r>
    <r>
      <rPr>
        <sz val="11"/>
        <color theme="1"/>
        <rFont val="Arial"/>
      </rPr>
      <t>%;</t>
    </r>
  </si>
  <si>
    <r>
      <rPr>
        <sz val="11"/>
        <color theme="1"/>
        <rFont val="Arial"/>
      </rPr>
      <t xml:space="preserve"> Với, 100% G</t>
    </r>
    <r>
      <rPr>
        <vertAlign val="subscript"/>
        <sz val="11"/>
        <color theme="1"/>
        <rFont val="Arial"/>
      </rPr>
      <t>o</t>
    </r>
    <r>
      <rPr>
        <sz val="11"/>
        <color theme="1"/>
        <rFont val="Arial"/>
      </rPr>
      <t xml:space="preserve"> = (G</t>
    </r>
    <r>
      <rPr>
        <vertAlign val="subscript"/>
        <sz val="11"/>
        <color theme="1"/>
        <rFont val="Arial"/>
      </rPr>
      <t>o1</t>
    </r>
    <r>
      <rPr>
        <sz val="11"/>
        <color theme="1"/>
        <rFont val="Arial"/>
      </rPr>
      <t xml:space="preserve"> + G</t>
    </r>
    <r>
      <rPr>
        <vertAlign val="subscript"/>
        <sz val="11"/>
        <color theme="1"/>
        <rFont val="Arial"/>
      </rPr>
      <t>o2</t>
    </r>
    <r>
      <rPr>
        <sz val="11"/>
        <color theme="1"/>
        <rFont val="Arial"/>
      </rPr>
      <t>)%</t>
    </r>
  </si>
  <si>
    <r>
      <rPr>
        <b/>
        <i/>
        <sz val="11"/>
        <color theme="1"/>
        <rFont val="Arial"/>
      </rPr>
      <t xml:space="preserve"> Tải trọng hữu ích, G</t>
    </r>
    <r>
      <rPr>
        <b/>
        <i/>
        <vertAlign val="subscript"/>
        <sz val="11"/>
        <color theme="1"/>
        <rFont val="Arial"/>
      </rPr>
      <t>e</t>
    </r>
    <r>
      <rPr>
        <b/>
        <i/>
        <sz val="11"/>
        <color theme="1"/>
        <rFont val="Arial"/>
      </rPr>
      <t>, [kg]</t>
    </r>
  </si>
  <si>
    <r>
      <rPr>
        <sz val="11"/>
        <color theme="1"/>
        <rFont val="Arial"/>
      </rPr>
      <t xml:space="preserve"> G</t>
    </r>
    <r>
      <rPr>
        <vertAlign val="subscript"/>
        <sz val="11"/>
        <color theme="1"/>
        <rFont val="Arial"/>
      </rPr>
      <t xml:space="preserve">e </t>
    </r>
    <r>
      <rPr>
        <sz val="11"/>
        <color theme="1"/>
        <rFont val="Arial"/>
      </rPr>
      <t>được xác định qua biểu thức:</t>
    </r>
  </si>
  <si>
    <r>
      <rPr>
        <sz val="11"/>
        <color theme="1"/>
        <rFont val="Arial"/>
      </rPr>
      <t xml:space="preserve"> G</t>
    </r>
    <r>
      <rPr>
        <vertAlign val="subscript"/>
        <sz val="11"/>
        <color theme="1"/>
        <rFont val="Arial"/>
      </rPr>
      <t xml:space="preserve">e </t>
    </r>
    <r>
      <rPr>
        <sz val="11"/>
        <color theme="1"/>
        <rFont val="Arial"/>
      </rPr>
      <t>= (G</t>
    </r>
    <r>
      <rPr>
        <vertAlign val="subscript"/>
        <sz val="11"/>
        <color theme="1"/>
        <rFont val="Arial"/>
      </rPr>
      <t xml:space="preserve">AP </t>
    </r>
    <r>
      <rPr>
        <sz val="11"/>
        <color theme="1"/>
        <rFont val="Arial"/>
      </rPr>
      <t>+ G</t>
    </r>
    <r>
      <rPr>
        <vertAlign val="subscript"/>
        <sz val="11"/>
        <color theme="1"/>
        <rFont val="Arial"/>
      </rPr>
      <t>hh</t>
    </r>
    <r>
      <rPr>
        <sz val="11"/>
        <color theme="1"/>
        <rFont val="Arial"/>
      </rPr>
      <t>), [kg]</t>
    </r>
  </si>
  <si>
    <t xml:space="preserve"> + Trọng lượng người và hành lý xách tay</t>
  </si>
  <si>
    <r>
      <rPr>
        <sz val="11"/>
        <color theme="1"/>
        <rFont val="Arial"/>
      </rPr>
      <t xml:space="preserve"> Trọng lượng người và hành lý xách tay - G</t>
    </r>
    <r>
      <rPr>
        <vertAlign val="subscript"/>
        <sz val="11"/>
        <color theme="1"/>
        <rFont val="Arial"/>
      </rPr>
      <t xml:space="preserve">AP </t>
    </r>
    <r>
      <rPr>
        <sz val="11"/>
        <color theme="1"/>
        <rFont val="Arial"/>
      </rPr>
      <t>- được xác định bằng biểu thức:</t>
    </r>
  </si>
  <si>
    <r>
      <rPr>
        <sz val="11"/>
        <color theme="1"/>
        <rFont val="Arial"/>
      </rPr>
      <t xml:space="preserve"> G</t>
    </r>
    <r>
      <rPr>
        <vertAlign val="subscript"/>
        <sz val="11"/>
        <color theme="1"/>
        <rFont val="Arial"/>
      </rPr>
      <t xml:space="preserve">AP </t>
    </r>
    <r>
      <rPr>
        <sz val="11"/>
        <color theme="1"/>
        <rFont val="Arial"/>
      </rPr>
      <t>= (G</t>
    </r>
    <r>
      <rPr>
        <vertAlign val="subscript"/>
        <sz val="11"/>
        <color theme="1"/>
        <rFont val="Arial"/>
      </rPr>
      <t>p</t>
    </r>
    <r>
      <rPr>
        <sz val="11"/>
        <color theme="1"/>
        <rFont val="Arial"/>
      </rPr>
      <t xml:space="preserve"> + G</t>
    </r>
    <r>
      <rPr>
        <vertAlign val="subscript"/>
        <sz val="11"/>
        <color theme="1"/>
        <rFont val="Arial"/>
      </rPr>
      <t>hl/p</t>
    </r>
    <r>
      <rPr>
        <sz val="11"/>
        <color theme="1"/>
        <rFont val="Arial"/>
      </rPr>
      <t>).n, [kg]</t>
    </r>
  </si>
  <si>
    <r>
      <rPr>
        <sz val="11"/>
        <color theme="1"/>
        <rFont val="Arial"/>
      </rPr>
      <t xml:space="preserve"> - Trọng lượng trung bình 1 người [G</t>
    </r>
    <r>
      <rPr>
        <vertAlign val="subscript"/>
        <sz val="11"/>
        <color theme="1"/>
        <rFont val="Arial"/>
      </rPr>
      <t>p</t>
    </r>
    <r>
      <rPr>
        <sz val="11"/>
        <color theme="1"/>
        <rFont val="Arial"/>
      </rPr>
      <t>], kg =</t>
    </r>
  </si>
  <si>
    <r>
      <rPr>
        <sz val="11"/>
        <color theme="1"/>
        <rFont val="Arial"/>
      </rPr>
      <t xml:space="preserve">(65 </t>
    </r>
    <r>
      <rPr>
        <sz val="11"/>
        <color theme="1"/>
        <rFont val="Times New Roman"/>
      </rPr>
      <t>÷</t>
    </r>
    <r>
      <rPr>
        <sz val="11"/>
        <color theme="1"/>
        <rFont val="Arial"/>
      </rPr>
      <t xml:space="preserve"> 75)</t>
    </r>
  </si>
  <si>
    <r>
      <rPr>
        <sz val="11"/>
        <color theme="1"/>
        <rFont val="Arial"/>
      </rPr>
      <t xml:space="preserve"> - Trọng lượng hành lý trung bình cho 1 người [G</t>
    </r>
    <r>
      <rPr>
        <vertAlign val="subscript"/>
        <sz val="11"/>
        <color theme="1"/>
        <rFont val="Arial"/>
      </rPr>
      <t>hl/p</t>
    </r>
    <r>
      <rPr>
        <sz val="11"/>
        <color theme="1"/>
        <rFont val="Arial"/>
      </rPr>
      <t>], kg =</t>
    </r>
  </si>
  <si>
    <r>
      <rPr>
        <sz val="11"/>
        <color theme="1"/>
        <rFont val="Arial"/>
      </rPr>
      <t xml:space="preserve">(5 </t>
    </r>
    <r>
      <rPr>
        <sz val="11"/>
        <color theme="1"/>
        <rFont val="Times New Roman"/>
      </rPr>
      <t>÷</t>
    </r>
    <r>
      <rPr>
        <sz val="11"/>
        <color theme="1"/>
        <rFont val="Arial"/>
      </rPr>
      <t xml:space="preserve"> 10)</t>
    </r>
  </si>
  <si>
    <t xml:space="preserve"> - Số lượng người tham gia, n, [người]</t>
  </si>
  <si>
    <r>
      <rPr>
        <sz val="11"/>
        <color theme="1"/>
        <rFont val="Arial"/>
      </rPr>
      <t xml:space="preserve"> Trọng lượng được chọn cho 1 người, hành lý, G</t>
    </r>
    <r>
      <rPr>
        <vertAlign val="subscript"/>
        <sz val="11"/>
        <color theme="1"/>
        <rFont val="Arial"/>
      </rPr>
      <t>AP</t>
    </r>
    <r>
      <rPr>
        <sz val="11"/>
        <color theme="1"/>
        <rFont val="Arial"/>
      </rPr>
      <t>, [kg]</t>
    </r>
  </si>
  <si>
    <t xml:space="preserve"> + Trọng lượng hàng hóa</t>
  </si>
  <si>
    <r>
      <rPr>
        <sz val="11"/>
        <color theme="1"/>
        <rFont val="Arial"/>
      </rPr>
      <t xml:space="preserve"> Trọng lượng hàng hóa - G</t>
    </r>
    <r>
      <rPr>
        <vertAlign val="subscript"/>
        <sz val="11"/>
        <color theme="1"/>
        <rFont val="Arial"/>
      </rPr>
      <t>hh</t>
    </r>
    <r>
      <rPr>
        <sz val="11"/>
        <color theme="1"/>
        <rFont val="Arial"/>
      </rPr>
      <t xml:space="preserve"> - thuộc thông số đầu vào. </t>
    </r>
  </si>
  <si>
    <t xml:space="preserve"> Trọng lượng xe đủ tải, G, [kg]</t>
  </si>
  <si>
    <t xml:space="preserve"> G được xác định bởi biểu thức:</t>
  </si>
  <si>
    <r>
      <rPr>
        <sz val="11"/>
        <color theme="1"/>
        <rFont val="Arial"/>
      </rPr>
      <t xml:space="preserve"> G</t>
    </r>
    <r>
      <rPr>
        <vertAlign val="subscript"/>
        <sz val="11"/>
        <color theme="1"/>
        <rFont val="Arial"/>
      </rPr>
      <t xml:space="preserve"> </t>
    </r>
    <r>
      <rPr>
        <sz val="11"/>
        <color theme="1"/>
        <rFont val="Arial"/>
      </rPr>
      <t>= (G</t>
    </r>
    <r>
      <rPr>
        <vertAlign val="subscript"/>
        <sz val="11"/>
        <color theme="1"/>
        <rFont val="Arial"/>
      </rPr>
      <t>o</t>
    </r>
    <r>
      <rPr>
        <sz val="11"/>
        <color theme="1"/>
        <rFont val="Arial"/>
      </rPr>
      <t xml:space="preserve"> + G</t>
    </r>
    <r>
      <rPr>
        <vertAlign val="subscript"/>
        <sz val="11"/>
        <color theme="1"/>
        <rFont val="Arial"/>
      </rPr>
      <t>e</t>
    </r>
    <r>
      <rPr>
        <sz val="11"/>
        <color theme="1"/>
        <rFont val="Arial"/>
      </rPr>
      <t>), [kg]</t>
    </r>
  </si>
  <si>
    <t>2.3.</t>
  </si>
  <si>
    <t xml:space="preserve"> Vận tốc ứng mặt đường</t>
  </si>
  <si>
    <r>
      <rPr>
        <b/>
        <i/>
        <sz val="11"/>
        <color theme="1"/>
        <rFont val="Arial"/>
      </rPr>
      <t xml:space="preserve"> Vận tốc nhỏ nhất, v</t>
    </r>
    <r>
      <rPr>
        <b/>
        <i/>
        <vertAlign val="subscript"/>
        <sz val="11"/>
        <color theme="1"/>
        <rFont val="Arial"/>
      </rPr>
      <t>min</t>
    </r>
    <r>
      <rPr>
        <b/>
        <i/>
        <sz val="11"/>
        <color theme="1"/>
        <rFont val="Arial"/>
      </rPr>
      <t>, [m/s]</t>
    </r>
  </si>
  <si>
    <r>
      <rPr>
        <sz val="11"/>
        <color theme="1"/>
        <rFont val="Arial"/>
      </rPr>
      <t xml:space="preserve"> Thông số v</t>
    </r>
    <r>
      <rPr>
        <vertAlign val="subscript"/>
        <sz val="11"/>
        <color theme="1"/>
        <rFont val="Arial"/>
      </rPr>
      <t>min</t>
    </r>
    <r>
      <rPr>
        <sz val="11"/>
        <color theme="1"/>
        <rFont val="Arial"/>
      </rPr>
      <t xml:space="preserve"> liên quan đến:</t>
    </r>
  </si>
  <si>
    <t xml:space="preserve"> - Loại mặt đường xe di chuyển theo bảng1;</t>
  </si>
  <si>
    <t xml:space="preserve"> - Chủng loại xe theo bảng 3</t>
  </si>
  <si>
    <r>
      <rPr>
        <b/>
        <sz val="11"/>
        <color theme="1"/>
        <rFont val="Arial"/>
      </rPr>
      <t xml:space="preserve"> Bảng 3. Khoảng giá trị v</t>
    </r>
    <r>
      <rPr>
        <b/>
        <vertAlign val="subscript"/>
        <sz val="11"/>
        <color theme="1"/>
        <rFont val="Arial"/>
      </rPr>
      <t>min</t>
    </r>
    <r>
      <rPr>
        <b/>
        <sz val="11"/>
        <color theme="1"/>
        <rFont val="Arial"/>
      </rPr>
      <t xml:space="preserve"> theo chủng loại</t>
    </r>
  </si>
  <si>
    <t>CHỦNG LOẠI XE</t>
  </si>
  <si>
    <r>
      <rPr>
        <b/>
        <sz val="13"/>
        <color theme="1"/>
        <rFont val="Times New Roman"/>
      </rPr>
      <t>v</t>
    </r>
    <r>
      <rPr>
        <b/>
        <vertAlign val="subscript"/>
        <sz val="13"/>
        <color theme="1"/>
        <rFont val="Times New Roman"/>
      </rPr>
      <t>min</t>
    </r>
    <r>
      <rPr>
        <b/>
        <sz val="13"/>
        <color theme="1"/>
        <rFont val="Times New Roman"/>
      </rPr>
      <t xml:space="preserve"> (km/h)</t>
    </r>
  </si>
  <si>
    <t>Con, khách cỡ nhỏ</t>
  </si>
  <si>
    <t>5 ÷ 7</t>
  </si>
  <si>
    <t>Tải, khách cỡ trung</t>
  </si>
  <si>
    <t>4 ÷ 5</t>
  </si>
  <si>
    <t>Tải lớn, Sơ mi rơ moóc</t>
  </si>
  <si>
    <t>2 ÷ 3</t>
  </si>
  <si>
    <r>
      <rPr>
        <b/>
        <i/>
        <sz val="11"/>
        <color theme="1"/>
        <rFont val="Arial"/>
      </rPr>
      <t xml:space="preserve"> Vận tốc lớn nhất - v</t>
    </r>
    <r>
      <rPr>
        <b/>
        <i/>
        <vertAlign val="subscript"/>
        <sz val="11"/>
        <color theme="1"/>
        <rFont val="Arial"/>
      </rPr>
      <t>max</t>
    </r>
    <r>
      <rPr>
        <b/>
        <i/>
        <sz val="11"/>
        <color theme="1"/>
        <rFont val="Arial"/>
      </rPr>
      <t xml:space="preserve"> - mặt đường tương ứng</t>
    </r>
  </si>
  <si>
    <r>
      <rPr>
        <sz val="11"/>
        <color theme="1"/>
        <rFont val="Arial"/>
      </rPr>
      <t xml:space="preserve"> + Vận tốc lớn nhất phụ thuộc vào thông số yêu cầu ban đầu, </t>
    </r>
    <r>
      <rPr>
        <b/>
        <sz val="11"/>
        <color theme="1"/>
        <rFont val="Arial"/>
      </rPr>
      <t>v</t>
    </r>
    <r>
      <rPr>
        <b/>
        <vertAlign val="subscript"/>
        <sz val="11"/>
        <color theme="1"/>
        <rFont val="Arial"/>
      </rPr>
      <t>max</t>
    </r>
    <r>
      <rPr>
        <sz val="11"/>
        <color theme="1"/>
        <rFont val="Arial"/>
      </rPr>
      <t>, [km/h]</t>
    </r>
  </si>
  <si>
    <t xml:space="preserve"> + Mặt đường tương ứng</t>
  </si>
  <si>
    <r>
      <rPr>
        <sz val="11"/>
        <color theme="1"/>
        <rFont val="Arial"/>
      </rPr>
      <t xml:space="preserve"> Các thông số của loại mặt đường ứng làm ảnh hưởng đến xe di chuyển có giá trị </t>
    </r>
    <r>
      <rPr>
        <b/>
        <sz val="11"/>
        <color theme="1"/>
        <rFont val="Arial"/>
      </rPr>
      <t>v</t>
    </r>
    <r>
      <rPr>
        <b/>
        <vertAlign val="subscript"/>
        <sz val="11"/>
        <color theme="1"/>
        <rFont val="Arial"/>
      </rPr>
      <t>min</t>
    </r>
    <r>
      <rPr>
        <sz val="11"/>
        <color theme="1"/>
        <rFont val="Arial"/>
      </rPr>
      <t xml:space="preserve"> và </t>
    </r>
    <r>
      <rPr>
        <b/>
        <sz val="11"/>
        <color theme="1"/>
        <rFont val="Arial"/>
      </rPr>
      <t>v</t>
    </r>
    <r>
      <rPr>
        <b/>
        <vertAlign val="subscript"/>
        <sz val="11"/>
        <color theme="1"/>
        <rFont val="Arial"/>
      </rPr>
      <t>max</t>
    </r>
    <r>
      <rPr>
        <sz val="11"/>
        <color theme="1"/>
        <rFont val="Arial"/>
      </rPr>
      <t>, đó là:</t>
    </r>
  </si>
  <si>
    <t xml:space="preserve"> - Độ dốc mặt đường (i) thường chọn thuộc khoảng [i] =</t>
  </si>
  <si>
    <t>(0.005 ÷ 0.015)</t>
  </si>
  <si>
    <t xml:space="preserve"> Và dựa theo bảng 1, có 2 thông số:</t>
  </si>
  <si>
    <r>
      <rPr>
        <sz val="11"/>
        <color theme="1"/>
        <rFont val="Arial"/>
      </rPr>
      <t xml:space="preserve">  Hệ số cản lăn ứng với vận tốc </t>
    </r>
    <r>
      <rPr>
        <sz val="11"/>
        <color theme="1"/>
        <rFont val="Symbol"/>
      </rPr>
      <t>£</t>
    </r>
    <r>
      <rPr>
        <sz val="11"/>
        <color theme="1"/>
        <rFont val="Arial"/>
      </rPr>
      <t xml:space="preserve"> 80 km/h, f</t>
    </r>
    <r>
      <rPr>
        <vertAlign val="subscript"/>
        <sz val="11"/>
        <color theme="1"/>
        <rFont val="Calibri Light"/>
      </rPr>
      <t>v</t>
    </r>
    <r>
      <rPr>
        <vertAlign val="subscript"/>
        <sz val="11"/>
        <color theme="1"/>
        <rFont val="Symbol"/>
      </rPr>
      <t>£</t>
    </r>
    <r>
      <rPr>
        <vertAlign val="subscript"/>
        <sz val="11"/>
        <color theme="1"/>
        <rFont val="Arial"/>
      </rPr>
      <t>80km/h</t>
    </r>
    <r>
      <rPr>
        <sz val="11"/>
        <color theme="1"/>
        <rFont val="Arial"/>
      </rPr>
      <t>;</t>
    </r>
  </si>
  <si>
    <r>
      <rPr>
        <sz val="11"/>
        <color theme="1"/>
        <rFont val="Arial"/>
      </rPr>
      <t xml:space="preserve">  Hệ số bám của các bánh xe chủ động với mặt đường, </t>
    </r>
    <r>
      <rPr>
        <sz val="11"/>
        <color theme="1"/>
        <rFont val="Times New Roman"/>
      </rPr>
      <t>φ.</t>
    </r>
  </si>
  <si>
    <t xml:space="preserve"> Chú ý:</t>
  </si>
  <si>
    <r>
      <rPr>
        <sz val="11"/>
        <color theme="1"/>
        <rFont val="Arial"/>
      </rPr>
      <t xml:space="preserve"> Đối với mặt đường nhựa hoặc bê tông - khô, thường thuộc khoảng, [f</t>
    </r>
    <r>
      <rPr>
        <vertAlign val="subscript"/>
        <sz val="11"/>
        <color theme="1"/>
        <rFont val="Calibri Light"/>
      </rPr>
      <t>v</t>
    </r>
    <r>
      <rPr>
        <vertAlign val="subscript"/>
        <sz val="11"/>
        <color theme="1"/>
        <rFont val="Symbol"/>
      </rPr>
      <t>£</t>
    </r>
    <r>
      <rPr>
        <vertAlign val="subscript"/>
        <sz val="11"/>
        <color theme="1"/>
        <rFont val="Arial"/>
      </rPr>
      <t>80km/h</t>
    </r>
    <r>
      <rPr>
        <sz val="11"/>
        <color theme="1"/>
        <rFont val="Arial"/>
      </rPr>
      <t>] =</t>
    </r>
  </si>
  <si>
    <t>(0,012 ÷ 0,018)</t>
  </si>
  <si>
    <t xml:space="preserve"> Và giá trị hệ số cản lăn sẽ biến đổi khi tốc độ xe lớn hơn (&gt;) 80 km/h và được tính theo biểu thức:</t>
  </si>
  <si>
    <r>
      <rPr>
        <sz val="11"/>
        <color theme="1"/>
        <rFont val="Arial"/>
      </rPr>
      <t xml:space="preserve"> fv</t>
    </r>
    <r>
      <rPr>
        <vertAlign val="subscript"/>
        <sz val="11"/>
        <color theme="1"/>
        <rFont val="Arial"/>
      </rPr>
      <t>max</t>
    </r>
    <r>
      <rPr>
        <sz val="11"/>
        <color theme="1"/>
        <rFont val="Arial"/>
      </rPr>
      <t xml:space="preserve"> = (f</t>
    </r>
    <r>
      <rPr>
        <vertAlign val="subscript"/>
        <sz val="11"/>
        <color theme="1"/>
        <rFont val="Arial"/>
      </rPr>
      <t>v</t>
    </r>
    <r>
      <rPr>
        <vertAlign val="subscript"/>
        <sz val="11"/>
        <color theme="1"/>
        <rFont val="Symbol"/>
      </rPr>
      <t>£</t>
    </r>
    <r>
      <rPr>
        <vertAlign val="subscript"/>
        <sz val="11"/>
        <color theme="1"/>
        <rFont val="Arial"/>
      </rPr>
      <t>80 km/h</t>
    </r>
    <r>
      <rPr>
        <sz val="11"/>
        <color theme="1"/>
        <rFont val="Arial"/>
      </rPr>
      <t>).(1+v</t>
    </r>
    <r>
      <rPr>
        <vertAlign val="superscript"/>
        <sz val="11"/>
        <color theme="1"/>
        <rFont val="Arial"/>
      </rPr>
      <t>2</t>
    </r>
    <r>
      <rPr>
        <vertAlign val="subscript"/>
        <sz val="11"/>
        <color theme="1"/>
        <rFont val="Arial"/>
      </rPr>
      <t>max</t>
    </r>
    <r>
      <rPr>
        <sz val="11"/>
        <color theme="1"/>
        <rFont val="Arial"/>
      </rPr>
      <t>)/1500</t>
    </r>
  </si>
  <si>
    <r>
      <rPr>
        <sz val="11"/>
        <color theme="1"/>
        <rFont val="Arial"/>
      </rPr>
      <t xml:space="preserve"> - Hệ số bám (φ) thuộc khoảng [</t>
    </r>
    <r>
      <rPr>
        <sz val="11"/>
        <color theme="1"/>
        <rFont val="Times New Roman"/>
      </rPr>
      <t>φ]</t>
    </r>
    <r>
      <rPr>
        <sz val="11"/>
        <color theme="1"/>
        <rFont val="Arial"/>
      </rPr>
      <t xml:space="preserve"> = (0,6 ÷ 0,8)</t>
    </r>
  </si>
  <si>
    <t>2.4.</t>
  </si>
  <si>
    <t xml:space="preserve"> Nhân tố khí động học</t>
  </si>
  <si>
    <t xml:space="preserve"> Kích thước xe</t>
  </si>
  <si>
    <t xml:space="preserve"> Tùy thuộc vào từng chủng loại xe, khoảng thông số về kích thước sẽ tham khảo dựa theo bảng 4</t>
  </si>
  <si>
    <t>Bảng 4. Khoảng thông số về kích thước sẽ tùy thuộc vào từng chủng loại xe,</t>
  </si>
  <si>
    <t>5 chỗ</t>
  </si>
  <si>
    <t>7 chỗ</t>
  </si>
  <si>
    <t>16 chỗ</t>
  </si>
  <si>
    <t>29 chỗ</t>
  </si>
  <si>
    <t>47 chỗ</t>
  </si>
  <si>
    <t>tải</t>
  </si>
  <si>
    <t xml:space="preserve">L, </t>
  </si>
  <si>
    <t>2550 ÷ 3270</t>
  </si>
  <si>
    <t>2380 ÷ 3025</t>
  </si>
  <si>
    <t>2555 ÷ 3950</t>
  </si>
  <si>
    <t>3900 ÷ 4260</t>
  </si>
  <si>
    <r>
      <rPr>
        <b/>
        <sz val="11"/>
        <color theme="1"/>
        <rFont val="Arial"/>
      </rPr>
      <t xml:space="preserve">5950 </t>
    </r>
    <r>
      <rPr>
        <b/>
        <sz val="11"/>
        <color theme="1"/>
        <rFont val="Times New Roman"/>
      </rPr>
      <t>÷</t>
    </r>
    <r>
      <rPr>
        <b/>
        <sz val="11"/>
        <color theme="1"/>
        <rFont val="Arial"/>
      </rPr>
      <t xml:space="preserve"> 6200</t>
    </r>
  </si>
  <si>
    <t>2640 ÷ 6650</t>
  </si>
  <si>
    <t>W(F)</t>
  </si>
  <si>
    <t>1030 ÷ 1967</t>
  </si>
  <si>
    <t>1420 ÷ 1730</t>
  </si>
  <si>
    <t>1475 ÷ 1760</t>
  </si>
  <si>
    <t>1665 ÷ 2050</t>
  </si>
  <si>
    <r>
      <rPr>
        <b/>
        <sz val="11"/>
        <color theme="1"/>
        <rFont val="Arial"/>
      </rPr>
      <t xml:space="preserve">2010 </t>
    </r>
    <r>
      <rPr>
        <b/>
        <sz val="11"/>
        <color theme="1"/>
        <rFont val="Times New Roman"/>
      </rPr>
      <t>÷</t>
    </r>
    <r>
      <rPr>
        <b/>
        <sz val="11"/>
        <color theme="1"/>
        <rFont val="Arial"/>
      </rPr>
      <t xml:space="preserve"> 2092</t>
    </r>
  </si>
  <si>
    <t>1385 ÷ 1910</t>
  </si>
  <si>
    <r>
      <rPr>
        <b/>
        <sz val="11"/>
        <color theme="1"/>
        <rFont val="Arial"/>
      </rPr>
      <t>L</t>
    </r>
    <r>
      <rPr>
        <b/>
        <vertAlign val="subscript"/>
        <sz val="11"/>
        <color theme="1"/>
        <rFont val="Arial"/>
      </rPr>
      <t>o</t>
    </r>
  </si>
  <si>
    <t>4070 ÷ 5362</t>
  </si>
  <si>
    <t>4025 ÷ 5100</t>
  </si>
  <si>
    <t>4695 ÷ 7080</t>
  </si>
  <si>
    <t>6990 ÷ 8730</t>
  </si>
  <si>
    <r>
      <rPr>
        <b/>
        <sz val="11"/>
        <color theme="1"/>
        <rFont val="Arial"/>
      </rPr>
      <t xml:space="preserve">11880 </t>
    </r>
    <r>
      <rPr>
        <b/>
        <sz val="11"/>
        <color theme="1"/>
        <rFont val="Times New Roman"/>
      </rPr>
      <t>÷</t>
    </r>
    <r>
      <rPr>
        <b/>
        <sz val="11"/>
        <color theme="1"/>
        <rFont val="Arial"/>
      </rPr>
      <t xml:space="preserve"> 12200</t>
    </r>
  </si>
  <si>
    <t>5235 ÷ 10270</t>
  </si>
  <si>
    <r>
      <rPr>
        <b/>
        <sz val="11"/>
        <color theme="1"/>
        <rFont val="Arial"/>
      </rPr>
      <t>W</t>
    </r>
    <r>
      <rPr>
        <b/>
        <vertAlign val="subscript"/>
        <sz val="11"/>
        <color theme="1"/>
        <rFont val="Arial"/>
      </rPr>
      <t>o</t>
    </r>
  </si>
  <si>
    <t>1560 ÷ 2075</t>
  </si>
  <si>
    <t>1485 ÷ 2176</t>
  </si>
  <si>
    <t>1695 ÷ 2098</t>
  </si>
  <si>
    <t>1873 ÷ 2480</t>
  </si>
  <si>
    <r>
      <rPr>
        <b/>
        <sz val="11"/>
        <color theme="1"/>
        <rFont val="Arial"/>
      </rPr>
      <t xml:space="preserve">2490 </t>
    </r>
    <r>
      <rPr>
        <b/>
        <sz val="11"/>
        <color theme="1"/>
        <rFont val="Times New Roman"/>
      </rPr>
      <t>÷</t>
    </r>
    <r>
      <rPr>
        <b/>
        <sz val="11"/>
        <color theme="1"/>
        <rFont val="Arial"/>
      </rPr>
      <t xml:space="preserve"> 2945</t>
    </r>
  </si>
  <si>
    <t>1760 ÷ 2500</t>
  </si>
  <si>
    <r>
      <rPr>
        <b/>
        <sz val="11"/>
        <color theme="1"/>
        <rFont val="Arial"/>
      </rPr>
      <t>H</t>
    </r>
    <r>
      <rPr>
        <b/>
        <vertAlign val="subscript"/>
        <sz val="11"/>
        <color theme="1"/>
        <rFont val="Arial"/>
      </rPr>
      <t>o</t>
    </r>
  </si>
  <si>
    <t>1416 ÷ 1965</t>
  </si>
  <si>
    <t>1490 ÷ 1990</t>
  </si>
  <si>
    <t>1980 ÷ 2940</t>
  </si>
  <si>
    <t>1724 ÷ 3390</t>
  </si>
  <si>
    <r>
      <rPr>
        <b/>
        <sz val="11"/>
        <color theme="1"/>
        <rFont val="Arial"/>
      </rPr>
      <t xml:space="preserve">3480 </t>
    </r>
    <r>
      <rPr>
        <b/>
        <sz val="11"/>
        <color theme="1"/>
        <rFont val="Times New Roman"/>
      </rPr>
      <t>÷</t>
    </r>
    <r>
      <rPr>
        <b/>
        <sz val="11"/>
        <color theme="1"/>
        <rFont val="Arial"/>
      </rPr>
      <t xml:space="preserve"> 3690</t>
    </r>
  </si>
  <si>
    <t>2000 ÷ 3210</t>
  </si>
  <si>
    <t xml:space="preserve"> L - chiều dài cơ sở, mm;</t>
  </si>
  <si>
    <t xml:space="preserve"> W(F) - vệt bánh xe phía trước, mm;</t>
  </si>
  <si>
    <r>
      <rPr>
        <sz val="11"/>
        <color theme="1"/>
        <rFont val="Arial"/>
      </rPr>
      <t xml:space="preserve"> L</t>
    </r>
    <r>
      <rPr>
        <vertAlign val="subscript"/>
        <sz val="11"/>
        <color theme="1"/>
        <rFont val="Arial"/>
      </rPr>
      <t>o</t>
    </r>
    <r>
      <rPr>
        <sz val="11"/>
        <color theme="1"/>
        <rFont val="Arial"/>
      </rPr>
      <t xml:space="preserve"> - chiều dài bao  mm;</t>
    </r>
  </si>
  <si>
    <r>
      <rPr>
        <sz val="11"/>
        <color theme="1"/>
        <rFont val="Arial"/>
      </rPr>
      <t xml:space="preserve"> W</t>
    </r>
    <r>
      <rPr>
        <vertAlign val="subscript"/>
        <sz val="11"/>
        <color theme="1"/>
        <rFont val="Arial"/>
      </rPr>
      <t xml:space="preserve">o </t>
    </r>
    <r>
      <rPr>
        <sz val="11"/>
        <color theme="1"/>
        <rFont val="Arial"/>
      </rPr>
      <t>- chiều rộng bao, mm;</t>
    </r>
  </si>
  <si>
    <r>
      <rPr>
        <sz val="11"/>
        <color theme="1"/>
        <rFont val="Arial"/>
      </rPr>
      <t xml:space="preserve"> H</t>
    </r>
    <r>
      <rPr>
        <vertAlign val="subscript"/>
        <sz val="11"/>
        <color theme="1"/>
        <rFont val="Arial"/>
      </rPr>
      <t xml:space="preserve">o </t>
    </r>
    <r>
      <rPr>
        <sz val="11"/>
        <color theme="1"/>
        <rFont val="Arial"/>
      </rPr>
      <t>- chiều cao bao, mm.</t>
    </r>
  </si>
  <si>
    <t xml:space="preserve"> Tùy thuộc từng chủng loại xe, các khoảng giá trị, như:</t>
  </si>
  <si>
    <r>
      <rPr>
        <sz val="11"/>
        <color theme="1"/>
        <rFont val="Arial"/>
      </rPr>
      <t xml:space="preserve"> F - diện tích cản chính diện, m</t>
    </r>
    <r>
      <rPr>
        <vertAlign val="superscript"/>
        <sz val="11"/>
        <color theme="1"/>
        <rFont val="Arial"/>
      </rPr>
      <t>2</t>
    </r>
    <r>
      <rPr>
        <sz val="11"/>
        <color theme="1"/>
        <rFont val="Arial"/>
      </rPr>
      <t>;</t>
    </r>
  </si>
  <si>
    <r>
      <rPr>
        <sz val="11"/>
        <color theme="1"/>
        <rFont val="Arial"/>
      </rPr>
      <t xml:space="preserve"> K - hệ số cản khí động học, Ns</t>
    </r>
    <r>
      <rPr>
        <vertAlign val="superscript"/>
        <sz val="11"/>
        <color theme="1"/>
        <rFont val="Arial"/>
      </rPr>
      <t>2</t>
    </r>
    <r>
      <rPr>
        <sz val="11"/>
        <color theme="1"/>
        <rFont val="Arial"/>
      </rPr>
      <t>/m</t>
    </r>
    <r>
      <rPr>
        <vertAlign val="superscript"/>
        <sz val="11"/>
        <color theme="1"/>
        <rFont val="Arial"/>
      </rPr>
      <t>4</t>
    </r>
    <r>
      <rPr>
        <sz val="11"/>
        <color theme="1"/>
        <rFont val="Arial"/>
      </rPr>
      <t>;</t>
    </r>
  </si>
  <si>
    <r>
      <rPr>
        <sz val="11"/>
        <color theme="1"/>
        <rFont val="Arial"/>
      </rPr>
      <t xml:space="preserve"> W - nhân tố khí động học, Ns</t>
    </r>
    <r>
      <rPr>
        <vertAlign val="superscript"/>
        <sz val="11"/>
        <color theme="1"/>
        <rFont val="Arial"/>
      </rPr>
      <t>2</t>
    </r>
    <r>
      <rPr>
        <sz val="11"/>
        <color theme="1"/>
        <rFont val="Arial"/>
      </rPr>
      <t>/m</t>
    </r>
    <r>
      <rPr>
        <vertAlign val="superscript"/>
        <sz val="11"/>
        <color theme="1"/>
        <rFont val="Arial"/>
      </rPr>
      <t>2</t>
    </r>
    <r>
      <rPr>
        <sz val="11"/>
        <color theme="1"/>
        <rFont val="Arial"/>
      </rPr>
      <t>;</t>
    </r>
  </si>
  <si>
    <t xml:space="preserve"> Tất cả các thông số trên dựa theo bảng 5.</t>
  </si>
  <si>
    <t xml:space="preserve">  Nhân tố khí động học (W) là tích số giữa diện tích cản chính diện (F) của xe với hệ số cản khí động học (K), được thể hiện qua biểu thức:</t>
  </si>
  <si>
    <r>
      <rPr>
        <sz val="11"/>
        <color theme="1"/>
        <rFont val="Arial"/>
      </rPr>
      <t xml:space="preserve"> W = K.F, [Ns</t>
    </r>
    <r>
      <rPr>
        <vertAlign val="superscript"/>
        <sz val="11"/>
        <color theme="1"/>
        <rFont val="Arial"/>
      </rPr>
      <t>2</t>
    </r>
    <r>
      <rPr>
        <sz val="11"/>
        <color theme="1"/>
        <rFont val="Arial"/>
      </rPr>
      <t>/m</t>
    </r>
    <r>
      <rPr>
        <vertAlign val="superscript"/>
        <sz val="11"/>
        <color theme="1"/>
        <rFont val="Arial"/>
      </rPr>
      <t>2</t>
    </r>
    <r>
      <rPr>
        <sz val="11"/>
        <color theme="1"/>
        <rFont val="Arial"/>
      </rPr>
      <t>]</t>
    </r>
  </si>
  <si>
    <t>Bảng 5. Các hệ số K, F, và W các chủng loại ô tô</t>
  </si>
  <si>
    <t>CHỦNG LOẠI Ô TÔ</t>
  </si>
  <si>
    <r>
      <rPr>
        <b/>
        <sz val="11"/>
        <color theme="1"/>
        <rFont val="Arial"/>
      </rPr>
      <t xml:space="preserve">K </t>
    </r>
    <r>
      <rPr>
        <i/>
        <sz val="11"/>
        <color theme="1"/>
        <rFont val="Arial"/>
      </rPr>
      <t>(Ns²/m</t>
    </r>
    <r>
      <rPr>
        <i/>
        <vertAlign val="superscript"/>
        <sz val="11"/>
        <color theme="1"/>
        <rFont val="Arial"/>
      </rPr>
      <t>4)</t>
    </r>
  </si>
  <si>
    <r>
      <rPr>
        <b/>
        <sz val="11"/>
        <color theme="1"/>
        <rFont val="Arial"/>
      </rPr>
      <t xml:space="preserve">F </t>
    </r>
    <r>
      <rPr>
        <i/>
        <sz val="11"/>
        <color theme="1"/>
        <rFont val="Arial"/>
      </rPr>
      <t>(m²)</t>
    </r>
  </si>
  <si>
    <r>
      <rPr>
        <b/>
        <sz val="11"/>
        <color theme="1"/>
        <rFont val="Arial"/>
      </rPr>
      <t xml:space="preserve">W </t>
    </r>
    <r>
      <rPr>
        <i/>
        <sz val="11"/>
        <color theme="1"/>
        <rFont val="Arial"/>
      </rPr>
      <t>(Ns²/m²)</t>
    </r>
  </si>
  <si>
    <t xml:space="preserve">     Ô tô con</t>
  </si>
  <si>
    <t xml:space="preserve">         - Vỏ kín</t>
  </si>
  <si>
    <t>0.20 ÷ 0.35</t>
  </si>
  <si>
    <t>1.6 ÷ 2.8</t>
  </si>
  <si>
    <t>0.3 ÷ 0.9</t>
  </si>
  <si>
    <t xml:space="preserve">         - Vỏ hở</t>
  </si>
  <si>
    <t>0.40 ÷ 0.50</t>
  </si>
  <si>
    <t>1.5 ÷ 2.0</t>
  </si>
  <si>
    <t>0.6 ÷ 1.0</t>
  </si>
  <si>
    <t xml:space="preserve">     Ô tô tải</t>
  </si>
  <si>
    <t>0.60 ÷ 0.70</t>
  </si>
  <si>
    <t>3.0 ÷ 5.0</t>
  </si>
  <si>
    <t>1.8 ÷ 3.5</t>
  </si>
  <si>
    <t xml:space="preserve">     Ô tô khách (vỏ loại toa tàu)</t>
  </si>
  <si>
    <t>0.25 ÷ 0.4</t>
  </si>
  <si>
    <t>4.5 ÷ 6.5</t>
  </si>
  <si>
    <t>1.0 ÷ 2.6</t>
  </si>
  <si>
    <t xml:space="preserve">     Ô tô đua</t>
  </si>
  <si>
    <t>0.13 ÷ 0.15</t>
  </si>
  <si>
    <t>1.0 ÷ 1.3</t>
  </si>
  <si>
    <t>0.13 ÷ 0.18</t>
  </si>
  <si>
    <t>2.5.</t>
  </si>
  <si>
    <t xml:space="preserve"> Động cơ đốt trong</t>
  </si>
  <si>
    <t xml:space="preserve"> Vị trí, đặt phương động cơ đốt trong, nhiên liệu sử dụng</t>
  </si>
  <si>
    <t xml:space="preserve"> + Vị trí ĐCĐT có thể đặt ở: </t>
  </si>
  <si>
    <t xml:space="preserve"> - Phía trước hoặc sau trục trước;</t>
  </si>
  <si>
    <t xml:space="preserve"> - Phía trước hoặc sau trục sau;</t>
  </si>
  <si>
    <t xml:space="preserve"> - Khoảng giữa trục trước và sau.</t>
  </si>
  <si>
    <t xml:space="preserve"> + Phương dọc ĐCĐT, có thể đặt theo phương dọc hoặc phương ngang của xe</t>
  </si>
  <si>
    <t xml:space="preserve"> + Nhiên liệu sử dụng, có thể xăng hoặc diesel</t>
  </si>
  <si>
    <t xml:space="preserve"> Số vòng quay động cơ </t>
  </si>
  <si>
    <r>
      <rPr>
        <sz val="11"/>
        <color theme="1"/>
        <rFont val="Arial"/>
      </rPr>
      <t xml:space="preserve"> Số vòng quay nhỏ nhất (n</t>
    </r>
    <r>
      <rPr>
        <vertAlign val="subscript"/>
        <sz val="11"/>
        <color theme="1"/>
        <rFont val="Arial"/>
      </rPr>
      <t>min</t>
    </r>
    <r>
      <rPr>
        <sz val="11"/>
        <color theme="1"/>
        <rFont val="Arial"/>
      </rPr>
      <t>), số vòng quay lớn nhất (n</t>
    </r>
    <r>
      <rPr>
        <vertAlign val="subscript"/>
        <sz val="11"/>
        <color theme="1"/>
        <rFont val="Arial"/>
      </rPr>
      <t>max</t>
    </r>
    <r>
      <rPr>
        <sz val="11"/>
        <color theme="1"/>
        <rFont val="Arial"/>
      </rPr>
      <t>) phụ thuộc vào hệ thống nhiên liệu:</t>
    </r>
  </si>
  <si>
    <t xml:space="preserve"> + Nhiên liệu ĐCĐT sử dụng;</t>
  </si>
  <si>
    <t xml:space="preserve"> + Có hay không có bộ hạn chế số vòng quay trong hệ thống nhiên liệu.</t>
  </si>
  <si>
    <t xml:space="preserve"> Dựa theo bảng 6, có các khoảng giá trị:</t>
  </si>
  <si>
    <r>
      <rPr>
        <sz val="11"/>
        <color theme="1"/>
        <rFont val="Arial"/>
      </rPr>
      <t xml:space="preserve"> n</t>
    </r>
    <r>
      <rPr>
        <vertAlign val="subscript"/>
        <sz val="11"/>
        <color theme="1"/>
        <rFont val="Arial"/>
      </rPr>
      <t xml:space="preserve">min </t>
    </r>
    <r>
      <rPr>
        <sz val="11"/>
        <color theme="1"/>
        <rFont val="Arial"/>
      </rPr>
      <t>- số vòng quay nhỏ nhất, vòng/phút (v/p);</t>
    </r>
  </si>
  <si>
    <r>
      <rPr>
        <sz val="11"/>
        <color theme="1"/>
        <rFont val="Arial"/>
      </rPr>
      <t xml:space="preserve"> n</t>
    </r>
    <r>
      <rPr>
        <vertAlign val="subscript"/>
        <sz val="11"/>
        <color theme="1"/>
        <rFont val="Arial"/>
      </rPr>
      <t xml:space="preserve">max </t>
    </r>
    <r>
      <rPr>
        <sz val="11"/>
        <color theme="1"/>
        <rFont val="Arial"/>
      </rPr>
      <t>- số vòng quay lớn nhất, v/p;</t>
    </r>
  </si>
  <si>
    <r>
      <rPr>
        <sz val="11"/>
        <color theme="1"/>
        <rFont val="Arial"/>
      </rPr>
      <t xml:space="preserve"> n</t>
    </r>
    <r>
      <rPr>
        <vertAlign val="subscript"/>
        <sz val="11"/>
        <color theme="1"/>
        <rFont val="Arial"/>
      </rPr>
      <t xml:space="preserve">N  </t>
    </r>
    <r>
      <rPr>
        <sz val="11"/>
        <color theme="1"/>
        <rFont val="Arial"/>
      </rPr>
      <t>- số vòng quay ứng với công suất lớn nhất, v/p;</t>
    </r>
  </si>
  <si>
    <r>
      <rPr>
        <sz val="11"/>
        <color theme="1"/>
        <rFont val="Arial"/>
      </rPr>
      <t xml:space="preserve"> Hệ số theo thực nghiệm [λ] là tỷ số giữa số vòng quay lớn nhất (n</t>
    </r>
    <r>
      <rPr>
        <vertAlign val="subscript"/>
        <sz val="11"/>
        <color theme="1"/>
        <rFont val="Arial"/>
      </rPr>
      <t>max</t>
    </r>
    <r>
      <rPr>
        <sz val="11"/>
        <color theme="1"/>
        <rFont val="Arial"/>
      </rPr>
      <t>) với số vòng quay ứng với công suất lớn nhất (n</t>
    </r>
    <r>
      <rPr>
        <vertAlign val="subscript"/>
        <sz val="11"/>
        <color theme="1"/>
        <rFont val="Arial"/>
      </rPr>
      <t>N</t>
    </r>
    <r>
      <rPr>
        <sz val="11"/>
        <color theme="1"/>
        <rFont val="Arial"/>
      </rPr>
      <t>), tức: [λ] = (n</t>
    </r>
    <r>
      <rPr>
        <vertAlign val="subscript"/>
        <sz val="11"/>
        <color theme="1"/>
        <rFont val="Arial"/>
      </rPr>
      <t>max</t>
    </r>
    <r>
      <rPr>
        <sz val="11"/>
        <color theme="1"/>
        <rFont val="Arial"/>
      </rPr>
      <t>/n</t>
    </r>
    <r>
      <rPr>
        <vertAlign val="subscript"/>
        <sz val="11"/>
        <color theme="1"/>
        <rFont val="Arial"/>
      </rPr>
      <t>N</t>
    </r>
    <r>
      <rPr>
        <sz val="11"/>
        <color theme="1"/>
        <rFont val="Arial"/>
      </rPr>
      <t>)</t>
    </r>
  </si>
  <si>
    <r>
      <rPr>
        <b/>
        <sz val="13"/>
        <color theme="1"/>
        <rFont val="Arial"/>
      </rPr>
      <t>Bảng 6. Các khoảng giá trị số vòng quay và hệ số theo thực nghiệm (λ = n</t>
    </r>
    <r>
      <rPr>
        <b/>
        <vertAlign val="subscript"/>
        <sz val="13"/>
        <color theme="1"/>
        <rFont val="Arial"/>
      </rPr>
      <t>max</t>
    </r>
    <r>
      <rPr>
        <b/>
        <sz val="13"/>
        <color theme="1"/>
        <rFont val="Arial"/>
      </rPr>
      <t>/n</t>
    </r>
    <r>
      <rPr>
        <b/>
        <vertAlign val="subscript"/>
        <sz val="13"/>
        <color theme="1"/>
        <rFont val="Arial"/>
      </rPr>
      <t>N</t>
    </r>
    <r>
      <rPr>
        <b/>
        <sz val="13"/>
        <color theme="1"/>
        <rFont val="Arial"/>
      </rPr>
      <t xml:space="preserve"> ) liên quan đến nhiên liệu sử dụng và Bộ phận hạn chế số vòng quay ĐCĐT</t>
    </r>
  </si>
  <si>
    <t>NHIÊN LIỆU</t>
  </si>
  <si>
    <t>BỘ HẠN CHẾ SỐ VÒNG QUAY</t>
  </si>
  <si>
    <t xml:space="preserve">LIÊN QUAN </t>
  </si>
  <si>
    <t>SỬ DỤNG</t>
  </si>
  <si>
    <t>ĐẾN SỐ VÒNG QUAY ĐCĐT</t>
  </si>
  <si>
    <t>Không</t>
  </si>
  <si>
    <t>Có</t>
  </si>
  <si>
    <r>
      <rPr>
        <b/>
        <sz val="13"/>
        <color theme="1"/>
        <rFont val="Times New Roman"/>
      </rPr>
      <t>n</t>
    </r>
    <r>
      <rPr>
        <sz val="8"/>
        <color theme="1"/>
        <rFont val="Times New Roman"/>
      </rPr>
      <t>min</t>
    </r>
    <r>
      <rPr>
        <sz val="13"/>
        <color theme="1"/>
        <rFont val="Times New Roman"/>
      </rPr>
      <t xml:space="preserve"> </t>
    </r>
    <r>
      <rPr>
        <i/>
        <sz val="13"/>
        <color theme="1"/>
        <rFont val="Times New Roman"/>
      </rPr>
      <t>(vg/ph)</t>
    </r>
  </si>
  <si>
    <r>
      <rPr>
        <b/>
        <sz val="13"/>
        <color theme="1"/>
        <rFont val="Times New Roman"/>
      </rPr>
      <t>n</t>
    </r>
    <r>
      <rPr>
        <sz val="8"/>
        <color theme="1"/>
        <rFont val="Times New Roman"/>
      </rPr>
      <t>max</t>
    </r>
    <r>
      <rPr>
        <sz val="13"/>
        <color theme="1"/>
        <rFont val="Times New Roman"/>
      </rPr>
      <t xml:space="preserve"> </t>
    </r>
    <r>
      <rPr>
        <i/>
        <sz val="13"/>
        <color theme="1"/>
        <rFont val="Times New Roman"/>
      </rPr>
      <t>(vg/ph)</t>
    </r>
  </si>
  <si>
    <r>
      <rPr>
        <b/>
        <sz val="13"/>
        <color theme="1"/>
        <rFont val="Times New Roman"/>
      </rPr>
      <t>λ</t>
    </r>
    <r>
      <rPr>
        <sz val="13"/>
        <color theme="1"/>
        <rFont val="Times New Roman"/>
      </rPr>
      <t xml:space="preserve"> = </t>
    </r>
    <r>
      <rPr>
        <b/>
        <sz val="13"/>
        <color theme="1"/>
        <rFont val="Times New Roman"/>
      </rPr>
      <t>n</t>
    </r>
    <r>
      <rPr>
        <sz val="8"/>
        <color theme="1"/>
        <rFont val="Times New Roman"/>
      </rPr>
      <t>max</t>
    </r>
    <r>
      <rPr>
        <sz val="13"/>
        <color theme="1"/>
        <rFont val="Times New Roman"/>
      </rPr>
      <t>/</t>
    </r>
    <r>
      <rPr>
        <b/>
        <sz val="13"/>
        <color theme="1"/>
        <rFont val="Times New Roman"/>
      </rPr>
      <t>n</t>
    </r>
    <r>
      <rPr>
        <sz val="6"/>
        <color theme="1"/>
        <rFont val="Times New Roman"/>
      </rPr>
      <t>N</t>
    </r>
  </si>
  <si>
    <t>X</t>
  </si>
  <si>
    <t>600 ÷ 1100</t>
  </si>
  <si>
    <t>5000 ÷ 7000</t>
  </si>
  <si>
    <t>1.1 ÷ 1.3</t>
  </si>
  <si>
    <t>500 ÷ 600</t>
  </si>
  <si>
    <t>2600 ÷ 3500</t>
  </si>
  <si>
    <t>0.8 ÷ 0.9</t>
  </si>
  <si>
    <t>2000 ÷ 2600</t>
  </si>
  <si>
    <t xml:space="preserve"> Hệ số thực nghiệm</t>
  </si>
  <si>
    <r>
      <rPr>
        <sz val="11"/>
        <color theme="1"/>
        <rFont val="Arial"/>
      </rPr>
      <t xml:space="preserve"> Khi xác định công suất Nv</t>
    </r>
    <r>
      <rPr>
        <vertAlign val="subscript"/>
        <sz val="11"/>
        <color theme="1"/>
        <rFont val="Arial"/>
      </rPr>
      <t>max</t>
    </r>
    <r>
      <rPr>
        <sz val="11"/>
        <color theme="1"/>
        <rFont val="Arial"/>
      </rPr>
      <t xml:space="preserve"> của ĐCĐT ứng với v</t>
    </r>
    <r>
      <rPr>
        <vertAlign val="subscript"/>
        <sz val="11"/>
        <color theme="1"/>
        <rFont val="Arial"/>
      </rPr>
      <t>max</t>
    </r>
    <r>
      <rPr>
        <sz val="11"/>
        <color theme="1"/>
        <rFont val="Arial"/>
      </rPr>
      <t xml:space="preserve"> của xe, có liên quan các hệ số thực nghiệm a, b, c. Chọn giá trị các hệ số này phụ thuộc vào:</t>
    </r>
  </si>
  <si>
    <t xml:space="preserve"> + Nhiên liệu sử dụng cho ĐCĐT</t>
  </si>
  <si>
    <t xml:space="preserve"> + Số kỳ của ĐCĐT, có thể 2 hoặc 4</t>
  </si>
  <si>
    <t xml:space="preserve"> + Buồng đốt ĐCĐT, có thể là loại trực tiếp, dự bị, hoặc xoáy lốc</t>
  </si>
  <si>
    <t xml:space="preserve"> Với số kỳ của ĐCĐT, biết được nhiên liệu sử dụng, và loại buồng đốt, thì các hệ số thức nghiệm a, b, c được thể hiện theo bảng 7</t>
  </si>
  <si>
    <t>Bảng 7. Các hệ số thực nghiệm a, b, c</t>
  </si>
  <si>
    <t>Sử dụng</t>
  </si>
  <si>
    <t>Kỳ</t>
  </si>
  <si>
    <t>Buồng cháy</t>
  </si>
  <si>
    <t>Các hệ số thực nghiệm</t>
  </si>
  <si>
    <t>nhiên liệu</t>
  </si>
  <si>
    <t>a</t>
  </si>
  <si>
    <t>b</t>
  </si>
  <si>
    <t>c</t>
  </si>
  <si>
    <t>Trực tiếp</t>
  </si>
  <si>
    <t>Dự bị</t>
  </si>
  <si>
    <t>Xoáy lốc</t>
  </si>
  <si>
    <t>2.6.</t>
  </si>
  <si>
    <t>Khung sườn và thân xe</t>
  </si>
  <si>
    <t xml:space="preserve"> Khung sườn và thân xe, có thể:</t>
  </si>
  <si>
    <t xml:space="preserve"> - Tách rời thông thường</t>
  </si>
  <si>
    <t xml:space="preserve"> - Nguyên khối</t>
  </si>
  <si>
    <t xml:space="preserve"> - Bán nguyên khối</t>
  </si>
  <si>
    <t>2.7.</t>
  </si>
  <si>
    <t xml:space="preserve"> Hệ thống treo xe</t>
  </si>
  <si>
    <t xml:space="preserve"> Phía trước</t>
  </si>
  <si>
    <t xml:space="preserve"> + Hệ thống treo, có thể phụ thuộc hoặc độc lập</t>
  </si>
  <si>
    <t xml:space="preserve"> + Giữ hướng, có thể là đòn nằm ngang, dọc hoặc xiên</t>
  </si>
  <si>
    <t xml:space="preserve"> + Đàn hồi, có thể là lò xo; nhíp (đơn và đa); thanh xoắn; đệm cao su; túi khí</t>
  </si>
  <si>
    <t xml:space="preserve"> </t>
  </si>
  <si>
    <t xml:space="preserve"> + Giảm chấn, có thể là loại 1 và 2 ống lồng vào nhau</t>
  </si>
  <si>
    <t xml:space="preserve"> Phía sau</t>
  </si>
  <si>
    <t>2.8.</t>
  </si>
  <si>
    <t xml:space="preserve"> Bánh xe</t>
  </si>
  <si>
    <t xml:space="preserve"> Trọng lượng bám các bánh xe</t>
  </si>
  <si>
    <r>
      <rPr>
        <sz val="11"/>
        <color theme="1"/>
        <rFont val="Arial"/>
      </rPr>
      <t xml:space="preserve"> Trọng lượng bám của xe (G</t>
    </r>
    <r>
      <rPr>
        <sz val="11"/>
        <color theme="1"/>
        <rFont val="Times New Roman"/>
      </rPr>
      <t>φ</t>
    </r>
    <r>
      <rPr>
        <sz val="11"/>
        <color theme="1"/>
        <rFont val="Arial"/>
      </rPr>
      <t>), tức trọng lượng bản thân xe (tự trọng) đặt lên điểm tiếp xúc với mặt đường của các bánh xe chủ động ở phía trục cầu trước, hoặc/và sau.</t>
    </r>
  </si>
  <si>
    <t>Nó phụ thuộc vào cách chọn:</t>
  </si>
  <si>
    <t xml:space="preserve"> + Công thức bánh xe (A x B)</t>
  </si>
  <si>
    <t xml:space="preserve"> + Vị trí "B" ở phía trục cầu trước, hoặc/và sau</t>
  </si>
  <si>
    <r>
      <rPr>
        <sz val="11"/>
        <color theme="1"/>
        <rFont val="Arial"/>
      </rPr>
      <t xml:space="preserve"> + Trọng lượng bản thân xe - G</t>
    </r>
    <r>
      <rPr>
        <vertAlign val="subscript"/>
        <sz val="11"/>
        <color theme="1"/>
        <rFont val="Arial"/>
      </rPr>
      <t xml:space="preserve">o </t>
    </r>
    <r>
      <rPr>
        <sz val="11"/>
        <color theme="1"/>
        <rFont val="Arial"/>
      </rPr>
      <t>- đặt:</t>
    </r>
  </si>
  <si>
    <r>
      <rPr>
        <sz val="11"/>
        <color theme="1"/>
        <rFont val="Arial"/>
      </rPr>
      <t xml:space="preserve">   - Lên các bánh xe trục cầu phía trước, G</t>
    </r>
    <r>
      <rPr>
        <vertAlign val="subscript"/>
        <sz val="11"/>
        <color theme="1"/>
        <rFont val="Arial"/>
      </rPr>
      <t>o1</t>
    </r>
    <r>
      <rPr>
        <sz val="11"/>
        <color theme="1"/>
        <rFont val="Arial"/>
      </rPr>
      <t>, [kg]</t>
    </r>
  </si>
  <si>
    <r>
      <rPr>
        <sz val="11"/>
        <color theme="1"/>
        <rFont val="Arial"/>
      </rPr>
      <t xml:space="preserve">   - Lên các bánh xe trục cầu phía sau, G</t>
    </r>
    <r>
      <rPr>
        <vertAlign val="subscript"/>
        <sz val="11"/>
        <color theme="1"/>
        <rFont val="Arial"/>
      </rPr>
      <t>o2</t>
    </r>
    <r>
      <rPr>
        <sz val="11"/>
        <color theme="1"/>
        <rFont val="Arial"/>
      </rPr>
      <t>, [kg]</t>
    </r>
  </si>
  <si>
    <r>
      <rPr>
        <sz val="11"/>
        <color theme="1"/>
        <rFont val="Arial"/>
      </rPr>
      <t xml:space="preserve"> Như vậy, xác định được trọng lượng bám (G</t>
    </r>
    <r>
      <rPr>
        <vertAlign val="subscript"/>
        <sz val="11"/>
        <color theme="1"/>
        <rFont val="Arial"/>
      </rPr>
      <t>φ</t>
    </r>
    <r>
      <rPr>
        <sz val="11"/>
        <color theme="1"/>
        <rFont val="Arial"/>
      </rPr>
      <t>) của xe</t>
    </r>
  </si>
  <si>
    <t xml:space="preserve"> Chọn lốp xe</t>
  </si>
  <si>
    <r>
      <rPr>
        <sz val="11"/>
        <color theme="1"/>
        <rFont val="Arial"/>
      </rPr>
      <t xml:space="preserve"> + Bán kính thiết kế, r</t>
    </r>
    <r>
      <rPr>
        <vertAlign val="subscript"/>
        <sz val="11"/>
        <color theme="1"/>
        <rFont val="Arial"/>
      </rPr>
      <t>o</t>
    </r>
    <r>
      <rPr>
        <sz val="11"/>
        <color theme="1"/>
        <rFont val="Arial"/>
      </rPr>
      <t>, [mm]</t>
    </r>
  </si>
  <si>
    <t xml:space="preserve"> Lốp xe được chọn, phụ thuộc vào:</t>
  </si>
  <si>
    <t xml:space="preserve"> - Trọng lượng xe đủ tải (G) đặt lên điểm tiếp xúc với mặt đường của các bánh xe ở phía trục cầu trước, hoặc/và sau có giá trị lớn nhất;</t>
  </si>
  <si>
    <r>
      <rPr>
        <sz val="11"/>
        <color theme="1"/>
        <rFont val="Arial"/>
      </rPr>
      <t xml:space="preserve"> - v</t>
    </r>
    <r>
      <rPr>
        <vertAlign val="subscript"/>
        <sz val="11"/>
        <color theme="1"/>
        <rFont val="Arial"/>
      </rPr>
      <t>max</t>
    </r>
    <r>
      <rPr>
        <sz val="11"/>
        <color theme="1"/>
        <rFont val="Arial"/>
      </rPr>
      <t xml:space="preserve"> của xe;</t>
    </r>
  </si>
  <si>
    <r>
      <rPr>
        <sz val="11"/>
        <color theme="1"/>
        <rFont val="Arial"/>
      </rPr>
      <t xml:space="preserve"> Sau khi chọn thông số lốp xe, sẽ xác định bán kính thiết kế của lốp (r</t>
    </r>
    <r>
      <rPr>
        <vertAlign val="subscript"/>
        <sz val="11"/>
        <color theme="1"/>
        <rFont val="Arial"/>
      </rPr>
      <t>o</t>
    </r>
    <r>
      <rPr>
        <sz val="11"/>
        <color theme="1"/>
        <rFont val="Arial"/>
      </rPr>
      <t>)</t>
    </r>
  </si>
  <si>
    <r>
      <rPr>
        <sz val="11"/>
        <color theme="1"/>
        <rFont val="Arial"/>
      </rPr>
      <t xml:space="preserve"> + Bán kính lăn, r</t>
    </r>
    <r>
      <rPr>
        <vertAlign val="subscript"/>
        <sz val="11"/>
        <color theme="1"/>
        <rFont val="Arial"/>
      </rPr>
      <t>b</t>
    </r>
    <r>
      <rPr>
        <sz val="11"/>
        <color theme="1"/>
        <rFont val="Arial"/>
      </rPr>
      <t xml:space="preserve">, [mm] </t>
    </r>
  </si>
  <si>
    <r>
      <rPr>
        <sz val="11"/>
        <color theme="1"/>
        <rFont val="Arial"/>
      </rPr>
      <t xml:space="preserve"> Dự vào r</t>
    </r>
    <r>
      <rPr>
        <vertAlign val="subscript"/>
        <sz val="11"/>
        <color theme="1"/>
        <rFont val="Arial"/>
      </rPr>
      <t>o</t>
    </r>
    <r>
      <rPr>
        <sz val="11"/>
        <color theme="1"/>
        <rFont val="Arial"/>
      </rPr>
      <t xml:space="preserve"> và áp suất lốp xe (λ), sẽ xác định được r</t>
    </r>
    <r>
      <rPr>
        <vertAlign val="subscript"/>
        <sz val="11"/>
        <color theme="1"/>
        <rFont val="Arial"/>
      </rPr>
      <t>b</t>
    </r>
    <r>
      <rPr>
        <sz val="11"/>
        <color theme="1"/>
        <rFont val="Arial"/>
      </rPr>
      <t xml:space="preserve"> theo biểu thức sau:</t>
    </r>
  </si>
  <si>
    <r>
      <rPr>
        <sz val="11"/>
        <color theme="1"/>
        <rFont val="Arial"/>
      </rPr>
      <t xml:space="preserve"> r</t>
    </r>
    <r>
      <rPr>
        <vertAlign val="subscript"/>
        <sz val="11"/>
        <color theme="1"/>
        <rFont val="Arial"/>
      </rPr>
      <t>b</t>
    </r>
    <r>
      <rPr>
        <sz val="11"/>
        <color theme="1"/>
        <rFont val="Arial"/>
      </rPr>
      <t xml:space="preserve"> = </t>
    </r>
    <r>
      <rPr>
        <sz val="11"/>
        <color theme="1"/>
        <rFont val="Times New Roman"/>
      </rPr>
      <t>λ</t>
    </r>
    <r>
      <rPr>
        <sz val="11"/>
        <color theme="1"/>
        <rFont val="Arial"/>
      </rPr>
      <t>.r</t>
    </r>
    <r>
      <rPr>
        <vertAlign val="subscript"/>
        <sz val="11"/>
        <color theme="1"/>
        <rFont val="Arial"/>
      </rPr>
      <t>o</t>
    </r>
    <r>
      <rPr>
        <sz val="11"/>
        <color theme="1"/>
        <rFont val="Arial"/>
      </rPr>
      <t>, [mm]</t>
    </r>
  </si>
  <si>
    <t xml:space="preserve"> Việc chọn áp suất cho lốp xe dựa vào chủng loại xe, nếu:</t>
  </si>
  <si>
    <t xml:space="preserve">     - Xe khách hay xe tải, chọn áp suất thấp, λ = (0.930 ÷ 0.935)</t>
  </si>
  <si>
    <t xml:space="preserve">     - Xe con, chọn áp suất cao, λ = (0.945 ÷ 0.950)</t>
  </si>
  <si>
    <t>2.9.</t>
  </si>
  <si>
    <t xml:space="preserve"> Hệ thống truyền lực tổng quát xe</t>
  </si>
  <si>
    <t xml:space="preserve"> Tổng thành tổng quát</t>
  </si>
  <si>
    <t xml:space="preserve"> Bao gồm:</t>
  </si>
  <si>
    <r>
      <rPr>
        <sz val="11"/>
        <color theme="1"/>
        <rFont val="Arial"/>
      </rPr>
      <t xml:space="preserve"> 1. Ly hợp: hiệu suất, </t>
    </r>
    <r>
      <rPr>
        <b/>
        <sz val="11"/>
        <color theme="1"/>
        <rFont val="Arial"/>
      </rPr>
      <t>η</t>
    </r>
    <r>
      <rPr>
        <b/>
        <vertAlign val="subscript"/>
        <sz val="11"/>
        <color theme="1"/>
        <rFont val="Arial"/>
      </rPr>
      <t>lh</t>
    </r>
    <r>
      <rPr>
        <sz val="11"/>
        <color theme="1"/>
        <rFont val="Arial"/>
      </rPr>
      <t xml:space="preserve">; </t>
    </r>
  </si>
  <si>
    <t xml:space="preserve"> 2. Cụm hộp số</t>
  </si>
  <si>
    <t xml:space="preserve"> a. Hộp số chính</t>
  </si>
  <si>
    <r>
      <rPr>
        <sz val="11"/>
        <color theme="1"/>
        <rFont val="Arial"/>
      </rPr>
      <t xml:space="preserve">   - Hiệu suất, </t>
    </r>
    <r>
      <rPr>
        <b/>
        <sz val="11"/>
        <color theme="1"/>
        <rFont val="Arial"/>
      </rPr>
      <t>η</t>
    </r>
    <r>
      <rPr>
        <b/>
        <vertAlign val="subscript"/>
        <sz val="11"/>
        <color theme="1"/>
        <rFont val="Arial"/>
      </rPr>
      <t>h</t>
    </r>
    <r>
      <rPr>
        <sz val="11"/>
        <color theme="1"/>
        <rFont val="Arial"/>
      </rPr>
      <t xml:space="preserve">; </t>
    </r>
  </si>
  <si>
    <r>
      <rPr>
        <sz val="11"/>
        <color theme="1"/>
        <rFont val="Arial"/>
      </rPr>
      <t xml:space="preserve">   - Tỷ số truyền trong hộp số chính thay đổi được, bằng cách thay đổi tay số từ 1 đến n. Do đó, tỷ số truyền của hộp số chính là một biến số, và viết dưới dạng ký hiệu: i</t>
    </r>
    <r>
      <rPr>
        <vertAlign val="subscript"/>
        <sz val="11"/>
        <color theme="1"/>
        <rFont val="Arial"/>
      </rPr>
      <t>hi</t>
    </r>
    <r>
      <rPr>
        <sz val="11"/>
        <color theme="1"/>
        <rFont val="Arial"/>
      </rPr>
      <t xml:space="preserve">, với i là từ 1 </t>
    </r>
    <r>
      <rPr>
        <sz val="11"/>
        <color theme="1"/>
        <rFont val="Symbol"/>
      </rPr>
      <t xml:space="preserve">® </t>
    </r>
    <r>
      <rPr>
        <sz val="11"/>
        <color theme="1"/>
        <rFont val="Arial"/>
      </rPr>
      <t>n</t>
    </r>
  </si>
  <si>
    <r>
      <rPr>
        <sz val="11"/>
        <color theme="1"/>
        <rFont val="Arial"/>
      </rPr>
      <t xml:space="preserve">       Ở tay số đầu tiên, </t>
    </r>
    <r>
      <rPr>
        <b/>
        <sz val="11"/>
        <color theme="1"/>
        <rFont val="Arial"/>
      </rPr>
      <t>i</t>
    </r>
    <r>
      <rPr>
        <b/>
        <vertAlign val="subscript"/>
        <sz val="11"/>
        <color theme="1"/>
        <rFont val="Arial"/>
      </rPr>
      <t>h1</t>
    </r>
    <r>
      <rPr>
        <sz val="11"/>
        <color theme="1"/>
        <rFont val="Arial"/>
      </rPr>
      <t xml:space="preserve">; </t>
    </r>
  </si>
  <si>
    <r>
      <rPr>
        <sz val="11"/>
        <color theme="1"/>
        <rFont val="Arial"/>
      </rPr>
      <t xml:space="preserve">       Ở tay số cuối cùng, </t>
    </r>
    <r>
      <rPr>
        <b/>
        <sz val="11"/>
        <color theme="1"/>
        <rFont val="Arial"/>
      </rPr>
      <t>i</t>
    </r>
    <r>
      <rPr>
        <b/>
        <vertAlign val="subscript"/>
        <sz val="11"/>
        <color theme="1"/>
        <rFont val="Arial"/>
      </rPr>
      <t>hn</t>
    </r>
    <r>
      <rPr>
        <sz val="11"/>
        <color theme="1"/>
        <rFont val="Arial"/>
      </rPr>
      <t xml:space="preserve">; </t>
    </r>
  </si>
  <si>
    <t xml:space="preserve"> b. Hộp số phụ</t>
  </si>
  <si>
    <r>
      <rPr>
        <sz val="11"/>
        <color theme="1"/>
        <rFont val="Arial"/>
      </rPr>
      <t xml:space="preserve">   - Hiệu suất, </t>
    </r>
    <r>
      <rPr>
        <b/>
        <sz val="11"/>
        <color theme="1"/>
        <rFont val="Arial"/>
      </rPr>
      <t>η</t>
    </r>
    <r>
      <rPr>
        <b/>
        <vertAlign val="subscript"/>
        <sz val="11"/>
        <color theme="1"/>
        <rFont val="Arial"/>
      </rPr>
      <t>p</t>
    </r>
    <r>
      <rPr>
        <sz val="11"/>
        <color theme="1"/>
        <rFont val="Arial"/>
      </rPr>
      <t xml:space="preserve">; </t>
    </r>
  </si>
  <si>
    <t xml:space="preserve">   - Tỷ số truyền</t>
  </si>
  <si>
    <r>
      <rPr>
        <sz val="11"/>
        <color theme="1"/>
        <rFont val="Arial"/>
      </rPr>
      <t xml:space="preserve">   - Tỷ số truyền trong hộp số phụ thay đổi được, bằng cách thay đổi tỷ số truyền từ thấp (truyền thẳng i</t>
    </r>
    <r>
      <rPr>
        <vertAlign val="subscript"/>
        <sz val="11"/>
        <color theme="1"/>
        <rFont val="Arial"/>
      </rPr>
      <t>pt</t>
    </r>
    <r>
      <rPr>
        <sz val="11"/>
        <color theme="1"/>
        <rFont val="Arial"/>
      </rPr>
      <t xml:space="preserve"> =1) đến cao (i</t>
    </r>
    <r>
      <rPr>
        <vertAlign val="subscript"/>
        <sz val="11"/>
        <color theme="1"/>
        <rFont val="Arial"/>
      </rPr>
      <t>pc</t>
    </r>
    <r>
      <rPr>
        <sz val="11"/>
        <color theme="1"/>
        <rFont val="Arial"/>
      </rPr>
      <t>&gt; 1). Do đó, tỷ số truyền của hộp số phụ là một biến số, và viết dưới dạng ký hiệu: i</t>
    </r>
    <r>
      <rPr>
        <vertAlign val="subscript"/>
        <sz val="11"/>
        <color theme="1"/>
        <rFont val="Arial"/>
      </rPr>
      <t>pj</t>
    </r>
    <r>
      <rPr>
        <sz val="11"/>
        <color theme="1"/>
        <rFont val="Arial"/>
      </rPr>
      <t xml:space="preserve">, với j là từ t </t>
    </r>
    <r>
      <rPr>
        <sz val="11"/>
        <color theme="1"/>
        <rFont val="Symbol"/>
      </rPr>
      <t>®</t>
    </r>
    <r>
      <rPr>
        <sz val="9"/>
        <color theme="1"/>
        <rFont val="Arial"/>
      </rPr>
      <t xml:space="preserve"> </t>
    </r>
    <r>
      <rPr>
        <sz val="11"/>
        <color theme="1"/>
        <rFont val="Arial"/>
      </rPr>
      <t>c</t>
    </r>
  </si>
  <si>
    <r>
      <rPr>
        <sz val="11"/>
        <color theme="1"/>
        <rFont val="Arial"/>
      </rPr>
      <t xml:space="preserve">       Tỷ số truyền thấp, </t>
    </r>
    <r>
      <rPr>
        <b/>
        <sz val="11"/>
        <color theme="1"/>
        <rFont val="Arial"/>
      </rPr>
      <t>i</t>
    </r>
    <r>
      <rPr>
        <b/>
        <vertAlign val="subscript"/>
        <sz val="11"/>
        <color theme="1"/>
        <rFont val="Arial"/>
      </rPr>
      <t>pt</t>
    </r>
    <r>
      <rPr>
        <sz val="11"/>
        <color theme="1"/>
        <rFont val="Arial"/>
      </rPr>
      <t xml:space="preserve">; </t>
    </r>
  </si>
  <si>
    <r>
      <rPr>
        <sz val="11"/>
        <color theme="1"/>
        <rFont val="Arial"/>
      </rPr>
      <t xml:space="preserve">       Tỷ số truyền cao, </t>
    </r>
    <r>
      <rPr>
        <b/>
        <sz val="11"/>
        <color theme="1"/>
        <rFont val="Arial"/>
      </rPr>
      <t>i</t>
    </r>
    <r>
      <rPr>
        <b/>
        <vertAlign val="subscript"/>
        <sz val="11"/>
        <color theme="1"/>
        <rFont val="Arial"/>
      </rPr>
      <t>pc.</t>
    </r>
    <r>
      <rPr>
        <sz val="11"/>
        <color theme="1"/>
        <rFont val="Arial"/>
      </rPr>
      <t xml:space="preserve"> </t>
    </r>
  </si>
  <si>
    <t xml:space="preserve"> c. Hộp phân phối</t>
  </si>
  <si>
    <r>
      <rPr>
        <sz val="11"/>
        <color theme="1"/>
        <rFont val="Arial"/>
      </rPr>
      <t xml:space="preserve">     Hiệu suất, </t>
    </r>
    <r>
      <rPr>
        <b/>
        <sz val="11"/>
        <color theme="1"/>
        <rFont val="Arial"/>
      </rPr>
      <t>η</t>
    </r>
    <r>
      <rPr>
        <b/>
        <vertAlign val="subscript"/>
        <sz val="11"/>
        <color theme="1"/>
        <rFont val="Arial"/>
      </rPr>
      <t>pp</t>
    </r>
    <r>
      <rPr>
        <sz val="11"/>
        <color theme="1"/>
        <rFont val="Arial"/>
      </rPr>
      <t xml:space="preserve">; </t>
    </r>
  </si>
  <si>
    <t xml:space="preserve"> 3. Trục truyền</t>
  </si>
  <si>
    <r>
      <rPr>
        <sz val="11"/>
        <color theme="1"/>
        <rFont val="Arial"/>
      </rPr>
      <t xml:space="preserve"> a. Trục truyền cardan: hiệu suất, </t>
    </r>
    <r>
      <rPr>
        <b/>
        <sz val="11"/>
        <color theme="1"/>
        <rFont val="Arial"/>
      </rPr>
      <t>η</t>
    </r>
    <r>
      <rPr>
        <b/>
        <vertAlign val="subscript"/>
        <sz val="11"/>
        <color theme="1"/>
        <rFont val="Arial"/>
      </rPr>
      <t>cd</t>
    </r>
    <r>
      <rPr>
        <sz val="11"/>
        <color theme="1"/>
        <rFont val="Arial"/>
      </rPr>
      <t xml:space="preserve">; </t>
    </r>
  </si>
  <si>
    <r>
      <rPr>
        <sz val="11"/>
        <color theme="1"/>
        <rFont val="Arial"/>
      </rPr>
      <t xml:space="preserve"> b. Bán trục: hiệu suất, </t>
    </r>
    <r>
      <rPr>
        <b/>
        <sz val="11"/>
        <color theme="1"/>
        <rFont val="Arial"/>
      </rPr>
      <t>η</t>
    </r>
    <r>
      <rPr>
        <b/>
        <vertAlign val="subscript"/>
        <sz val="11"/>
        <color theme="1"/>
        <rFont val="Arial"/>
      </rPr>
      <t>bt</t>
    </r>
    <r>
      <rPr>
        <sz val="11"/>
        <color theme="1"/>
        <rFont val="Arial"/>
      </rPr>
      <t xml:space="preserve">; </t>
    </r>
  </si>
  <si>
    <t xml:space="preserve"> 4. Truyền lực chính (TLC)</t>
  </si>
  <si>
    <r>
      <rPr>
        <sz val="11"/>
        <color theme="1"/>
        <rFont val="Arial"/>
      </rPr>
      <t xml:space="preserve">   - Hiệu suất, </t>
    </r>
    <r>
      <rPr>
        <b/>
        <sz val="11"/>
        <color theme="1"/>
        <rFont val="Arial"/>
      </rPr>
      <t>η</t>
    </r>
    <r>
      <rPr>
        <b/>
        <vertAlign val="subscript"/>
        <sz val="11"/>
        <color theme="1"/>
        <rFont val="Arial"/>
      </rPr>
      <t>o</t>
    </r>
    <r>
      <rPr>
        <sz val="11"/>
        <color theme="1"/>
        <rFont val="Arial"/>
      </rPr>
      <t xml:space="preserve">; </t>
    </r>
  </si>
  <si>
    <r>
      <rPr>
        <sz val="11"/>
        <color theme="1"/>
        <rFont val="Arial"/>
      </rPr>
      <t xml:space="preserve">   - Tỷ số truyền không đổi, </t>
    </r>
    <r>
      <rPr>
        <b/>
        <sz val="11"/>
        <color theme="1"/>
        <rFont val="Arial"/>
      </rPr>
      <t>i</t>
    </r>
    <r>
      <rPr>
        <b/>
        <vertAlign val="subscript"/>
        <sz val="11"/>
        <color theme="1"/>
        <rFont val="Arial"/>
      </rPr>
      <t>o</t>
    </r>
    <r>
      <rPr>
        <sz val="11"/>
        <color theme="1"/>
        <rFont val="Arial"/>
      </rPr>
      <t xml:space="preserve">; </t>
    </r>
  </si>
  <si>
    <r>
      <rPr>
        <sz val="11"/>
        <color theme="1"/>
        <rFont val="Arial"/>
      </rPr>
      <t xml:space="preserve"> 5. Vi sai (VS): hiệu suất, </t>
    </r>
    <r>
      <rPr>
        <b/>
        <sz val="11"/>
        <color theme="1"/>
        <rFont val="Arial"/>
      </rPr>
      <t>η</t>
    </r>
    <r>
      <rPr>
        <b/>
        <vertAlign val="subscript"/>
        <sz val="11"/>
        <color theme="1"/>
        <rFont val="Arial"/>
      </rPr>
      <t>v</t>
    </r>
    <r>
      <rPr>
        <sz val="11"/>
        <color theme="1"/>
        <rFont val="Arial"/>
      </rPr>
      <t xml:space="preserve">; </t>
    </r>
  </si>
  <si>
    <t xml:space="preserve"> 6. Truyền lực cuối cùng</t>
  </si>
  <si>
    <r>
      <rPr>
        <sz val="11"/>
        <color theme="1"/>
        <rFont val="Arial"/>
      </rPr>
      <t xml:space="preserve">   - Hiệu suất, </t>
    </r>
    <r>
      <rPr>
        <b/>
        <sz val="11"/>
        <color theme="1"/>
        <rFont val="Arial"/>
      </rPr>
      <t>η</t>
    </r>
    <r>
      <rPr>
        <b/>
        <vertAlign val="subscript"/>
        <sz val="11"/>
        <color theme="1"/>
        <rFont val="Arial"/>
      </rPr>
      <t>cc</t>
    </r>
    <r>
      <rPr>
        <sz val="11"/>
        <color theme="1"/>
        <rFont val="Arial"/>
      </rPr>
      <t xml:space="preserve">; </t>
    </r>
  </si>
  <si>
    <r>
      <rPr>
        <sz val="11"/>
        <color theme="1"/>
        <rFont val="Arial"/>
      </rPr>
      <t xml:space="preserve">   - Tỷ số truyền không đổi, </t>
    </r>
    <r>
      <rPr>
        <b/>
        <sz val="11"/>
        <color theme="1"/>
        <rFont val="Arial"/>
      </rPr>
      <t>i</t>
    </r>
    <r>
      <rPr>
        <b/>
        <vertAlign val="subscript"/>
        <sz val="11"/>
        <color theme="1"/>
        <rFont val="Arial"/>
      </rPr>
      <t>cc</t>
    </r>
    <r>
      <rPr>
        <sz val="11"/>
        <color theme="1"/>
        <rFont val="Arial"/>
      </rPr>
      <t xml:space="preserve">; </t>
    </r>
  </si>
  <si>
    <t>Hiệu suất hệ thống truyền lực xe</t>
  </si>
  <si>
    <t>b.1.</t>
  </si>
  <si>
    <r>
      <rPr>
        <sz val="11"/>
        <color theme="1"/>
        <rFont val="Arial"/>
      </rPr>
      <t>Hiệu suất của hệ thống truyền lực xe tổng quát, η</t>
    </r>
    <r>
      <rPr>
        <vertAlign val="subscript"/>
        <sz val="11"/>
        <color theme="1"/>
        <rFont val="Arial"/>
      </rPr>
      <t>t</t>
    </r>
    <r>
      <rPr>
        <sz val="11"/>
        <color theme="1"/>
        <rFont val="Arial"/>
      </rPr>
      <t>;</t>
    </r>
  </si>
  <si>
    <t xml:space="preserve"> Được thể hiện qua biểu thức:</t>
  </si>
  <si>
    <r>
      <rPr>
        <b/>
        <sz val="11"/>
        <color theme="1"/>
        <rFont val="Arial"/>
      </rPr>
      <t>η</t>
    </r>
    <r>
      <rPr>
        <b/>
        <vertAlign val="subscript"/>
        <sz val="11"/>
        <color theme="1"/>
        <rFont val="Arial"/>
      </rPr>
      <t>t</t>
    </r>
    <r>
      <rPr>
        <b/>
        <sz val="11"/>
        <color theme="1"/>
        <rFont val="Arial"/>
      </rPr>
      <t xml:space="preserve"> = η</t>
    </r>
    <r>
      <rPr>
        <b/>
        <vertAlign val="subscript"/>
        <sz val="11"/>
        <color theme="1"/>
        <rFont val="Arial"/>
      </rPr>
      <t>lh</t>
    </r>
    <r>
      <rPr>
        <b/>
        <sz val="11"/>
        <color theme="1"/>
        <rFont val="Arial"/>
      </rPr>
      <t>.η</t>
    </r>
    <r>
      <rPr>
        <b/>
        <vertAlign val="subscript"/>
        <sz val="11"/>
        <color theme="1"/>
        <rFont val="Arial"/>
      </rPr>
      <t>h</t>
    </r>
    <r>
      <rPr>
        <b/>
        <sz val="11"/>
        <color theme="1"/>
        <rFont val="Arial"/>
      </rPr>
      <t>.η</t>
    </r>
    <r>
      <rPr>
        <b/>
        <vertAlign val="subscript"/>
        <sz val="11"/>
        <color theme="1"/>
        <rFont val="Arial"/>
      </rPr>
      <t>p</t>
    </r>
    <r>
      <rPr>
        <b/>
        <sz val="11"/>
        <color theme="1"/>
        <rFont val="Arial"/>
      </rPr>
      <t>.η</t>
    </r>
    <r>
      <rPr>
        <b/>
        <vertAlign val="subscript"/>
        <sz val="11"/>
        <color theme="1"/>
        <rFont val="Arial"/>
      </rPr>
      <t>pp</t>
    </r>
    <r>
      <rPr>
        <b/>
        <sz val="11"/>
        <color theme="1"/>
        <rFont val="Arial"/>
      </rPr>
      <t>.η</t>
    </r>
    <r>
      <rPr>
        <b/>
        <vertAlign val="subscript"/>
        <sz val="11"/>
        <color theme="1"/>
        <rFont val="Arial"/>
      </rPr>
      <t>cd</t>
    </r>
    <r>
      <rPr>
        <b/>
        <sz val="11"/>
        <color theme="1"/>
        <rFont val="Arial"/>
      </rPr>
      <t>.η</t>
    </r>
    <r>
      <rPr>
        <b/>
        <vertAlign val="subscript"/>
        <sz val="11"/>
        <color theme="1"/>
        <rFont val="Arial"/>
      </rPr>
      <t>bt</t>
    </r>
    <r>
      <rPr>
        <b/>
        <sz val="11"/>
        <color theme="1"/>
        <rFont val="Arial"/>
      </rPr>
      <t>.η</t>
    </r>
    <r>
      <rPr>
        <b/>
        <vertAlign val="subscript"/>
        <sz val="11"/>
        <color theme="1"/>
        <rFont val="Arial"/>
      </rPr>
      <t>o</t>
    </r>
    <r>
      <rPr>
        <b/>
        <sz val="11"/>
        <color theme="1"/>
        <rFont val="Arial"/>
      </rPr>
      <t>.η</t>
    </r>
    <r>
      <rPr>
        <b/>
        <vertAlign val="subscript"/>
        <sz val="11"/>
        <color theme="1"/>
        <rFont val="Arial"/>
      </rPr>
      <t>v</t>
    </r>
    <r>
      <rPr>
        <b/>
        <sz val="11"/>
        <color theme="1"/>
        <rFont val="Arial"/>
      </rPr>
      <t>.η</t>
    </r>
    <r>
      <rPr>
        <b/>
        <vertAlign val="subscript"/>
        <sz val="11"/>
        <color theme="1"/>
        <rFont val="Arial"/>
      </rPr>
      <t>cc</t>
    </r>
  </si>
  <si>
    <t>b.2.</t>
  </si>
  <si>
    <t xml:space="preserve"> Xác định hiệu suất trung bình cho xe thiết kế</t>
  </si>
  <si>
    <t xml:space="preserve"> Chưa thể xác định được các tổng thành trong hệ thống truyền lực cho xe, nên có thể dựa theo bảng 8 tùy theo chủng loại xe để chọn hiệu suất trung bình cho hệ thống</t>
  </si>
  <si>
    <r>
      <rPr>
        <b/>
        <sz val="11"/>
        <color theme="1"/>
        <rFont val="Arial"/>
      </rPr>
      <t>Bảng 8. Giá trị trung bình η</t>
    </r>
    <r>
      <rPr>
        <b/>
        <vertAlign val="subscript"/>
        <sz val="11"/>
        <color theme="1"/>
        <rFont val="Arial"/>
      </rPr>
      <t>t</t>
    </r>
    <r>
      <rPr>
        <b/>
        <sz val="11"/>
        <color theme="1"/>
        <rFont val="Arial"/>
      </rPr>
      <t xml:space="preserve"> bằng thực nghiệm</t>
    </r>
  </si>
  <si>
    <t>CHỦNG LOẠI</t>
  </si>
  <si>
    <t xml:space="preserve"> GIÁ TRỊ</t>
  </si>
  <si>
    <t>TRUNG BÌNH</t>
  </si>
  <si>
    <r>
      <rPr>
        <b/>
        <sz val="11"/>
        <color theme="1"/>
        <rFont val="Arial"/>
      </rPr>
      <t>HIỆU SUẤT (η</t>
    </r>
    <r>
      <rPr>
        <b/>
        <i/>
        <sz val="11"/>
        <color theme="1"/>
        <rFont val="Arial"/>
      </rPr>
      <t>t</t>
    </r>
    <r>
      <rPr>
        <b/>
        <sz val="11"/>
        <color theme="1"/>
        <rFont val="Arial"/>
      </rPr>
      <t>)</t>
    </r>
  </si>
  <si>
    <t>Xe Con</t>
  </si>
  <si>
    <t>Xe tải - với truyền lực chính 1 cấp</t>
  </si>
  <si>
    <t>Xe tải - với truyền lực chính 2 cấp</t>
  </si>
  <si>
    <t xml:space="preserve"> Tỷ số truyền hệ thống truyền lực tổng quát </t>
  </si>
  <si>
    <t xml:space="preserve"> Như trong a của mục 2.9, tỷ số truyền trong hệ thống truyền lực tổng quát xe được giới thiệu qua biểu thức:</t>
  </si>
  <si>
    <r>
      <rPr>
        <b/>
        <sz val="11"/>
        <color theme="1"/>
        <rFont val="Arial"/>
      </rPr>
      <t xml:space="preserve"> i</t>
    </r>
    <r>
      <rPr>
        <b/>
        <vertAlign val="subscript"/>
        <sz val="11"/>
        <color theme="1"/>
        <rFont val="Arial"/>
      </rPr>
      <t>ti,j</t>
    </r>
    <r>
      <rPr>
        <b/>
        <sz val="11"/>
        <color theme="1"/>
        <rFont val="Arial"/>
      </rPr>
      <t xml:space="preserve"> = (i</t>
    </r>
    <r>
      <rPr>
        <b/>
        <vertAlign val="subscript"/>
        <sz val="11"/>
        <color theme="1"/>
        <rFont val="Arial"/>
      </rPr>
      <t>hi</t>
    </r>
    <r>
      <rPr>
        <b/>
        <sz val="11"/>
        <color theme="1"/>
        <rFont val="Arial"/>
      </rPr>
      <t>.i</t>
    </r>
    <r>
      <rPr>
        <b/>
        <vertAlign val="subscript"/>
        <sz val="11"/>
        <color theme="1"/>
        <rFont val="Arial"/>
      </rPr>
      <t>pj</t>
    </r>
    <r>
      <rPr>
        <b/>
        <sz val="11"/>
        <color theme="1"/>
        <rFont val="Arial"/>
      </rPr>
      <t>).(i</t>
    </r>
    <r>
      <rPr>
        <b/>
        <vertAlign val="subscript"/>
        <sz val="11"/>
        <color theme="1"/>
        <rFont val="Arial"/>
      </rPr>
      <t>o</t>
    </r>
    <r>
      <rPr>
        <b/>
        <sz val="11"/>
        <color theme="1"/>
        <rFont val="Arial"/>
      </rPr>
      <t>.i</t>
    </r>
    <r>
      <rPr>
        <b/>
        <vertAlign val="subscript"/>
        <sz val="11"/>
        <color theme="1"/>
        <rFont val="Arial"/>
      </rPr>
      <t>cc</t>
    </r>
    <r>
      <rPr>
        <b/>
        <sz val="11"/>
        <color theme="1"/>
        <rFont val="Arial"/>
      </rPr>
      <t>)</t>
    </r>
  </si>
  <si>
    <r>
      <rPr>
        <sz val="11"/>
        <color theme="1"/>
        <rFont val="Arial"/>
      </rPr>
      <t xml:space="preserve"> i</t>
    </r>
    <r>
      <rPr>
        <vertAlign val="subscript"/>
        <sz val="11"/>
        <color theme="1"/>
        <rFont val="Arial"/>
      </rPr>
      <t>ti,j</t>
    </r>
    <r>
      <rPr>
        <sz val="11"/>
        <color theme="1"/>
        <rFont val="Arial"/>
      </rPr>
      <t xml:space="preserve"> - tỷ số truyền (i) hệ thống truyền lực tổng quát (t) với biến số i trong hộp số chính, và biến số j trong hộp số phụ. </t>
    </r>
  </si>
  <si>
    <r>
      <rPr>
        <sz val="11"/>
        <color theme="1"/>
        <rFont val="Arial"/>
      </rPr>
      <t xml:space="preserve"> Phân i</t>
    </r>
    <r>
      <rPr>
        <vertAlign val="subscript"/>
        <sz val="11"/>
        <color theme="1"/>
        <rFont val="Arial"/>
      </rPr>
      <t>ti,j</t>
    </r>
    <r>
      <rPr>
        <sz val="11"/>
        <color theme="1"/>
        <rFont val="Arial"/>
      </rPr>
      <t xml:space="preserve"> thành 2 nhóm tổng thành, với:</t>
    </r>
  </si>
  <si>
    <r>
      <rPr>
        <sz val="11"/>
        <color theme="1"/>
        <rFont val="Arial"/>
      </rPr>
      <t xml:space="preserve"> (i</t>
    </r>
    <r>
      <rPr>
        <vertAlign val="subscript"/>
        <sz val="11"/>
        <color theme="1"/>
        <rFont val="Arial"/>
      </rPr>
      <t>hi</t>
    </r>
    <r>
      <rPr>
        <sz val="11"/>
        <color theme="1"/>
        <rFont val="Arial"/>
      </rPr>
      <t>.i</t>
    </r>
    <r>
      <rPr>
        <vertAlign val="subscript"/>
        <sz val="11"/>
        <color theme="1"/>
        <rFont val="Arial"/>
      </rPr>
      <t>pj</t>
    </r>
    <r>
      <rPr>
        <sz val="11"/>
        <color theme="1"/>
        <rFont val="Arial"/>
      </rPr>
      <t>) - nhóm tổng thành có "tỷ số truyền thay đổi", bao gồm hộp số chính với tỷ số truyền i</t>
    </r>
    <r>
      <rPr>
        <vertAlign val="subscript"/>
        <sz val="11"/>
        <color theme="1"/>
        <rFont val="Arial"/>
      </rPr>
      <t>hi</t>
    </r>
    <r>
      <rPr>
        <sz val="11"/>
        <color theme="1"/>
        <rFont val="Arial"/>
      </rPr>
      <t>, và hộp số phụ với tỷ số truyền i</t>
    </r>
    <r>
      <rPr>
        <vertAlign val="subscript"/>
        <sz val="11"/>
        <color theme="1"/>
        <rFont val="Arial"/>
      </rPr>
      <t>pj</t>
    </r>
    <r>
      <rPr>
        <sz val="11"/>
        <color theme="1"/>
        <rFont val="Arial"/>
      </rPr>
      <t>;</t>
    </r>
  </si>
  <si>
    <r>
      <rPr>
        <sz val="11"/>
        <color theme="1"/>
        <rFont val="Arial"/>
      </rPr>
      <t xml:space="preserve"> (i</t>
    </r>
    <r>
      <rPr>
        <vertAlign val="subscript"/>
        <sz val="11"/>
        <color theme="1"/>
        <rFont val="Arial"/>
      </rPr>
      <t>o</t>
    </r>
    <r>
      <rPr>
        <sz val="11"/>
        <color theme="1"/>
        <rFont val="Arial"/>
      </rPr>
      <t>.i</t>
    </r>
    <r>
      <rPr>
        <vertAlign val="subscript"/>
        <sz val="11"/>
        <color theme="1"/>
        <rFont val="Arial"/>
      </rPr>
      <t>cc</t>
    </r>
    <r>
      <rPr>
        <sz val="11"/>
        <color theme="1"/>
        <rFont val="Arial"/>
      </rPr>
      <t>) - nhóm tổng thành có "tỷ số truyền không thay đổi", gồm bộ truyền lực chính với tỷ số truyền i</t>
    </r>
    <r>
      <rPr>
        <vertAlign val="subscript"/>
        <sz val="11"/>
        <color theme="1"/>
        <rFont val="Arial"/>
      </rPr>
      <t>o</t>
    </r>
    <r>
      <rPr>
        <sz val="11"/>
        <color theme="1"/>
        <rFont val="Arial"/>
      </rPr>
      <t>, và bộ truyền lực cuối cùng với tỷ số truyền i</t>
    </r>
    <r>
      <rPr>
        <vertAlign val="subscript"/>
        <sz val="11"/>
        <color theme="1"/>
        <rFont val="Arial"/>
      </rPr>
      <t>cc</t>
    </r>
    <r>
      <rPr>
        <sz val="11"/>
        <color theme="1"/>
        <rFont val="Arial"/>
      </rPr>
      <t>.</t>
    </r>
  </si>
  <si>
    <t>2.10.</t>
  </si>
  <si>
    <t xml:space="preserve"> CÔNG SUẤT ĐỘNG CƠ ĐỐT TRONG</t>
  </si>
  <si>
    <r>
      <rPr>
        <b/>
        <sz val="11"/>
        <color theme="1"/>
        <rFont val="Arial"/>
      </rPr>
      <t xml:space="preserve"> Công suất ĐCĐT ứng với v</t>
    </r>
    <r>
      <rPr>
        <b/>
        <vertAlign val="subscript"/>
        <sz val="11"/>
        <color theme="1"/>
        <rFont val="Arial"/>
      </rPr>
      <t>max</t>
    </r>
    <r>
      <rPr>
        <b/>
        <sz val="11"/>
        <color theme="1"/>
        <rFont val="Arial"/>
      </rPr>
      <t xml:space="preserve"> của xe</t>
    </r>
  </si>
  <si>
    <r>
      <rPr>
        <sz val="11"/>
        <color theme="1"/>
        <rFont val="Arial"/>
      </rPr>
      <t xml:space="preserve"> Công suất ĐCĐT ứng với v</t>
    </r>
    <r>
      <rPr>
        <vertAlign val="subscript"/>
        <sz val="11"/>
        <color theme="1"/>
        <rFont val="Arial"/>
      </rPr>
      <t>max</t>
    </r>
    <r>
      <rPr>
        <sz val="11"/>
        <color theme="1"/>
        <rFont val="Arial"/>
      </rPr>
      <t>, được xác định bằng biểu thức:</t>
    </r>
  </si>
  <si>
    <r>
      <rPr>
        <sz val="11"/>
        <color theme="1"/>
        <rFont val="Arial"/>
      </rPr>
      <t xml:space="preserve"> Nv</t>
    </r>
    <r>
      <rPr>
        <vertAlign val="subscript"/>
        <sz val="11"/>
        <color theme="1"/>
        <rFont val="Arial"/>
      </rPr>
      <t>max</t>
    </r>
    <r>
      <rPr>
        <sz val="11"/>
        <color theme="1"/>
        <rFont val="Arial"/>
      </rPr>
      <t xml:space="preserve"> = (1/η</t>
    </r>
    <r>
      <rPr>
        <vertAlign val="subscript"/>
        <sz val="11"/>
        <color theme="1"/>
        <rFont val="Arial"/>
      </rPr>
      <t>t</t>
    </r>
    <r>
      <rPr>
        <sz val="11"/>
        <color theme="1"/>
        <rFont val="Arial"/>
      </rPr>
      <t>).(fv</t>
    </r>
    <r>
      <rPr>
        <vertAlign val="subscript"/>
        <sz val="11"/>
        <color theme="1"/>
        <rFont val="Arial"/>
      </rPr>
      <t>max</t>
    </r>
    <r>
      <rPr>
        <sz val="11"/>
        <color theme="1"/>
        <rFont val="Arial"/>
      </rPr>
      <t>.G.v</t>
    </r>
    <r>
      <rPr>
        <vertAlign val="subscript"/>
        <sz val="11"/>
        <color theme="1"/>
        <rFont val="Arial"/>
      </rPr>
      <t>max</t>
    </r>
    <r>
      <rPr>
        <sz val="11"/>
        <color theme="1"/>
        <rFont val="Arial"/>
      </rPr>
      <t>+W.v</t>
    </r>
    <r>
      <rPr>
        <vertAlign val="superscript"/>
        <sz val="11"/>
        <color theme="1"/>
        <rFont val="Arial"/>
      </rPr>
      <t>3</t>
    </r>
    <r>
      <rPr>
        <vertAlign val="subscript"/>
        <sz val="11"/>
        <color theme="1"/>
        <rFont val="Arial"/>
      </rPr>
      <t>max</t>
    </r>
    <r>
      <rPr>
        <sz val="11"/>
        <color theme="1"/>
        <rFont val="Arial"/>
      </rPr>
      <t xml:space="preserve">), [kW] </t>
    </r>
  </si>
  <si>
    <r>
      <rPr>
        <sz val="11"/>
        <color theme="1"/>
        <rFont val="Arial"/>
      </rPr>
      <t xml:space="preserve"> </t>
    </r>
    <r>
      <rPr>
        <b/>
        <sz val="11"/>
        <color theme="1"/>
        <rFont val="Arial"/>
      </rPr>
      <t>η</t>
    </r>
    <r>
      <rPr>
        <b/>
        <vertAlign val="subscript"/>
        <sz val="11"/>
        <color theme="1"/>
        <rFont val="Arial"/>
      </rPr>
      <t xml:space="preserve">t </t>
    </r>
    <r>
      <rPr>
        <sz val="11"/>
        <color theme="1"/>
        <rFont val="Arial"/>
      </rPr>
      <t xml:space="preserve">- hiệu suất hệ thống truyền lực; </t>
    </r>
  </si>
  <si>
    <r>
      <rPr>
        <b/>
        <sz val="11"/>
        <color theme="1"/>
        <rFont val="Arial"/>
      </rPr>
      <t xml:space="preserve"> fv</t>
    </r>
    <r>
      <rPr>
        <b/>
        <vertAlign val="subscript"/>
        <sz val="11"/>
        <color theme="1"/>
        <rFont val="Arial"/>
      </rPr>
      <t xml:space="preserve">max </t>
    </r>
    <r>
      <rPr>
        <sz val="11"/>
        <color theme="1"/>
        <rFont val="Arial"/>
      </rPr>
      <t>- hệ số cản lăn ứng với v</t>
    </r>
    <r>
      <rPr>
        <vertAlign val="subscript"/>
        <sz val="11"/>
        <color theme="1"/>
        <rFont val="Arial"/>
      </rPr>
      <t>max</t>
    </r>
    <r>
      <rPr>
        <sz val="11"/>
        <color theme="1"/>
        <rFont val="Arial"/>
      </rPr>
      <t>;</t>
    </r>
  </si>
  <si>
    <r>
      <rPr>
        <sz val="11"/>
        <color theme="1"/>
        <rFont val="Arial"/>
      </rPr>
      <t xml:space="preserve"> </t>
    </r>
    <r>
      <rPr>
        <b/>
        <sz val="11"/>
        <color theme="1"/>
        <rFont val="Arial"/>
      </rPr>
      <t>G</t>
    </r>
    <r>
      <rPr>
        <sz val="11"/>
        <color theme="1"/>
        <rFont val="Arial"/>
      </rPr>
      <t xml:space="preserve"> - trọng lượng xe khi đủ tải,</t>
    </r>
    <r>
      <rPr>
        <b/>
        <sz val="11"/>
        <color theme="1"/>
        <rFont val="Arial"/>
      </rPr>
      <t xml:space="preserve"> </t>
    </r>
    <r>
      <rPr>
        <sz val="11"/>
        <color theme="1"/>
        <rFont val="Arial"/>
      </rPr>
      <t>N;</t>
    </r>
  </si>
  <si>
    <r>
      <rPr>
        <sz val="11"/>
        <color theme="1"/>
        <rFont val="Arial"/>
      </rPr>
      <t xml:space="preserve"> </t>
    </r>
    <r>
      <rPr>
        <b/>
        <sz val="11"/>
        <color theme="1"/>
        <rFont val="Arial"/>
      </rPr>
      <t>v</t>
    </r>
    <r>
      <rPr>
        <b/>
        <vertAlign val="subscript"/>
        <sz val="11"/>
        <color theme="1"/>
        <rFont val="Arial"/>
      </rPr>
      <t>max</t>
    </r>
    <r>
      <rPr>
        <sz val="11"/>
        <color theme="1"/>
        <rFont val="Arial"/>
      </rPr>
      <t xml:space="preserve"> - vận tốc lớn nhất của xe theo yêu cầu, m/s;</t>
    </r>
  </si>
  <si>
    <r>
      <rPr>
        <sz val="11"/>
        <color theme="1"/>
        <rFont val="Arial"/>
      </rPr>
      <t xml:space="preserve"> </t>
    </r>
    <r>
      <rPr>
        <b/>
        <sz val="11"/>
        <color theme="1"/>
        <rFont val="Arial"/>
      </rPr>
      <t>W</t>
    </r>
    <r>
      <rPr>
        <sz val="11"/>
        <color theme="1"/>
        <rFont val="Arial"/>
      </rPr>
      <t xml:space="preserve"> - nhân tố khí động học, Ns</t>
    </r>
    <r>
      <rPr>
        <vertAlign val="superscript"/>
        <sz val="11"/>
        <color theme="1"/>
        <rFont val="Arial"/>
      </rPr>
      <t>2</t>
    </r>
    <r>
      <rPr>
        <sz val="11"/>
        <color theme="1"/>
        <rFont val="Arial"/>
      </rPr>
      <t>/m</t>
    </r>
    <r>
      <rPr>
        <vertAlign val="superscript"/>
        <sz val="11"/>
        <color theme="1"/>
        <rFont val="Arial"/>
      </rPr>
      <t>2</t>
    </r>
    <r>
      <rPr>
        <sz val="11"/>
        <color theme="1"/>
        <rFont val="Arial"/>
      </rPr>
      <t>.</t>
    </r>
  </si>
  <si>
    <t>Công suất lớn nhất của ĐCĐT</t>
  </si>
  <si>
    <r>
      <rPr>
        <sz val="11"/>
        <color theme="1"/>
        <rFont val="Arial"/>
      </rPr>
      <t xml:space="preserve"> Theo thực nghiệm S.R.Lay Decman, công suất ĐCĐT (N</t>
    </r>
    <r>
      <rPr>
        <vertAlign val="subscript"/>
        <sz val="11"/>
        <color theme="1"/>
        <rFont val="Arial"/>
      </rPr>
      <t>e</t>
    </r>
    <r>
      <rPr>
        <sz val="11"/>
        <color theme="1"/>
        <rFont val="Arial"/>
      </rPr>
      <t>) ứng với từng số vòng (n</t>
    </r>
    <r>
      <rPr>
        <vertAlign val="subscript"/>
        <sz val="11"/>
        <color theme="1"/>
        <rFont val="Arial"/>
      </rPr>
      <t>e</t>
    </r>
    <r>
      <rPr>
        <sz val="11"/>
        <color theme="1"/>
        <rFont val="Arial"/>
      </rPr>
      <t>) được xác định bởi hàm số:</t>
    </r>
  </si>
  <si>
    <r>
      <rPr>
        <sz val="11"/>
        <color theme="1"/>
        <rFont val="Arial"/>
      </rPr>
      <t xml:space="preserve">  N</t>
    </r>
    <r>
      <rPr>
        <vertAlign val="subscript"/>
        <sz val="11"/>
        <color theme="1"/>
        <rFont val="Arial"/>
      </rPr>
      <t xml:space="preserve">e </t>
    </r>
    <r>
      <rPr>
        <sz val="11"/>
        <color theme="1"/>
        <rFont val="Arial"/>
      </rPr>
      <t>= f(n</t>
    </r>
    <r>
      <rPr>
        <vertAlign val="subscript"/>
        <sz val="11"/>
        <color theme="1"/>
        <rFont val="Arial"/>
      </rPr>
      <t>e</t>
    </r>
    <r>
      <rPr>
        <sz val="11"/>
        <color theme="1"/>
        <rFont val="Arial"/>
      </rPr>
      <t>) = N</t>
    </r>
    <r>
      <rPr>
        <vertAlign val="subscript"/>
        <sz val="11"/>
        <color theme="1"/>
        <rFont val="Arial"/>
      </rPr>
      <t>max</t>
    </r>
    <r>
      <rPr>
        <sz val="11"/>
        <color theme="1"/>
        <rFont val="Arial"/>
      </rPr>
      <t xml:space="preserve"> [a.(n</t>
    </r>
    <r>
      <rPr>
        <vertAlign val="subscript"/>
        <sz val="11"/>
        <color theme="1"/>
        <rFont val="Arial"/>
      </rPr>
      <t>e</t>
    </r>
    <r>
      <rPr>
        <sz val="11"/>
        <color theme="1"/>
        <rFont val="Arial"/>
      </rPr>
      <t>/n</t>
    </r>
    <r>
      <rPr>
        <vertAlign val="subscript"/>
        <sz val="11"/>
        <color theme="1"/>
        <rFont val="Arial"/>
      </rPr>
      <t>N</t>
    </r>
    <r>
      <rPr>
        <sz val="11"/>
        <color theme="1"/>
        <rFont val="Arial"/>
      </rPr>
      <t>) + b.(n</t>
    </r>
    <r>
      <rPr>
        <vertAlign val="subscript"/>
        <sz val="11"/>
        <color theme="1"/>
        <rFont val="Arial"/>
      </rPr>
      <t>e</t>
    </r>
    <r>
      <rPr>
        <sz val="11"/>
        <color theme="1"/>
        <rFont val="Arial"/>
      </rPr>
      <t>/n</t>
    </r>
    <r>
      <rPr>
        <vertAlign val="subscript"/>
        <sz val="11"/>
        <color theme="1"/>
        <rFont val="Arial"/>
      </rPr>
      <t>N</t>
    </r>
    <r>
      <rPr>
        <sz val="11"/>
        <color theme="1"/>
        <rFont val="Arial"/>
      </rPr>
      <t>)</t>
    </r>
    <r>
      <rPr>
        <vertAlign val="superscript"/>
        <sz val="11"/>
        <color theme="1"/>
        <rFont val="Arial"/>
      </rPr>
      <t>2</t>
    </r>
    <r>
      <rPr>
        <sz val="11"/>
        <color theme="1"/>
        <rFont val="Arial"/>
      </rPr>
      <t xml:space="preserve"> - c.(n</t>
    </r>
    <r>
      <rPr>
        <vertAlign val="subscript"/>
        <sz val="11"/>
        <color theme="1"/>
        <rFont val="Arial"/>
      </rPr>
      <t>e</t>
    </r>
    <r>
      <rPr>
        <sz val="11"/>
        <color theme="1"/>
        <rFont val="Arial"/>
      </rPr>
      <t>/n</t>
    </r>
    <r>
      <rPr>
        <vertAlign val="subscript"/>
        <sz val="11"/>
        <color theme="1"/>
        <rFont val="Arial"/>
      </rPr>
      <t>N</t>
    </r>
    <r>
      <rPr>
        <sz val="11"/>
        <color theme="1"/>
        <rFont val="Arial"/>
      </rPr>
      <t>)</t>
    </r>
    <r>
      <rPr>
        <vertAlign val="superscript"/>
        <sz val="11"/>
        <color theme="1"/>
        <rFont val="Arial"/>
      </rPr>
      <t>3</t>
    </r>
    <r>
      <rPr>
        <sz val="11"/>
        <color theme="1"/>
        <rFont val="Arial"/>
      </rPr>
      <t>]</t>
    </r>
  </si>
  <si>
    <r>
      <rPr>
        <sz val="11"/>
        <color theme="1"/>
        <rFont val="Arial"/>
      </rPr>
      <t xml:space="preserve">  Khi số vòng quay </t>
    </r>
    <r>
      <rPr>
        <b/>
        <sz val="11"/>
        <color theme="1"/>
        <rFont val="Arial"/>
      </rPr>
      <t>n</t>
    </r>
    <r>
      <rPr>
        <b/>
        <vertAlign val="subscript"/>
        <sz val="11"/>
        <color theme="1"/>
        <rFont val="Arial"/>
      </rPr>
      <t>e</t>
    </r>
    <r>
      <rPr>
        <vertAlign val="subscript"/>
        <sz val="11"/>
        <color theme="1"/>
        <rFont val="Arial"/>
      </rPr>
      <t xml:space="preserve"> </t>
    </r>
    <r>
      <rPr>
        <sz val="11"/>
        <color theme="1"/>
        <rFont val="Symbol"/>
      </rPr>
      <t>®</t>
    </r>
    <r>
      <rPr>
        <sz val="11"/>
        <color theme="1"/>
        <rFont val="Arial"/>
      </rPr>
      <t xml:space="preserve"> </t>
    </r>
    <r>
      <rPr>
        <b/>
        <sz val="11"/>
        <color theme="1"/>
        <rFont val="Arial"/>
      </rPr>
      <t>n</t>
    </r>
    <r>
      <rPr>
        <b/>
        <vertAlign val="subscript"/>
        <sz val="11"/>
        <color theme="1"/>
        <rFont val="Arial"/>
      </rPr>
      <t>max</t>
    </r>
    <r>
      <rPr>
        <sz val="11"/>
        <color theme="1"/>
        <rFont val="Arial"/>
      </rPr>
      <t xml:space="preserve">; thì công suất cũng từ </t>
    </r>
    <r>
      <rPr>
        <b/>
        <sz val="11"/>
        <color theme="1"/>
        <rFont val="Arial"/>
      </rPr>
      <t>N</t>
    </r>
    <r>
      <rPr>
        <b/>
        <vertAlign val="subscript"/>
        <sz val="11"/>
        <color theme="1"/>
        <rFont val="Arial"/>
      </rPr>
      <t>e</t>
    </r>
    <r>
      <rPr>
        <b/>
        <sz val="11"/>
        <color theme="1"/>
        <rFont val="Arial"/>
      </rPr>
      <t xml:space="preserve"> </t>
    </r>
    <r>
      <rPr>
        <sz val="11"/>
        <color theme="1"/>
        <rFont val="Symbol"/>
      </rPr>
      <t>®</t>
    </r>
    <r>
      <rPr>
        <b/>
        <sz val="11"/>
        <color theme="1"/>
        <rFont val="Arial"/>
      </rPr>
      <t xml:space="preserve"> Nv</t>
    </r>
    <r>
      <rPr>
        <b/>
        <vertAlign val="subscript"/>
        <sz val="11"/>
        <color theme="1"/>
        <rFont val="Arial"/>
      </rPr>
      <t>max</t>
    </r>
    <r>
      <rPr>
        <b/>
        <sz val="11"/>
        <color theme="1"/>
        <rFont val="Arial"/>
      </rPr>
      <t xml:space="preserve">, </t>
    </r>
    <r>
      <rPr>
        <sz val="11"/>
        <color theme="1"/>
        <rFont val="Arial"/>
      </rPr>
      <t>hàm số trở thành biểu thức:</t>
    </r>
  </si>
  <si>
    <r>
      <rPr>
        <sz val="11"/>
        <color theme="1"/>
        <rFont val="Arial"/>
      </rPr>
      <t xml:space="preserve">  Nv</t>
    </r>
    <r>
      <rPr>
        <vertAlign val="subscript"/>
        <sz val="11"/>
        <color theme="1"/>
        <rFont val="Arial"/>
      </rPr>
      <t xml:space="preserve">max </t>
    </r>
    <r>
      <rPr>
        <sz val="11"/>
        <color theme="1"/>
        <rFont val="Arial"/>
      </rPr>
      <t>= N</t>
    </r>
    <r>
      <rPr>
        <vertAlign val="subscript"/>
        <sz val="11"/>
        <color theme="1"/>
        <rFont val="Arial"/>
      </rPr>
      <t>max</t>
    </r>
    <r>
      <rPr>
        <sz val="11"/>
        <color theme="1"/>
        <rFont val="Arial"/>
      </rPr>
      <t xml:space="preserve"> [a.(n</t>
    </r>
    <r>
      <rPr>
        <vertAlign val="subscript"/>
        <sz val="11"/>
        <color theme="1"/>
        <rFont val="Arial"/>
      </rPr>
      <t>max</t>
    </r>
    <r>
      <rPr>
        <sz val="11"/>
        <color theme="1"/>
        <rFont val="Arial"/>
      </rPr>
      <t>/n</t>
    </r>
    <r>
      <rPr>
        <vertAlign val="subscript"/>
        <sz val="11"/>
        <color theme="1"/>
        <rFont val="Arial"/>
      </rPr>
      <t>N</t>
    </r>
    <r>
      <rPr>
        <sz val="11"/>
        <color theme="1"/>
        <rFont val="Arial"/>
      </rPr>
      <t>) + b.(n</t>
    </r>
    <r>
      <rPr>
        <vertAlign val="subscript"/>
        <sz val="11"/>
        <color theme="1"/>
        <rFont val="Arial"/>
      </rPr>
      <t>max</t>
    </r>
    <r>
      <rPr>
        <sz val="11"/>
        <color theme="1"/>
        <rFont val="Arial"/>
      </rPr>
      <t>/n</t>
    </r>
    <r>
      <rPr>
        <vertAlign val="subscript"/>
        <sz val="11"/>
        <color theme="1"/>
        <rFont val="Arial"/>
      </rPr>
      <t>N</t>
    </r>
    <r>
      <rPr>
        <sz val="11"/>
        <color theme="1"/>
        <rFont val="Arial"/>
      </rPr>
      <t>)</t>
    </r>
    <r>
      <rPr>
        <vertAlign val="superscript"/>
        <sz val="11"/>
        <color theme="1"/>
        <rFont val="Arial"/>
      </rPr>
      <t>2</t>
    </r>
    <r>
      <rPr>
        <sz val="11"/>
        <color theme="1"/>
        <rFont val="Arial"/>
      </rPr>
      <t xml:space="preserve"> - c.(n</t>
    </r>
    <r>
      <rPr>
        <vertAlign val="subscript"/>
        <sz val="11"/>
        <color theme="1"/>
        <rFont val="Arial"/>
      </rPr>
      <t>max</t>
    </r>
    <r>
      <rPr>
        <sz val="11"/>
        <color theme="1"/>
        <rFont val="Arial"/>
      </rPr>
      <t>/n</t>
    </r>
    <r>
      <rPr>
        <vertAlign val="subscript"/>
        <sz val="11"/>
        <color theme="1"/>
        <rFont val="Arial"/>
      </rPr>
      <t>N</t>
    </r>
    <r>
      <rPr>
        <sz val="11"/>
        <color theme="1"/>
        <rFont val="Arial"/>
      </rPr>
      <t>)</t>
    </r>
    <r>
      <rPr>
        <vertAlign val="superscript"/>
        <sz val="11"/>
        <color theme="1"/>
        <rFont val="Arial"/>
      </rPr>
      <t>3</t>
    </r>
    <r>
      <rPr>
        <sz val="11"/>
        <color theme="1"/>
        <rFont val="Arial"/>
      </rPr>
      <t>]</t>
    </r>
  </si>
  <si>
    <r>
      <rPr>
        <sz val="11"/>
        <color theme="1"/>
        <rFont val="Arial"/>
      </rPr>
      <t xml:space="preserve">  + Đặt, λ = n</t>
    </r>
    <r>
      <rPr>
        <vertAlign val="subscript"/>
        <sz val="11"/>
        <color theme="1"/>
        <rFont val="Arial"/>
      </rPr>
      <t>max</t>
    </r>
    <r>
      <rPr>
        <sz val="11"/>
        <color theme="1"/>
        <rFont val="Arial"/>
      </rPr>
      <t>/n</t>
    </r>
    <r>
      <rPr>
        <vertAlign val="subscript"/>
        <sz val="11"/>
        <color theme="1"/>
        <rFont val="Arial"/>
      </rPr>
      <t>N</t>
    </r>
    <r>
      <rPr>
        <sz val="11"/>
        <color theme="1"/>
        <rFont val="Arial"/>
      </rPr>
      <t>, thì:</t>
    </r>
  </si>
  <si>
    <r>
      <rPr>
        <sz val="11"/>
        <color theme="1"/>
        <rFont val="Arial"/>
      </rPr>
      <t xml:space="preserve">  Nv</t>
    </r>
    <r>
      <rPr>
        <vertAlign val="subscript"/>
        <sz val="11"/>
        <color theme="1"/>
        <rFont val="Arial"/>
      </rPr>
      <t xml:space="preserve">max </t>
    </r>
    <r>
      <rPr>
        <sz val="11"/>
        <color theme="1"/>
        <rFont val="Arial"/>
      </rPr>
      <t>= N</t>
    </r>
    <r>
      <rPr>
        <vertAlign val="subscript"/>
        <sz val="11"/>
        <color theme="1"/>
        <rFont val="Arial"/>
      </rPr>
      <t>max</t>
    </r>
    <r>
      <rPr>
        <sz val="11"/>
        <color theme="1"/>
        <rFont val="Arial"/>
      </rPr>
      <t xml:space="preserve"> [a.λ + b.λ</t>
    </r>
    <r>
      <rPr>
        <vertAlign val="superscript"/>
        <sz val="11"/>
        <color theme="1"/>
        <rFont val="Arial"/>
      </rPr>
      <t>2</t>
    </r>
    <r>
      <rPr>
        <sz val="11"/>
        <color theme="1"/>
        <rFont val="Arial"/>
      </rPr>
      <t xml:space="preserve"> - c.λ</t>
    </r>
    <r>
      <rPr>
        <vertAlign val="superscript"/>
        <sz val="11"/>
        <color theme="1"/>
        <rFont val="Arial"/>
      </rPr>
      <t>3</t>
    </r>
    <r>
      <rPr>
        <sz val="11"/>
        <color theme="1"/>
        <rFont val="Arial"/>
      </rPr>
      <t>]</t>
    </r>
  </si>
  <si>
    <t xml:space="preserve">  Khoảng giá trị [λ] này được chọn dựa theo bảng 6, nó phụ thuộc vào:</t>
  </si>
  <si>
    <t xml:space="preserve">  - Nhiên liệu sử dụng cho ĐCĐT, và;</t>
  </si>
  <si>
    <t xml:space="preserve">  - Bộ hạn chế số vòng quay động cơ (có hay không có) trong hệ thống nhiên liệu sử dụng cho ĐCĐT</t>
  </si>
  <si>
    <t xml:space="preserve"> + Giá trị các hệ số thực nghiệm a, b, c dựa theo bảng 7</t>
  </si>
  <si>
    <t xml:space="preserve"> Như vậy, xác định được công suất lớn nhất của ĐCĐT</t>
  </si>
  <si>
    <t xml:space="preserve"> Nên chọn được ĐCĐT thích hợp trên thị trường.</t>
  </si>
  <si>
    <t>2.11.</t>
  </si>
  <si>
    <t xml:space="preserve"> Xác định tổng thành có tỷ số truyền trong hệ thống truyền lực xe</t>
  </si>
  <si>
    <t>2.11.1.</t>
  </si>
  <si>
    <t xml:space="preserve"> Vận tốc xe</t>
  </si>
  <si>
    <r>
      <rPr>
        <sz val="11"/>
        <color theme="1"/>
        <rFont val="Arial"/>
      </rPr>
      <t xml:space="preserve"> v</t>
    </r>
    <r>
      <rPr>
        <vertAlign val="subscript"/>
        <sz val="11"/>
        <color theme="1"/>
        <rFont val="Arial"/>
      </rPr>
      <t>eij</t>
    </r>
    <r>
      <rPr>
        <sz val="11"/>
        <color theme="1"/>
        <rFont val="Arial"/>
      </rPr>
      <t xml:space="preserve"> - vận tốc xe thay đổi với các biến số sau:</t>
    </r>
  </si>
  <si>
    <r>
      <rPr>
        <sz val="11"/>
        <color theme="1"/>
        <rFont val="Arial"/>
      </rPr>
      <t xml:space="preserve">    (</t>
    </r>
    <r>
      <rPr>
        <b/>
        <sz val="11"/>
        <color theme="1"/>
        <rFont val="Arial"/>
      </rPr>
      <t>e</t>
    </r>
    <r>
      <rPr>
        <sz val="11"/>
        <color theme="1"/>
        <rFont val="Arial"/>
      </rPr>
      <t>) - tốc độ (số vòng quay) động cơ n</t>
    </r>
    <r>
      <rPr>
        <vertAlign val="subscript"/>
        <sz val="11"/>
        <color theme="1"/>
        <rFont val="Arial"/>
      </rPr>
      <t>e</t>
    </r>
    <r>
      <rPr>
        <sz val="11"/>
        <color theme="1"/>
        <rFont val="Arial"/>
      </rPr>
      <t xml:space="preserve">; </t>
    </r>
  </si>
  <si>
    <r>
      <rPr>
        <sz val="11"/>
        <color theme="1"/>
        <rFont val="Arial"/>
      </rPr>
      <t xml:space="preserve">            được thay đổi giá trị, từ </t>
    </r>
    <r>
      <rPr>
        <b/>
        <sz val="11"/>
        <color theme="1"/>
        <rFont val="Arial"/>
      </rPr>
      <t>n</t>
    </r>
    <r>
      <rPr>
        <b/>
        <vertAlign val="subscript"/>
        <sz val="11"/>
        <color theme="1"/>
        <rFont val="Arial"/>
      </rPr>
      <t>e</t>
    </r>
    <r>
      <rPr>
        <b/>
        <sz val="11"/>
        <color theme="1"/>
        <rFont val="Arial"/>
      </rPr>
      <t xml:space="preserve"> = (n</t>
    </r>
    <r>
      <rPr>
        <b/>
        <vertAlign val="subscript"/>
        <sz val="11"/>
        <color theme="1"/>
        <rFont val="Arial"/>
      </rPr>
      <t>min</t>
    </r>
    <r>
      <rPr>
        <b/>
        <sz val="11"/>
        <color theme="1"/>
        <rFont val="Arial"/>
      </rPr>
      <t xml:space="preserve"> ÷ n</t>
    </r>
    <r>
      <rPr>
        <b/>
        <vertAlign val="subscript"/>
        <sz val="11"/>
        <color theme="1"/>
        <rFont val="Arial"/>
      </rPr>
      <t>max</t>
    </r>
    <r>
      <rPr>
        <b/>
        <sz val="11"/>
        <color theme="1"/>
        <rFont val="Arial"/>
      </rPr>
      <t>)</t>
    </r>
  </si>
  <si>
    <r>
      <rPr>
        <sz val="11"/>
        <color theme="1"/>
        <rFont val="Arial"/>
      </rPr>
      <t xml:space="preserve">    (</t>
    </r>
    <r>
      <rPr>
        <b/>
        <sz val="11"/>
        <color theme="1"/>
        <rFont val="Arial"/>
      </rPr>
      <t>i</t>
    </r>
    <r>
      <rPr>
        <sz val="11"/>
        <color theme="1"/>
        <rFont val="Arial"/>
      </rPr>
      <t xml:space="preserve">) - tỷ số truyền của hộp số chính </t>
    </r>
    <r>
      <rPr>
        <b/>
        <sz val="11"/>
        <color theme="1"/>
        <rFont val="Arial"/>
      </rPr>
      <t>i</t>
    </r>
    <r>
      <rPr>
        <b/>
        <vertAlign val="subscript"/>
        <sz val="11"/>
        <color theme="1"/>
        <rFont val="Arial"/>
      </rPr>
      <t>hi</t>
    </r>
    <r>
      <rPr>
        <sz val="11"/>
        <color theme="1"/>
        <rFont val="Arial"/>
      </rPr>
      <t xml:space="preserve">; </t>
    </r>
  </si>
  <si>
    <r>
      <rPr>
        <sz val="11"/>
        <color theme="1"/>
        <rFont val="Arial"/>
      </rPr>
      <t xml:space="preserve">            được thay đổi theo tay số truyền, từ </t>
    </r>
    <r>
      <rPr>
        <b/>
        <sz val="11"/>
        <color theme="1"/>
        <rFont val="Arial"/>
      </rPr>
      <t>i = (1 ÷ n)</t>
    </r>
  </si>
  <si>
    <r>
      <rPr>
        <sz val="11"/>
        <color theme="1"/>
        <rFont val="Arial"/>
      </rPr>
      <t xml:space="preserve">            </t>
    </r>
    <r>
      <rPr>
        <b/>
        <sz val="11"/>
        <color theme="1"/>
        <rFont val="Arial"/>
      </rPr>
      <t>i</t>
    </r>
    <r>
      <rPr>
        <b/>
        <vertAlign val="subscript"/>
        <sz val="11"/>
        <color theme="1"/>
        <rFont val="Arial"/>
      </rPr>
      <t xml:space="preserve">h1 </t>
    </r>
    <r>
      <rPr>
        <sz val="11"/>
        <color theme="1"/>
        <rFont val="Arial"/>
      </rPr>
      <t xml:space="preserve">- là tay số thứ </t>
    </r>
    <r>
      <rPr>
        <b/>
        <sz val="11"/>
        <color theme="1"/>
        <rFont val="Arial"/>
      </rPr>
      <t>1</t>
    </r>
  </si>
  <si>
    <r>
      <rPr>
        <sz val="11"/>
        <color theme="1"/>
        <rFont val="Arial"/>
      </rPr>
      <t xml:space="preserve">            </t>
    </r>
    <r>
      <rPr>
        <b/>
        <sz val="11"/>
        <color theme="1"/>
        <rFont val="Arial"/>
      </rPr>
      <t>i</t>
    </r>
    <r>
      <rPr>
        <b/>
        <vertAlign val="subscript"/>
        <sz val="11"/>
        <color theme="1"/>
        <rFont val="Arial"/>
      </rPr>
      <t xml:space="preserve">hn </t>
    </r>
    <r>
      <rPr>
        <sz val="11"/>
        <color theme="1"/>
        <rFont val="Arial"/>
      </rPr>
      <t xml:space="preserve">- là tay số thứ </t>
    </r>
    <r>
      <rPr>
        <b/>
        <sz val="11"/>
        <color theme="1"/>
        <rFont val="Arial"/>
      </rPr>
      <t>n</t>
    </r>
    <r>
      <rPr>
        <sz val="11"/>
        <color theme="1"/>
        <rFont val="Arial"/>
      </rPr>
      <t>, có thể là:</t>
    </r>
  </si>
  <si>
    <r>
      <rPr>
        <sz val="11"/>
        <color theme="1"/>
        <rFont val="Arial"/>
      </rPr>
      <t xml:space="preserve">                   - Số truyền thẳng, với  </t>
    </r>
    <r>
      <rPr>
        <b/>
        <sz val="11"/>
        <color theme="1"/>
        <rFont val="Arial"/>
      </rPr>
      <t>i</t>
    </r>
    <r>
      <rPr>
        <b/>
        <vertAlign val="subscript"/>
        <sz val="11"/>
        <color theme="1"/>
        <rFont val="Arial"/>
      </rPr>
      <t>hn</t>
    </r>
    <r>
      <rPr>
        <b/>
        <sz val="11"/>
        <color theme="1"/>
        <rFont val="Arial"/>
      </rPr>
      <t xml:space="preserve"> = 1</t>
    </r>
  </si>
  <si>
    <r>
      <rPr>
        <sz val="11"/>
        <color theme="1"/>
        <rFont val="Arial"/>
      </rPr>
      <t xml:space="preserve">                   - Số truyền tăng, với </t>
    </r>
    <r>
      <rPr>
        <b/>
        <sz val="11"/>
        <color theme="1"/>
        <rFont val="Arial"/>
      </rPr>
      <t>i</t>
    </r>
    <r>
      <rPr>
        <b/>
        <vertAlign val="subscript"/>
        <sz val="11"/>
        <color theme="1"/>
        <rFont val="Arial"/>
      </rPr>
      <t xml:space="preserve">hn </t>
    </r>
    <r>
      <rPr>
        <b/>
        <sz val="11"/>
        <color theme="1"/>
        <rFont val="Arial"/>
      </rPr>
      <t>= (0.65 ÷ 0.85)</t>
    </r>
  </si>
  <si>
    <r>
      <rPr>
        <sz val="11"/>
        <color theme="1"/>
        <rFont val="Arial"/>
      </rPr>
      <t xml:space="preserve">    (</t>
    </r>
    <r>
      <rPr>
        <b/>
        <sz val="11"/>
        <color theme="1"/>
        <rFont val="Arial"/>
      </rPr>
      <t>j</t>
    </r>
    <r>
      <rPr>
        <sz val="11"/>
        <color theme="1"/>
        <rFont val="Arial"/>
      </rPr>
      <t xml:space="preserve">) - tỷ số truyền của hộp số phụ hay phân phối, </t>
    </r>
    <r>
      <rPr>
        <b/>
        <sz val="11"/>
        <color theme="1"/>
        <rFont val="Arial"/>
      </rPr>
      <t>i</t>
    </r>
    <r>
      <rPr>
        <b/>
        <vertAlign val="subscript"/>
        <sz val="11"/>
        <color theme="1"/>
        <rFont val="Arial"/>
      </rPr>
      <t>pj</t>
    </r>
    <r>
      <rPr>
        <sz val="11"/>
        <color theme="1"/>
        <rFont val="Arial"/>
      </rPr>
      <t xml:space="preserve">; </t>
    </r>
  </si>
  <si>
    <r>
      <rPr>
        <sz val="11"/>
        <color theme="1"/>
        <rFont val="Arial"/>
      </rPr>
      <t xml:space="preserve">            được thay đổi theo tay số truyền, từ </t>
    </r>
    <r>
      <rPr>
        <b/>
        <sz val="11"/>
        <color theme="1"/>
        <rFont val="Arial"/>
      </rPr>
      <t>j = (t ÷ c)</t>
    </r>
  </si>
  <si>
    <r>
      <rPr>
        <sz val="11"/>
        <color theme="1"/>
        <rFont val="Arial"/>
      </rPr>
      <t xml:space="preserve">            </t>
    </r>
    <r>
      <rPr>
        <b/>
        <sz val="11"/>
        <color theme="1"/>
        <rFont val="Arial"/>
      </rPr>
      <t>i</t>
    </r>
    <r>
      <rPr>
        <b/>
        <vertAlign val="subscript"/>
        <sz val="11"/>
        <color theme="1"/>
        <rFont val="Arial"/>
      </rPr>
      <t xml:space="preserve">pt </t>
    </r>
    <r>
      <rPr>
        <sz val="11"/>
        <color theme="1"/>
        <rFont val="Arial"/>
      </rPr>
      <t>- là tỷ số truyền thấp (</t>
    </r>
    <r>
      <rPr>
        <b/>
        <sz val="11"/>
        <color theme="1"/>
        <rFont val="Arial"/>
      </rPr>
      <t>t</t>
    </r>
    <r>
      <rPr>
        <sz val="11"/>
        <color theme="1"/>
        <rFont val="Arial"/>
      </rPr>
      <t xml:space="preserve">), với </t>
    </r>
    <r>
      <rPr>
        <b/>
        <sz val="11"/>
        <color theme="1"/>
        <rFont val="Arial"/>
      </rPr>
      <t>i</t>
    </r>
    <r>
      <rPr>
        <b/>
        <vertAlign val="subscript"/>
        <sz val="11"/>
        <color theme="1"/>
        <rFont val="Arial"/>
      </rPr>
      <t>pt</t>
    </r>
    <r>
      <rPr>
        <b/>
        <sz val="11"/>
        <color theme="1"/>
        <rFont val="Arial"/>
      </rPr>
      <t xml:space="preserve"> = 1</t>
    </r>
  </si>
  <si>
    <r>
      <rPr>
        <sz val="11"/>
        <color theme="1"/>
        <rFont val="Arial"/>
      </rPr>
      <t xml:space="preserve">            </t>
    </r>
    <r>
      <rPr>
        <b/>
        <sz val="11"/>
        <color theme="1"/>
        <rFont val="Arial"/>
      </rPr>
      <t>i</t>
    </r>
    <r>
      <rPr>
        <b/>
        <vertAlign val="subscript"/>
        <sz val="11"/>
        <color theme="1"/>
        <rFont val="Arial"/>
      </rPr>
      <t xml:space="preserve">pc </t>
    </r>
    <r>
      <rPr>
        <sz val="11"/>
        <color theme="1"/>
        <rFont val="Arial"/>
      </rPr>
      <t>- là tỷ số truyền cao (</t>
    </r>
    <r>
      <rPr>
        <b/>
        <sz val="11"/>
        <color theme="1"/>
        <rFont val="Arial"/>
      </rPr>
      <t>c</t>
    </r>
    <r>
      <rPr>
        <sz val="11"/>
        <color theme="1"/>
        <rFont val="Arial"/>
      </rPr>
      <t xml:space="preserve">), với </t>
    </r>
    <r>
      <rPr>
        <b/>
        <sz val="11"/>
        <color theme="1"/>
        <rFont val="Arial"/>
      </rPr>
      <t>i</t>
    </r>
    <r>
      <rPr>
        <b/>
        <vertAlign val="subscript"/>
        <sz val="11"/>
        <color theme="1"/>
        <rFont val="Arial"/>
      </rPr>
      <t>pc</t>
    </r>
    <r>
      <rPr>
        <b/>
        <sz val="11"/>
        <color theme="1"/>
        <rFont val="Arial"/>
      </rPr>
      <t xml:space="preserve"> &gt; 1</t>
    </r>
  </si>
  <si>
    <t xml:space="preserve"> Do đó, vận tốc xe được viết dưới dạng một hàm số:</t>
  </si>
  <si>
    <r>
      <rPr>
        <sz val="11"/>
        <color theme="1"/>
        <rFont val="Arial"/>
      </rPr>
      <t xml:space="preserve"> v</t>
    </r>
    <r>
      <rPr>
        <vertAlign val="subscript"/>
        <sz val="11"/>
        <color theme="1"/>
        <rFont val="Arial"/>
      </rPr>
      <t>eij</t>
    </r>
    <r>
      <rPr>
        <sz val="11"/>
        <color theme="1"/>
        <rFont val="Arial"/>
      </rPr>
      <t xml:space="preserve"> = f(i</t>
    </r>
    <r>
      <rPr>
        <vertAlign val="subscript"/>
        <sz val="11"/>
        <color theme="1"/>
        <rFont val="Arial"/>
      </rPr>
      <t>ti,j</t>
    </r>
    <r>
      <rPr>
        <sz val="11"/>
        <color theme="1"/>
        <rFont val="Arial"/>
      </rPr>
      <t>,n</t>
    </r>
    <r>
      <rPr>
        <vertAlign val="subscript"/>
        <sz val="11"/>
        <color theme="1"/>
        <rFont val="Arial"/>
      </rPr>
      <t>e</t>
    </r>
    <r>
      <rPr>
        <sz val="11"/>
        <color theme="1"/>
        <rFont val="Arial"/>
      </rPr>
      <t>) = 2π.r</t>
    </r>
    <r>
      <rPr>
        <vertAlign val="subscript"/>
        <sz val="11"/>
        <color theme="1"/>
        <rFont val="Arial"/>
      </rPr>
      <t>b</t>
    </r>
    <r>
      <rPr>
        <sz val="11"/>
        <color theme="1"/>
        <rFont val="Arial"/>
      </rPr>
      <t>.n</t>
    </r>
    <r>
      <rPr>
        <vertAlign val="subscript"/>
        <sz val="11"/>
        <color theme="1"/>
        <rFont val="Arial"/>
      </rPr>
      <t>e</t>
    </r>
    <r>
      <rPr>
        <sz val="11"/>
        <color theme="1"/>
        <rFont val="Arial"/>
      </rPr>
      <t>/i</t>
    </r>
    <r>
      <rPr>
        <vertAlign val="subscript"/>
        <sz val="11"/>
        <color theme="1"/>
        <rFont val="Arial"/>
      </rPr>
      <t>ti,j</t>
    </r>
    <r>
      <rPr>
        <sz val="11"/>
        <color theme="1"/>
        <rFont val="Arial"/>
      </rPr>
      <t>, [m/s]</t>
    </r>
  </si>
  <si>
    <r>
      <rPr>
        <sz val="11"/>
        <color theme="1"/>
        <rFont val="Arial"/>
      </rPr>
      <t xml:space="preserve"> v</t>
    </r>
    <r>
      <rPr>
        <vertAlign val="subscript"/>
        <sz val="11"/>
        <color theme="1"/>
        <rFont val="Arial"/>
      </rPr>
      <t>eij</t>
    </r>
    <r>
      <rPr>
        <sz val="11"/>
        <color theme="1"/>
        <rFont val="Arial"/>
      </rPr>
      <t xml:space="preserve"> - vận tốc xe theo 3 biến số e, i, j;</t>
    </r>
  </si>
  <si>
    <t xml:space="preserve"> π - số pi = 3.1416…</t>
  </si>
  <si>
    <r>
      <rPr>
        <sz val="11"/>
        <color theme="1"/>
        <rFont val="Arial"/>
      </rPr>
      <t xml:space="preserve"> r</t>
    </r>
    <r>
      <rPr>
        <vertAlign val="subscript"/>
        <sz val="11"/>
        <color theme="1"/>
        <rFont val="Arial"/>
      </rPr>
      <t xml:space="preserve">b </t>
    </r>
    <r>
      <rPr>
        <sz val="11"/>
        <color theme="1"/>
        <rFont val="Arial"/>
      </rPr>
      <t>- bán kính lăn bánh xe, mm;</t>
    </r>
  </si>
  <si>
    <r>
      <rPr>
        <sz val="11"/>
        <color theme="1"/>
        <rFont val="Arial"/>
      </rPr>
      <t xml:space="preserve"> n</t>
    </r>
    <r>
      <rPr>
        <vertAlign val="subscript"/>
        <sz val="11"/>
        <color theme="1"/>
        <rFont val="Arial"/>
      </rPr>
      <t xml:space="preserve">e </t>
    </r>
    <r>
      <rPr>
        <sz val="11"/>
        <color theme="1"/>
        <rFont val="Arial"/>
      </rPr>
      <t>- số vòng quay ĐCĐT sẽ thay đổi trong quá trình hoạt động, v/p;</t>
    </r>
  </si>
  <si>
    <r>
      <rPr>
        <sz val="11"/>
        <color theme="1"/>
        <rFont val="Arial"/>
      </rPr>
      <t xml:space="preserve"> i</t>
    </r>
    <r>
      <rPr>
        <vertAlign val="subscript"/>
        <sz val="11"/>
        <color theme="1"/>
        <rFont val="Arial"/>
      </rPr>
      <t>ti,j</t>
    </r>
    <r>
      <rPr>
        <sz val="11"/>
        <color theme="1"/>
        <rFont val="Arial"/>
      </rPr>
      <t xml:space="preserve"> = (i</t>
    </r>
    <r>
      <rPr>
        <vertAlign val="subscript"/>
        <sz val="11"/>
        <color theme="1"/>
        <rFont val="Arial"/>
      </rPr>
      <t>hi</t>
    </r>
    <r>
      <rPr>
        <sz val="11"/>
        <color theme="1"/>
        <rFont val="Arial"/>
      </rPr>
      <t>.i</t>
    </r>
    <r>
      <rPr>
        <vertAlign val="subscript"/>
        <sz val="11"/>
        <color theme="1"/>
        <rFont val="Arial"/>
      </rPr>
      <t>pj</t>
    </r>
    <r>
      <rPr>
        <sz val="11"/>
        <color theme="1"/>
        <rFont val="Arial"/>
      </rPr>
      <t>).(i</t>
    </r>
    <r>
      <rPr>
        <vertAlign val="subscript"/>
        <sz val="11"/>
        <color theme="1"/>
        <rFont val="Arial"/>
      </rPr>
      <t>o</t>
    </r>
    <r>
      <rPr>
        <sz val="11"/>
        <color theme="1"/>
        <rFont val="Arial"/>
      </rPr>
      <t>.i</t>
    </r>
    <r>
      <rPr>
        <vertAlign val="subscript"/>
        <sz val="11"/>
        <color theme="1"/>
        <rFont val="Arial"/>
      </rPr>
      <t>cc</t>
    </r>
    <r>
      <rPr>
        <sz val="11"/>
        <color theme="1"/>
        <rFont val="Arial"/>
      </rPr>
      <t>) - tỷ số truyền trong hệ thống truyền lực tổng quát</t>
    </r>
  </si>
  <si>
    <t xml:space="preserve"> Hàm số vận tốc có thể viết lại:</t>
  </si>
  <si>
    <r>
      <rPr>
        <sz val="11"/>
        <color theme="1"/>
        <rFont val="Arial"/>
      </rPr>
      <t xml:space="preserve"> v</t>
    </r>
    <r>
      <rPr>
        <vertAlign val="subscript"/>
        <sz val="11"/>
        <color theme="1"/>
        <rFont val="Arial"/>
      </rPr>
      <t>eij</t>
    </r>
    <r>
      <rPr>
        <sz val="11"/>
        <color theme="1"/>
        <rFont val="Arial"/>
      </rPr>
      <t xml:space="preserve"> = f(i</t>
    </r>
    <r>
      <rPr>
        <vertAlign val="subscript"/>
        <sz val="11"/>
        <color theme="1"/>
        <rFont val="Arial"/>
      </rPr>
      <t>ti,j</t>
    </r>
    <r>
      <rPr>
        <sz val="11"/>
        <color theme="1"/>
        <rFont val="Arial"/>
      </rPr>
      <t>,n</t>
    </r>
    <r>
      <rPr>
        <vertAlign val="subscript"/>
        <sz val="11"/>
        <color theme="1"/>
        <rFont val="Arial"/>
      </rPr>
      <t>e</t>
    </r>
    <r>
      <rPr>
        <sz val="11"/>
        <color theme="1"/>
        <rFont val="Arial"/>
      </rPr>
      <t>) = 2π.r</t>
    </r>
    <r>
      <rPr>
        <vertAlign val="subscript"/>
        <sz val="11"/>
        <color theme="1"/>
        <rFont val="Arial"/>
      </rPr>
      <t>b</t>
    </r>
    <r>
      <rPr>
        <sz val="11"/>
        <color theme="1"/>
        <rFont val="Arial"/>
      </rPr>
      <t>.n</t>
    </r>
    <r>
      <rPr>
        <vertAlign val="subscript"/>
        <sz val="11"/>
        <color theme="1"/>
        <rFont val="Arial"/>
      </rPr>
      <t>e</t>
    </r>
    <r>
      <rPr>
        <sz val="11"/>
        <color theme="1"/>
        <rFont val="Arial"/>
      </rPr>
      <t>/((i</t>
    </r>
    <r>
      <rPr>
        <vertAlign val="subscript"/>
        <sz val="11"/>
        <color theme="1"/>
        <rFont val="Arial"/>
      </rPr>
      <t>hi</t>
    </r>
    <r>
      <rPr>
        <sz val="11"/>
        <color theme="1"/>
        <rFont val="Arial"/>
      </rPr>
      <t>.i</t>
    </r>
    <r>
      <rPr>
        <vertAlign val="subscript"/>
        <sz val="11"/>
        <color theme="1"/>
        <rFont val="Arial"/>
      </rPr>
      <t>pj</t>
    </r>
    <r>
      <rPr>
        <sz val="11"/>
        <color theme="1"/>
        <rFont val="Arial"/>
      </rPr>
      <t>).(i</t>
    </r>
    <r>
      <rPr>
        <vertAlign val="subscript"/>
        <sz val="11"/>
        <color theme="1"/>
        <rFont val="Arial"/>
      </rPr>
      <t>o</t>
    </r>
    <r>
      <rPr>
        <sz val="11"/>
        <color theme="1"/>
        <rFont val="Arial"/>
      </rPr>
      <t>.i</t>
    </r>
    <r>
      <rPr>
        <vertAlign val="subscript"/>
        <sz val="11"/>
        <color theme="1"/>
        <rFont val="Arial"/>
      </rPr>
      <t>cc</t>
    </r>
    <r>
      <rPr>
        <sz val="11"/>
        <color theme="1"/>
        <rFont val="Arial"/>
      </rPr>
      <t>)), [m/s]</t>
    </r>
  </si>
  <si>
    <t>2.11.2.</t>
  </si>
  <si>
    <r>
      <rPr>
        <b/>
        <sz val="11"/>
        <color theme="1"/>
        <rFont val="Arial"/>
      </rPr>
      <t xml:space="preserve"> Xác định cụm tổng thành có "tỷ số truyền không thay đổi" - (i</t>
    </r>
    <r>
      <rPr>
        <b/>
        <vertAlign val="subscript"/>
        <sz val="11"/>
        <color theme="1"/>
        <rFont val="Arial"/>
      </rPr>
      <t>o</t>
    </r>
    <r>
      <rPr>
        <b/>
        <sz val="11"/>
        <color theme="1"/>
        <rFont val="Arial"/>
      </rPr>
      <t>.i</t>
    </r>
    <r>
      <rPr>
        <b/>
        <vertAlign val="subscript"/>
        <sz val="11"/>
        <color theme="1"/>
        <rFont val="Arial"/>
      </rPr>
      <t>cc</t>
    </r>
    <r>
      <rPr>
        <b/>
        <sz val="11"/>
        <color theme="1"/>
        <rFont val="Arial"/>
      </rPr>
      <t>)</t>
    </r>
  </si>
  <si>
    <r>
      <rPr>
        <sz val="11"/>
        <color theme="1"/>
        <rFont val="Arial"/>
      </rPr>
      <t xml:space="preserve"> Muốn vận tốc xe đạt lớn nhất (</t>
    </r>
    <r>
      <rPr>
        <b/>
        <sz val="11"/>
        <color theme="1"/>
        <rFont val="Arial"/>
      </rPr>
      <t>v</t>
    </r>
    <r>
      <rPr>
        <b/>
        <vertAlign val="subscript"/>
        <sz val="11"/>
        <color theme="1"/>
        <rFont val="Arial"/>
      </rPr>
      <t>max</t>
    </r>
    <r>
      <rPr>
        <sz val="11"/>
        <color theme="1"/>
        <rFont val="Arial"/>
      </rPr>
      <t>), tức v</t>
    </r>
    <r>
      <rPr>
        <vertAlign val="subscript"/>
        <sz val="11"/>
        <color theme="1"/>
        <rFont val="Arial"/>
      </rPr>
      <t>eij</t>
    </r>
    <r>
      <rPr>
        <sz val="11"/>
        <color theme="1"/>
        <rFont val="Arial"/>
      </rPr>
      <t xml:space="preserve"> = v</t>
    </r>
    <r>
      <rPr>
        <vertAlign val="subscript"/>
        <sz val="11"/>
        <color theme="1"/>
        <rFont val="Arial"/>
      </rPr>
      <t>max</t>
    </r>
    <r>
      <rPr>
        <sz val="11"/>
        <color theme="1"/>
        <rFont val="Arial"/>
      </rPr>
      <t>, cần:</t>
    </r>
  </si>
  <si>
    <r>
      <rPr>
        <sz val="11"/>
        <color theme="1"/>
        <rFont val="Arial"/>
      </rPr>
      <t xml:space="preserve"> + Số vòng quay động cơ lớn nhất, tức n</t>
    </r>
    <r>
      <rPr>
        <vertAlign val="subscript"/>
        <sz val="11"/>
        <color theme="1"/>
        <rFont val="Arial"/>
      </rPr>
      <t>e</t>
    </r>
    <r>
      <rPr>
        <sz val="11"/>
        <color theme="1"/>
        <rFont val="Arial"/>
      </rPr>
      <t xml:space="preserve"> = n</t>
    </r>
    <r>
      <rPr>
        <vertAlign val="subscript"/>
        <sz val="11"/>
        <color theme="1"/>
        <rFont val="Arial"/>
      </rPr>
      <t>max</t>
    </r>
    <r>
      <rPr>
        <sz val="11"/>
        <color theme="1"/>
        <rFont val="Arial"/>
      </rPr>
      <t>;</t>
    </r>
  </si>
  <si>
    <r>
      <rPr>
        <sz val="11"/>
        <color theme="1"/>
        <rFont val="Arial"/>
      </rPr>
      <t xml:space="preserve"> + Tỷ số truyền ở hộp số chính phải nhỏ nhất, tương ứng với tay số cao nhất, i</t>
    </r>
    <r>
      <rPr>
        <vertAlign val="subscript"/>
        <sz val="11"/>
        <color theme="1"/>
        <rFont val="Arial"/>
      </rPr>
      <t>hi</t>
    </r>
    <r>
      <rPr>
        <sz val="11"/>
        <color theme="1"/>
        <rFont val="Arial"/>
      </rPr>
      <t>=i</t>
    </r>
    <r>
      <rPr>
        <vertAlign val="subscript"/>
        <sz val="11"/>
        <color theme="1"/>
        <rFont val="Arial"/>
      </rPr>
      <t>hn</t>
    </r>
    <r>
      <rPr>
        <sz val="11"/>
        <color theme="1"/>
        <rFont val="Arial"/>
      </rPr>
      <t>. I</t>
    </r>
    <r>
      <rPr>
        <vertAlign val="subscript"/>
        <sz val="11"/>
        <color theme="1"/>
        <rFont val="Arial"/>
      </rPr>
      <t>hn</t>
    </r>
    <r>
      <rPr>
        <sz val="11"/>
        <color theme="1"/>
        <rFont val="Arial"/>
      </rPr>
      <t xml:space="preserve"> có thể là:</t>
    </r>
  </si>
  <si>
    <r>
      <rPr>
        <sz val="11"/>
        <color theme="1"/>
        <rFont val="Arial"/>
      </rPr>
      <t xml:space="preserve"> - Số truyền thẳng, i</t>
    </r>
    <r>
      <rPr>
        <vertAlign val="subscript"/>
        <sz val="11"/>
        <color theme="1"/>
        <rFont val="Arial"/>
      </rPr>
      <t>hn</t>
    </r>
    <r>
      <rPr>
        <sz val="11"/>
        <color theme="1"/>
        <rFont val="Arial"/>
      </rPr>
      <t xml:space="preserve"> = 1; hoặc</t>
    </r>
  </si>
  <si>
    <r>
      <rPr>
        <sz val="11"/>
        <color theme="1"/>
        <rFont val="Arial"/>
      </rPr>
      <t xml:space="preserve"> - Số truyền tăng; [i</t>
    </r>
    <r>
      <rPr>
        <vertAlign val="subscript"/>
        <sz val="11"/>
        <color theme="1"/>
        <rFont val="Arial"/>
      </rPr>
      <t>hn</t>
    </r>
    <r>
      <rPr>
        <sz val="11"/>
        <color theme="1"/>
        <rFont val="Arial"/>
      </rPr>
      <t xml:space="preserve">] = (0.65 ÷ 0.85) </t>
    </r>
  </si>
  <si>
    <r>
      <rPr>
        <sz val="11"/>
        <color theme="1"/>
        <rFont val="Arial"/>
      </rPr>
      <t xml:space="preserve"> + Tỷ số truyền ở hộp số phụ cũng phải nhỏ nhất, ứng với tỷ số truyền thấp nhất, i</t>
    </r>
    <r>
      <rPr>
        <vertAlign val="subscript"/>
        <sz val="11"/>
        <color theme="1"/>
        <rFont val="Arial"/>
      </rPr>
      <t xml:space="preserve">pj </t>
    </r>
    <r>
      <rPr>
        <sz val="11"/>
        <color theme="1"/>
        <rFont val="Arial"/>
      </rPr>
      <t>= i</t>
    </r>
    <r>
      <rPr>
        <vertAlign val="subscript"/>
        <sz val="11"/>
        <color theme="1"/>
        <rFont val="Arial"/>
      </rPr>
      <t>pt</t>
    </r>
    <r>
      <rPr>
        <sz val="11"/>
        <color theme="1"/>
        <rFont val="Arial"/>
      </rPr>
      <t>, với i</t>
    </r>
    <r>
      <rPr>
        <vertAlign val="subscript"/>
        <sz val="11"/>
        <color theme="1"/>
        <rFont val="Arial"/>
      </rPr>
      <t>pt</t>
    </r>
    <r>
      <rPr>
        <sz val="11"/>
        <color theme="1"/>
        <rFont val="Arial"/>
      </rPr>
      <t xml:space="preserve"> = 1;</t>
    </r>
  </si>
  <si>
    <r>
      <rPr>
        <sz val="11"/>
        <color theme="1"/>
        <rFont val="Arial"/>
      </rPr>
      <t xml:space="preserve"> Do đó, v</t>
    </r>
    <r>
      <rPr>
        <vertAlign val="subscript"/>
        <sz val="11"/>
        <color theme="1"/>
        <rFont val="Arial"/>
      </rPr>
      <t>max</t>
    </r>
    <r>
      <rPr>
        <sz val="11"/>
        <color theme="1"/>
        <rFont val="Arial"/>
      </rPr>
      <t xml:space="preserve"> = 2π.r</t>
    </r>
    <r>
      <rPr>
        <vertAlign val="subscript"/>
        <sz val="11"/>
        <color theme="1"/>
        <rFont val="Arial"/>
      </rPr>
      <t>b</t>
    </r>
    <r>
      <rPr>
        <sz val="11"/>
        <color theme="1"/>
        <rFont val="Arial"/>
      </rPr>
      <t>.n</t>
    </r>
    <r>
      <rPr>
        <vertAlign val="subscript"/>
        <sz val="11"/>
        <color theme="1"/>
        <rFont val="Arial"/>
      </rPr>
      <t>max</t>
    </r>
    <r>
      <rPr>
        <sz val="11"/>
        <color theme="1"/>
        <rFont val="Arial"/>
      </rPr>
      <t>/((i</t>
    </r>
    <r>
      <rPr>
        <vertAlign val="subscript"/>
        <sz val="11"/>
        <color theme="1"/>
        <rFont val="Arial"/>
      </rPr>
      <t>hn</t>
    </r>
    <r>
      <rPr>
        <sz val="11"/>
        <color theme="1"/>
        <rFont val="Arial"/>
      </rPr>
      <t>.i</t>
    </r>
    <r>
      <rPr>
        <vertAlign val="subscript"/>
        <sz val="11"/>
        <color theme="1"/>
        <rFont val="Arial"/>
      </rPr>
      <t>pt</t>
    </r>
    <r>
      <rPr>
        <sz val="11"/>
        <color theme="1"/>
        <rFont val="Arial"/>
      </rPr>
      <t>).(i</t>
    </r>
    <r>
      <rPr>
        <vertAlign val="subscript"/>
        <sz val="11"/>
        <color theme="1"/>
        <rFont val="Arial"/>
      </rPr>
      <t>o</t>
    </r>
    <r>
      <rPr>
        <sz val="11"/>
        <color theme="1"/>
        <rFont val="Arial"/>
      </rPr>
      <t>.i</t>
    </r>
    <r>
      <rPr>
        <vertAlign val="subscript"/>
        <sz val="11"/>
        <color theme="1"/>
        <rFont val="Arial"/>
      </rPr>
      <t>cc</t>
    </r>
    <r>
      <rPr>
        <sz val="11"/>
        <color theme="1"/>
        <rFont val="Arial"/>
      </rPr>
      <t>))</t>
    </r>
  </si>
  <si>
    <r>
      <rPr>
        <sz val="11"/>
        <color theme="1"/>
        <rFont val="Arial"/>
      </rPr>
      <t xml:space="preserve"> Như vậy, giá trị tỷ số truyền của cụm có "tỷ số truyền không thay đổi" (i</t>
    </r>
    <r>
      <rPr>
        <vertAlign val="subscript"/>
        <sz val="11"/>
        <color theme="1"/>
        <rFont val="Arial"/>
      </rPr>
      <t>o</t>
    </r>
    <r>
      <rPr>
        <sz val="11"/>
        <color theme="1"/>
        <rFont val="Arial"/>
      </rPr>
      <t>.i</t>
    </r>
    <r>
      <rPr>
        <vertAlign val="subscript"/>
        <sz val="11"/>
        <color theme="1"/>
        <rFont val="Arial"/>
      </rPr>
      <t>cc</t>
    </r>
    <r>
      <rPr>
        <sz val="11"/>
        <color theme="1"/>
        <rFont val="Arial"/>
      </rPr>
      <t>), xác định bởi biểu thức:</t>
    </r>
  </si>
  <si>
    <r>
      <rPr>
        <sz val="11"/>
        <color theme="1"/>
        <rFont val="Arial"/>
      </rPr>
      <t xml:space="preserve"> (i</t>
    </r>
    <r>
      <rPr>
        <vertAlign val="subscript"/>
        <sz val="11"/>
        <color theme="1"/>
        <rFont val="Arial"/>
      </rPr>
      <t>o</t>
    </r>
    <r>
      <rPr>
        <sz val="11"/>
        <color theme="1"/>
        <rFont val="Arial"/>
      </rPr>
      <t>.i</t>
    </r>
    <r>
      <rPr>
        <vertAlign val="subscript"/>
        <sz val="11"/>
        <color theme="1"/>
        <rFont val="Arial"/>
      </rPr>
      <t>cc</t>
    </r>
    <r>
      <rPr>
        <sz val="11"/>
        <color theme="1"/>
        <rFont val="Arial"/>
      </rPr>
      <t>) = 2π.r</t>
    </r>
    <r>
      <rPr>
        <vertAlign val="subscript"/>
        <sz val="11"/>
        <color theme="1"/>
        <rFont val="Arial"/>
      </rPr>
      <t>b</t>
    </r>
    <r>
      <rPr>
        <sz val="11"/>
        <color theme="1"/>
        <rFont val="Arial"/>
      </rPr>
      <t>.n</t>
    </r>
    <r>
      <rPr>
        <vertAlign val="subscript"/>
        <sz val="11"/>
        <color theme="1"/>
        <rFont val="Arial"/>
      </rPr>
      <t>max</t>
    </r>
    <r>
      <rPr>
        <sz val="11"/>
        <color theme="1"/>
        <rFont val="Arial"/>
      </rPr>
      <t>/((v</t>
    </r>
    <r>
      <rPr>
        <vertAlign val="subscript"/>
        <sz val="11"/>
        <color theme="1"/>
        <rFont val="Arial"/>
      </rPr>
      <t>max</t>
    </r>
    <r>
      <rPr>
        <sz val="11"/>
        <color theme="1"/>
        <rFont val="Arial"/>
      </rPr>
      <t>).(i</t>
    </r>
    <r>
      <rPr>
        <vertAlign val="subscript"/>
        <sz val="11"/>
        <color theme="1"/>
        <rFont val="Arial"/>
      </rPr>
      <t>hn</t>
    </r>
    <r>
      <rPr>
        <sz val="11"/>
        <color theme="1"/>
        <rFont val="Arial"/>
      </rPr>
      <t>.i</t>
    </r>
    <r>
      <rPr>
        <vertAlign val="subscript"/>
        <sz val="11"/>
        <color theme="1"/>
        <rFont val="Arial"/>
      </rPr>
      <t>pt</t>
    </r>
    <r>
      <rPr>
        <sz val="11"/>
        <color theme="1"/>
        <rFont val="Arial"/>
      </rPr>
      <t>))</t>
    </r>
  </si>
  <si>
    <r>
      <rPr>
        <sz val="11"/>
        <color theme="1"/>
        <rFont val="Arial"/>
      </rPr>
      <t xml:space="preserve"> Gọi [i</t>
    </r>
    <r>
      <rPr>
        <vertAlign val="subscript"/>
        <sz val="11"/>
        <color theme="1"/>
        <rFont val="Arial"/>
      </rPr>
      <t>o</t>
    </r>
    <r>
      <rPr>
        <sz val="11"/>
        <color theme="1"/>
        <rFont val="Arial"/>
      </rPr>
      <t>] là khoảng tỷ số truyền của truyền lực chính thuộc chủng loại xe tương ứng</t>
    </r>
  </si>
  <si>
    <r>
      <rPr>
        <sz val="11"/>
        <color theme="1"/>
        <rFont val="Arial"/>
      </rPr>
      <t xml:space="preserve"> So sánh giá trị (i</t>
    </r>
    <r>
      <rPr>
        <vertAlign val="subscript"/>
        <sz val="11"/>
        <color theme="1"/>
        <rFont val="Arial"/>
      </rPr>
      <t>o</t>
    </r>
    <r>
      <rPr>
        <sz val="11"/>
        <color theme="1"/>
        <rFont val="Arial"/>
      </rPr>
      <t>.i</t>
    </r>
    <r>
      <rPr>
        <vertAlign val="subscript"/>
        <sz val="11"/>
        <color theme="1"/>
        <rFont val="Arial"/>
      </rPr>
      <t>cc</t>
    </r>
    <r>
      <rPr>
        <sz val="11"/>
        <color theme="1"/>
        <rFont val="Arial"/>
      </rPr>
      <t>) với khoảng [i</t>
    </r>
    <r>
      <rPr>
        <vertAlign val="subscript"/>
        <sz val="11"/>
        <color theme="1"/>
        <rFont val="Arial"/>
      </rPr>
      <t>o</t>
    </r>
    <r>
      <rPr>
        <sz val="11"/>
        <color theme="1"/>
        <rFont val="Arial"/>
      </rPr>
      <t>], nếu:</t>
    </r>
  </si>
  <si>
    <r>
      <rPr>
        <sz val="11"/>
        <color theme="1"/>
        <rFont val="Arial"/>
      </rPr>
      <t xml:space="preserve"> (i</t>
    </r>
    <r>
      <rPr>
        <vertAlign val="subscript"/>
        <sz val="11"/>
        <color theme="1"/>
        <rFont val="Arial"/>
      </rPr>
      <t>o</t>
    </r>
    <r>
      <rPr>
        <sz val="11"/>
        <color theme="1"/>
        <rFont val="Arial"/>
      </rPr>
      <t>.i</t>
    </r>
    <r>
      <rPr>
        <vertAlign val="subscript"/>
        <sz val="11"/>
        <color theme="1"/>
        <rFont val="Arial"/>
      </rPr>
      <t>cc</t>
    </r>
    <r>
      <rPr>
        <sz val="11"/>
        <color theme="1"/>
        <rFont val="Arial"/>
      </rPr>
      <t xml:space="preserve">) </t>
    </r>
    <r>
      <rPr>
        <sz val="11"/>
        <color theme="1"/>
        <rFont val="Symbol"/>
      </rPr>
      <t>£</t>
    </r>
    <r>
      <rPr>
        <sz val="11"/>
        <color theme="1"/>
        <rFont val="Arial"/>
      </rPr>
      <t xml:space="preserve"> [i</t>
    </r>
    <r>
      <rPr>
        <vertAlign val="subscript"/>
        <sz val="11"/>
        <color theme="1"/>
        <rFont val="Arial"/>
      </rPr>
      <t>o</t>
    </r>
    <r>
      <rPr>
        <sz val="11"/>
        <color theme="1"/>
        <rFont val="Arial"/>
      </rPr>
      <t>], nhóm tổng thành có tỷ số truyền "không thay đổi được" này chỉ cần bộ truyền lực trung ương là đủ đáp ứng giá trị đã tính</t>
    </r>
  </si>
  <si>
    <r>
      <rPr>
        <sz val="11"/>
        <color theme="1"/>
        <rFont val="Arial"/>
      </rPr>
      <t xml:space="preserve"> (i</t>
    </r>
    <r>
      <rPr>
        <vertAlign val="subscript"/>
        <sz val="11"/>
        <color theme="1"/>
        <rFont val="Arial"/>
      </rPr>
      <t>o</t>
    </r>
    <r>
      <rPr>
        <sz val="11"/>
        <color theme="1"/>
        <rFont val="Arial"/>
      </rPr>
      <t>.i</t>
    </r>
    <r>
      <rPr>
        <vertAlign val="subscript"/>
        <sz val="11"/>
        <color theme="1"/>
        <rFont val="Arial"/>
      </rPr>
      <t>cc</t>
    </r>
    <r>
      <rPr>
        <sz val="11"/>
        <color theme="1"/>
        <rFont val="Arial"/>
      </rPr>
      <t xml:space="preserve">) </t>
    </r>
    <r>
      <rPr>
        <sz val="11"/>
        <color theme="1"/>
        <rFont val="Symbol"/>
      </rPr>
      <t>&gt;</t>
    </r>
    <r>
      <rPr>
        <sz val="11"/>
        <color theme="1"/>
        <rFont val="Arial"/>
      </rPr>
      <t xml:space="preserve"> [i</t>
    </r>
    <r>
      <rPr>
        <vertAlign val="subscript"/>
        <sz val="11"/>
        <color theme="1"/>
        <rFont val="Arial"/>
      </rPr>
      <t>o</t>
    </r>
    <r>
      <rPr>
        <sz val="11"/>
        <color theme="1"/>
        <rFont val="Arial"/>
      </rPr>
      <t>], nhóm tổng thành có tỷ số truyền "không thay đổi được" này không chỉ có bộ truyền lực trung ương (i</t>
    </r>
    <r>
      <rPr>
        <vertAlign val="subscript"/>
        <sz val="11"/>
        <color theme="1"/>
        <rFont val="Arial"/>
      </rPr>
      <t>o</t>
    </r>
    <r>
      <rPr>
        <sz val="11"/>
        <color theme="1"/>
        <rFont val="Arial"/>
      </rPr>
      <t>) mà cần cả bộ truyền lực cuối cùng (i</t>
    </r>
    <r>
      <rPr>
        <vertAlign val="subscript"/>
        <sz val="11"/>
        <color theme="1"/>
        <rFont val="Arial"/>
      </rPr>
      <t>cc</t>
    </r>
    <r>
      <rPr>
        <sz val="11"/>
        <color theme="1"/>
        <rFont val="Arial"/>
      </rPr>
      <t>)</t>
    </r>
  </si>
  <si>
    <t>2.11.3.</t>
  </si>
  <si>
    <r>
      <rPr>
        <b/>
        <sz val="11"/>
        <color theme="1"/>
        <rFont val="Arial"/>
      </rPr>
      <t xml:space="preserve"> Xác định cụm tổng thành có "tỷ số truyền thay đổi" - (i</t>
    </r>
    <r>
      <rPr>
        <b/>
        <vertAlign val="subscript"/>
        <sz val="11"/>
        <color theme="1"/>
        <rFont val="Arial"/>
      </rPr>
      <t>hi</t>
    </r>
    <r>
      <rPr>
        <b/>
        <sz val="11"/>
        <color theme="1"/>
        <rFont val="Arial"/>
      </rPr>
      <t>.i</t>
    </r>
    <r>
      <rPr>
        <b/>
        <vertAlign val="subscript"/>
        <sz val="11"/>
        <color theme="1"/>
        <rFont val="Arial"/>
      </rPr>
      <t>pj</t>
    </r>
    <r>
      <rPr>
        <b/>
        <sz val="11"/>
        <color theme="1"/>
        <rFont val="Arial"/>
      </rPr>
      <t>)</t>
    </r>
  </si>
  <si>
    <t xml:space="preserve"> Tỷ số truyền trong hệ thống truyền lực tổng quát thể hiện qua biểu thức:</t>
  </si>
  <si>
    <r>
      <rPr>
        <sz val="11"/>
        <color theme="1"/>
        <rFont val="Arial"/>
      </rPr>
      <t xml:space="preserve"> Trong đó, đã xác định được (i</t>
    </r>
    <r>
      <rPr>
        <vertAlign val="subscript"/>
        <sz val="11"/>
        <color theme="1"/>
        <rFont val="Arial"/>
      </rPr>
      <t>o</t>
    </r>
    <r>
      <rPr>
        <sz val="11"/>
        <color theme="1"/>
        <rFont val="Arial"/>
      </rPr>
      <t>.i</t>
    </r>
    <r>
      <rPr>
        <vertAlign val="subscript"/>
        <sz val="11"/>
        <color theme="1"/>
        <rFont val="Arial"/>
      </rPr>
      <t>cc</t>
    </r>
    <r>
      <rPr>
        <sz val="11"/>
        <color theme="1"/>
        <rFont val="Arial"/>
      </rPr>
      <t>) trong mục 2.11.2</t>
    </r>
  </si>
  <si>
    <r>
      <rPr>
        <sz val="11"/>
        <color theme="1"/>
        <rFont val="Arial"/>
      </rPr>
      <t xml:space="preserve"> Cần xác định (i</t>
    </r>
    <r>
      <rPr>
        <vertAlign val="subscript"/>
        <sz val="11"/>
        <color theme="1"/>
        <rFont val="Arial"/>
      </rPr>
      <t>hi</t>
    </r>
    <r>
      <rPr>
        <sz val="11"/>
        <color theme="1"/>
        <rFont val="Arial"/>
      </rPr>
      <t>.i</t>
    </r>
    <r>
      <rPr>
        <vertAlign val="subscript"/>
        <sz val="11"/>
        <color theme="1"/>
        <rFont val="Arial"/>
      </rPr>
      <t>pj</t>
    </r>
    <r>
      <rPr>
        <sz val="11"/>
        <color theme="1"/>
        <rFont val="Arial"/>
      </rPr>
      <t>)</t>
    </r>
  </si>
  <si>
    <r>
      <rPr>
        <sz val="11"/>
        <color theme="1"/>
        <rFont val="Arial"/>
      </rPr>
      <t xml:space="preserve"> Muốn vận tốc xe đạt nhỏ nhất (</t>
    </r>
    <r>
      <rPr>
        <b/>
        <sz val="11"/>
        <color theme="1"/>
        <rFont val="Arial"/>
      </rPr>
      <t>v</t>
    </r>
    <r>
      <rPr>
        <b/>
        <vertAlign val="subscript"/>
        <sz val="11"/>
        <color theme="1"/>
        <rFont val="Arial"/>
      </rPr>
      <t>min</t>
    </r>
    <r>
      <rPr>
        <sz val="11"/>
        <color theme="1"/>
        <rFont val="Arial"/>
      </rPr>
      <t>), tức v</t>
    </r>
    <r>
      <rPr>
        <vertAlign val="subscript"/>
        <sz val="11"/>
        <color theme="1"/>
        <rFont val="Arial"/>
      </rPr>
      <t>eij</t>
    </r>
    <r>
      <rPr>
        <sz val="11"/>
        <color theme="1"/>
        <rFont val="Arial"/>
      </rPr>
      <t xml:space="preserve"> = v</t>
    </r>
    <r>
      <rPr>
        <vertAlign val="subscript"/>
        <sz val="11"/>
        <color theme="1"/>
        <rFont val="Arial"/>
      </rPr>
      <t>min</t>
    </r>
    <r>
      <rPr>
        <sz val="11"/>
        <color theme="1"/>
        <rFont val="Arial"/>
      </rPr>
      <t>, cần:</t>
    </r>
  </si>
  <si>
    <r>
      <rPr>
        <sz val="11"/>
        <color theme="1"/>
        <rFont val="Arial"/>
      </rPr>
      <t xml:space="preserve"> + Số vòng quay động cơ nhỏ nhất, tức n</t>
    </r>
    <r>
      <rPr>
        <vertAlign val="subscript"/>
        <sz val="11"/>
        <color theme="1"/>
        <rFont val="Arial"/>
      </rPr>
      <t>e</t>
    </r>
    <r>
      <rPr>
        <sz val="11"/>
        <color theme="1"/>
        <rFont val="Arial"/>
      </rPr>
      <t xml:space="preserve"> = n</t>
    </r>
    <r>
      <rPr>
        <vertAlign val="subscript"/>
        <sz val="11"/>
        <color theme="1"/>
        <rFont val="Arial"/>
      </rPr>
      <t>min</t>
    </r>
    <r>
      <rPr>
        <sz val="11"/>
        <color theme="1"/>
        <rFont val="Arial"/>
      </rPr>
      <t>;</t>
    </r>
  </si>
  <si>
    <r>
      <rPr>
        <sz val="11"/>
        <color theme="1"/>
        <rFont val="Arial"/>
      </rPr>
      <t xml:space="preserve"> + Tỷ số truyền hộp số chính phải lớn nhất, ứng với tay số 1 (đầu tiên), i</t>
    </r>
    <r>
      <rPr>
        <vertAlign val="subscript"/>
        <sz val="11"/>
        <color theme="1"/>
        <rFont val="Arial"/>
      </rPr>
      <t xml:space="preserve">hi </t>
    </r>
    <r>
      <rPr>
        <sz val="11"/>
        <color theme="1"/>
        <rFont val="Arial"/>
      </rPr>
      <t>= i</t>
    </r>
    <r>
      <rPr>
        <vertAlign val="subscript"/>
        <sz val="11"/>
        <color theme="1"/>
        <rFont val="Arial"/>
      </rPr>
      <t>h1</t>
    </r>
    <r>
      <rPr>
        <sz val="11"/>
        <color theme="1"/>
        <rFont val="Arial"/>
      </rPr>
      <t>;</t>
    </r>
  </si>
  <si>
    <r>
      <rPr>
        <sz val="11"/>
        <color theme="1"/>
        <rFont val="Arial"/>
      </rPr>
      <t xml:space="preserve"> + Tỷ số truyền hộp số phụ cũng phải lớn nhất, ứng với tỷ số truyền cao, i</t>
    </r>
    <r>
      <rPr>
        <vertAlign val="subscript"/>
        <sz val="11"/>
        <color theme="1"/>
        <rFont val="Arial"/>
      </rPr>
      <t xml:space="preserve">pj </t>
    </r>
    <r>
      <rPr>
        <sz val="11"/>
        <color theme="1"/>
        <rFont val="Arial"/>
      </rPr>
      <t>= i</t>
    </r>
    <r>
      <rPr>
        <vertAlign val="subscript"/>
        <sz val="11"/>
        <color theme="1"/>
        <rFont val="Arial"/>
      </rPr>
      <t>pc</t>
    </r>
    <r>
      <rPr>
        <sz val="11"/>
        <color theme="1"/>
        <rFont val="Arial"/>
      </rPr>
      <t>;</t>
    </r>
  </si>
  <si>
    <r>
      <rPr>
        <sz val="11"/>
        <color theme="1"/>
        <rFont val="Arial"/>
      </rPr>
      <t xml:space="preserve"> Do đó, v</t>
    </r>
    <r>
      <rPr>
        <vertAlign val="subscript"/>
        <sz val="11"/>
        <color theme="1"/>
        <rFont val="Arial"/>
      </rPr>
      <t>min</t>
    </r>
    <r>
      <rPr>
        <sz val="11"/>
        <color theme="1"/>
        <rFont val="Arial"/>
      </rPr>
      <t xml:space="preserve"> = 2π.r</t>
    </r>
    <r>
      <rPr>
        <vertAlign val="subscript"/>
        <sz val="11"/>
        <color theme="1"/>
        <rFont val="Arial"/>
      </rPr>
      <t>b</t>
    </r>
    <r>
      <rPr>
        <sz val="11"/>
        <color theme="1"/>
        <rFont val="Arial"/>
      </rPr>
      <t>.n</t>
    </r>
    <r>
      <rPr>
        <vertAlign val="subscript"/>
        <sz val="11"/>
        <color theme="1"/>
        <rFont val="Arial"/>
      </rPr>
      <t>min</t>
    </r>
    <r>
      <rPr>
        <sz val="11"/>
        <color theme="1"/>
        <rFont val="Arial"/>
      </rPr>
      <t>/((i</t>
    </r>
    <r>
      <rPr>
        <vertAlign val="subscript"/>
        <sz val="11"/>
        <color theme="1"/>
        <rFont val="Arial"/>
      </rPr>
      <t>h1</t>
    </r>
    <r>
      <rPr>
        <sz val="11"/>
        <color theme="1"/>
        <rFont val="Arial"/>
      </rPr>
      <t>.i</t>
    </r>
    <r>
      <rPr>
        <vertAlign val="subscript"/>
        <sz val="11"/>
        <color theme="1"/>
        <rFont val="Arial"/>
      </rPr>
      <t>pc</t>
    </r>
    <r>
      <rPr>
        <sz val="11"/>
        <color theme="1"/>
        <rFont val="Arial"/>
      </rPr>
      <t>).(i</t>
    </r>
    <r>
      <rPr>
        <vertAlign val="subscript"/>
        <sz val="11"/>
        <color theme="1"/>
        <rFont val="Arial"/>
      </rPr>
      <t>o</t>
    </r>
    <r>
      <rPr>
        <sz val="11"/>
        <color theme="1"/>
        <rFont val="Arial"/>
      </rPr>
      <t>.i</t>
    </r>
    <r>
      <rPr>
        <vertAlign val="subscript"/>
        <sz val="11"/>
        <color theme="1"/>
        <rFont val="Arial"/>
      </rPr>
      <t>cc</t>
    </r>
    <r>
      <rPr>
        <sz val="11"/>
        <color theme="1"/>
        <rFont val="Arial"/>
      </rPr>
      <t>))</t>
    </r>
  </si>
  <si>
    <r>
      <rPr>
        <sz val="11"/>
        <color theme="1"/>
        <rFont val="Arial"/>
      </rPr>
      <t xml:space="preserve"> Như vậy, giá trị tỷ số truyền của cụm có "tỷ số truyền thay đổi" (i</t>
    </r>
    <r>
      <rPr>
        <vertAlign val="subscript"/>
        <sz val="11"/>
        <color theme="1"/>
        <rFont val="Arial"/>
      </rPr>
      <t>h1</t>
    </r>
    <r>
      <rPr>
        <sz val="11"/>
        <color theme="1"/>
        <rFont val="Arial"/>
      </rPr>
      <t>.i</t>
    </r>
    <r>
      <rPr>
        <vertAlign val="subscript"/>
        <sz val="11"/>
        <color theme="1"/>
        <rFont val="Arial"/>
      </rPr>
      <t>pc</t>
    </r>
    <r>
      <rPr>
        <sz val="11"/>
        <color theme="1"/>
        <rFont val="Arial"/>
      </rPr>
      <t>), xác định bởi biểu thức:</t>
    </r>
  </si>
  <si>
    <r>
      <rPr>
        <sz val="11"/>
        <color theme="1"/>
        <rFont val="Arial"/>
      </rPr>
      <t xml:space="preserve"> (i</t>
    </r>
    <r>
      <rPr>
        <vertAlign val="subscript"/>
        <sz val="11"/>
        <color theme="1"/>
        <rFont val="Arial"/>
      </rPr>
      <t>h1</t>
    </r>
    <r>
      <rPr>
        <sz val="11"/>
        <color theme="1"/>
        <rFont val="Arial"/>
      </rPr>
      <t>.i</t>
    </r>
    <r>
      <rPr>
        <vertAlign val="subscript"/>
        <sz val="11"/>
        <color theme="1"/>
        <rFont val="Arial"/>
      </rPr>
      <t>pc</t>
    </r>
    <r>
      <rPr>
        <sz val="11"/>
        <color theme="1"/>
        <rFont val="Arial"/>
      </rPr>
      <t>) = 2π.r</t>
    </r>
    <r>
      <rPr>
        <vertAlign val="subscript"/>
        <sz val="11"/>
        <color theme="1"/>
        <rFont val="Arial"/>
      </rPr>
      <t>b</t>
    </r>
    <r>
      <rPr>
        <sz val="11"/>
        <color theme="1"/>
        <rFont val="Arial"/>
      </rPr>
      <t>.n</t>
    </r>
    <r>
      <rPr>
        <vertAlign val="subscript"/>
        <sz val="11"/>
        <color theme="1"/>
        <rFont val="Arial"/>
      </rPr>
      <t>min</t>
    </r>
    <r>
      <rPr>
        <sz val="11"/>
        <color theme="1"/>
        <rFont val="Arial"/>
      </rPr>
      <t>/((v</t>
    </r>
    <r>
      <rPr>
        <vertAlign val="subscript"/>
        <sz val="11"/>
        <color theme="1"/>
        <rFont val="Arial"/>
      </rPr>
      <t>min</t>
    </r>
    <r>
      <rPr>
        <sz val="11"/>
        <color theme="1"/>
        <rFont val="Arial"/>
      </rPr>
      <t>).(i</t>
    </r>
    <r>
      <rPr>
        <vertAlign val="subscript"/>
        <sz val="11"/>
        <color theme="1"/>
        <rFont val="Arial"/>
      </rPr>
      <t>o</t>
    </r>
    <r>
      <rPr>
        <sz val="11"/>
        <color theme="1"/>
        <rFont val="Arial"/>
      </rPr>
      <t>.i</t>
    </r>
    <r>
      <rPr>
        <vertAlign val="subscript"/>
        <sz val="11"/>
        <color theme="1"/>
        <rFont val="Arial"/>
      </rPr>
      <t>cc</t>
    </r>
    <r>
      <rPr>
        <sz val="11"/>
        <color theme="1"/>
        <rFont val="Arial"/>
      </rPr>
      <t>))</t>
    </r>
  </si>
  <si>
    <r>
      <rPr>
        <sz val="11"/>
        <color theme="1"/>
        <rFont val="Arial"/>
      </rPr>
      <t xml:space="preserve"> Gọi [i</t>
    </r>
    <r>
      <rPr>
        <vertAlign val="subscript"/>
        <sz val="11"/>
        <color theme="1"/>
        <rFont val="Arial"/>
      </rPr>
      <t>h1</t>
    </r>
    <r>
      <rPr>
        <sz val="11"/>
        <color theme="1"/>
        <rFont val="Arial"/>
      </rPr>
      <t>] là khoảng tỷ số truyền ở tay số 1 (đầu tiên) của của hộp số chính thuộc chủng loại xe tương ứng</t>
    </r>
  </si>
  <si>
    <r>
      <rPr>
        <sz val="11"/>
        <color theme="1"/>
        <rFont val="Arial"/>
      </rPr>
      <t xml:space="preserve"> So sánh giá trị (i</t>
    </r>
    <r>
      <rPr>
        <vertAlign val="subscript"/>
        <sz val="11"/>
        <color theme="1"/>
        <rFont val="Arial"/>
      </rPr>
      <t>h1</t>
    </r>
    <r>
      <rPr>
        <sz val="11"/>
        <color theme="1"/>
        <rFont val="Arial"/>
      </rPr>
      <t>.i</t>
    </r>
    <r>
      <rPr>
        <vertAlign val="subscript"/>
        <sz val="11"/>
        <color theme="1"/>
        <rFont val="Arial"/>
      </rPr>
      <t>pc</t>
    </r>
    <r>
      <rPr>
        <sz val="11"/>
        <color theme="1"/>
        <rFont val="Arial"/>
      </rPr>
      <t>) với khoảng [i</t>
    </r>
    <r>
      <rPr>
        <vertAlign val="subscript"/>
        <sz val="11"/>
        <color theme="1"/>
        <rFont val="Arial"/>
      </rPr>
      <t>h1</t>
    </r>
    <r>
      <rPr>
        <sz val="11"/>
        <color theme="1"/>
        <rFont val="Arial"/>
      </rPr>
      <t>], nếu:</t>
    </r>
  </si>
  <si>
    <r>
      <rPr>
        <sz val="11"/>
        <color theme="1"/>
        <rFont val="Arial"/>
      </rPr>
      <t xml:space="preserve"> (i</t>
    </r>
    <r>
      <rPr>
        <vertAlign val="subscript"/>
        <sz val="11"/>
        <color theme="1"/>
        <rFont val="Arial"/>
      </rPr>
      <t>h1</t>
    </r>
    <r>
      <rPr>
        <sz val="11"/>
        <color theme="1"/>
        <rFont val="Arial"/>
      </rPr>
      <t>.i</t>
    </r>
    <r>
      <rPr>
        <vertAlign val="subscript"/>
        <sz val="11"/>
        <color theme="1"/>
        <rFont val="Arial"/>
      </rPr>
      <t>pc</t>
    </r>
    <r>
      <rPr>
        <sz val="11"/>
        <color theme="1"/>
        <rFont val="Arial"/>
      </rPr>
      <t xml:space="preserve">) </t>
    </r>
    <r>
      <rPr>
        <sz val="11"/>
        <color theme="1"/>
        <rFont val="Symbol"/>
      </rPr>
      <t>£</t>
    </r>
    <r>
      <rPr>
        <sz val="11"/>
        <color theme="1"/>
        <rFont val="Arial"/>
      </rPr>
      <t xml:space="preserve"> [i</t>
    </r>
    <r>
      <rPr>
        <vertAlign val="subscript"/>
        <sz val="11"/>
        <color theme="1"/>
        <rFont val="Arial"/>
      </rPr>
      <t>h1</t>
    </r>
    <r>
      <rPr>
        <sz val="11"/>
        <color theme="1"/>
        <rFont val="Arial"/>
      </rPr>
      <t>], nhóm tổng thành có "tỷ số truyền thay đổi" này chỉ cần hộp số chính là đủ đáp ứng giá trị đã tính</t>
    </r>
  </si>
  <si>
    <r>
      <rPr>
        <sz val="11"/>
        <color theme="1"/>
        <rFont val="Arial"/>
      </rPr>
      <t xml:space="preserve"> (i</t>
    </r>
    <r>
      <rPr>
        <vertAlign val="subscript"/>
        <sz val="11"/>
        <color theme="1"/>
        <rFont val="Arial"/>
      </rPr>
      <t>h1</t>
    </r>
    <r>
      <rPr>
        <sz val="11"/>
        <color theme="1"/>
        <rFont val="Arial"/>
      </rPr>
      <t>.i</t>
    </r>
    <r>
      <rPr>
        <vertAlign val="subscript"/>
        <sz val="11"/>
        <color theme="1"/>
        <rFont val="Arial"/>
      </rPr>
      <t>pc</t>
    </r>
    <r>
      <rPr>
        <sz val="11"/>
        <color theme="1"/>
        <rFont val="Arial"/>
      </rPr>
      <t xml:space="preserve">) </t>
    </r>
    <r>
      <rPr>
        <sz val="11"/>
        <color theme="1"/>
        <rFont val="Symbol"/>
      </rPr>
      <t>&gt;</t>
    </r>
    <r>
      <rPr>
        <sz val="11"/>
        <color theme="1"/>
        <rFont val="Arial"/>
      </rPr>
      <t xml:space="preserve"> [i</t>
    </r>
    <r>
      <rPr>
        <vertAlign val="subscript"/>
        <sz val="11"/>
        <color theme="1"/>
        <rFont val="Arial"/>
      </rPr>
      <t>h1</t>
    </r>
    <r>
      <rPr>
        <sz val="11"/>
        <color theme="1"/>
        <rFont val="Arial"/>
      </rPr>
      <t>], nhóm tổng thành có "tỷ số truyền thay đổi" này không chỉ có hộp số chính (i</t>
    </r>
    <r>
      <rPr>
        <vertAlign val="subscript"/>
        <sz val="11"/>
        <color theme="1"/>
        <rFont val="Arial"/>
      </rPr>
      <t>h1</t>
    </r>
    <r>
      <rPr>
        <sz val="11"/>
        <color theme="1"/>
        <rFont val="Arial"/>
      </rPr>
      <t>) mà cần cả hộp số phụ (i</t>
    </r>
    <r>
      <rPr>
        <vertAlign val="subscript"/>
        <sz val="11"/>
        <color theme="1"/>
        <rFont val="Arial"/>
      </rPr>
      <t>pc</t>
    </r>
    <r>
      <rPr>
        <sz val="11"/>
        <color theme="1"/>
        <rFont val="Arial"/>
      </rPr>
      <t>)</t>
    </r>
  </si>
  <si>
    <t>2.12.</t>
  </si>
  <si>
    <t xml:space="preserve"> Xác định tỷ số truyền trung gian và số lùi trong hộp số chính</t>
  </si>
  <si>
    <t>2.12.1.</t>
  </si>
  <si>
    <t xml:space="preserve"> Xác định tỷ số truyền trung gian</t>
  </si>
  <si>
    <t xml:space="preserve"> Tỷ số truyền của các số truyền trung gian trong hộp số chính có thể được lựa chọn theo 1 trong 2 phương án sau:</t>
  </si>
  <si>
    <t xml:space="preserve"> - Theo cấp số nhân</t>
  </si>
  <si>
    <t xml:space="preserve"> - Theo cấp số điều hòa</t>
  </si>
  <si>
    <t xml:space="preserve"> Chọn theo cấp số nhân</t>
  </si>
  <si>
    <t>a.1.</t>
  </si>
  <si>
    <r>
      <rPr>
        <i/>
        <sz val="11"/>
        <color theme="1"/>
        <rFont val="Arial"/>
      </rPr>
      <t xml:space="preserve"> </t>
    </r>
    <r>
      <rPr>
        <sz val="11"/>
        <color theme="1"/>
        <rFont val="Arial"/>
      </rPr>
      <t xml:space="preserve">Xác định khoảng công bội - </t>
    </r>
    <r>
      <rPr>
        <b/>
        <sz val="11"/>
        <color theme="1"/>
        <rFont val="Arial"/>
      </rPr>
      <t>q</t>
    </r>
  </si>
  <si>
    <t xml:space="preserve"> Tỷ số truyền của hộp số được xếp theo cấp số nhân cần xác định công bội “q” như sau:</t>
  </si>
  <si>
    <r>
      <rPr>
        <sz val="11"/>
        <color theme="1"/>
        <rFont val="Arial"/>
      </rPr>
      <t xml:space="preserve"> q = i</t>
    </r>
    <r>
      <rPr>
        <vertAlign val="subscript"/>
        <sz val="11"/>
        <color theme="1"/>
        <rFont val="Arial"/>
      </rPr>
      <t>h1</t>
    </r>
    <r>
      <rPr>
        <sz val="11"/>
        <color theme="1"/>
        <rFont val="Arial"/>
      </rPr>
      <t>/i</t>
    </r>
    <r>
      <rPr>
        <vertAlign val="subscript"/>
        <sz val="11"/>
        <color theme="1"/>
        <rFont val="Arial"/>
      </rPr>
      <t xml:space="preserve">h2 </t>
    </r>
    <r>
      <rPr>
        <sz val="11"/>
        <color theme="1"/>
        <rFont val="Arial"/>
      </rPr>
      <t>= i</t>
    </r>
    <r>
      <rPr>
        <vertAlign val="subscript"/>
        <sz val="11"/>
        <color theme="1"/>
        <rFont val="Arial"/>
      </rPr>
      <t>h2</t>
    </r>
    <r>
      <rPr>
        <sz val="11"/>
        <color theme="1"/>
        <rFont val="Arial"/>
      </rPr>
      <t>/i</t>
    </r>
    <r>
      <rPr>
        <vertAlign val="subscript"/>
        <sz val="11"/>
        <color theme="1"/>
        <rFont val="Arial"/>
      </rPr>
      <t xml:space="preserve">h3 </t>
    </r>
    <r>
      <rPr>
        <sz val="11"/>
        <color theme="1"/>
        <rFont val="Arial"/>
      </rPr>
      <t>= … = i</t>
    </r>
    <r>
      <rPr>
        <vertAlign val="subscript"/>
        <sz val="11"/>
        <color theme="1"/>
        <rFont val="Arial"/>
      </rPr>
      <t>h(n-1)</t>
    </r>
    <r>
      <rPr>
        <sz val="11"/>
        <color theme="1"/>
        <rFont val="Arial"/>
      </rPr>
      <t>/i</t>
    </r>
    <r>
      <rPr>
        <vertAlign val="subscript"/>
        <sz val="11"/>
        <color theme="1"/>
        <rFont val="Arial"/>
      </rPr>
      <t>hn</t>
    </r>
  </si>
  <si>
    <r>
      <rPr>
        <sz val="11"/>
        <color theme="1"/>
        <rFont val="Arial"/>
      </rPr>
      <t xml:space="preserve"> hay, q = i</t>
    </r>
    <r>
      <rPr>
        <vertAlign val="subscript"/>
        <sz val="11"/>
        <color theme="1"/>
        <rFont val="Arial"/>
      </rPr>
      <t>h(n-1)</t>
    </r>
    <r>
      <rPr>
        <sz val="11"/>
        <color theme="1"/>
        <rFont val="Arial"/>
      </rPr>
      <t>/i</t>
    </r>
    <r>
      <rPr>
        <vertAlign val="subscript"/>
        <sz val="11"/>
        <color theme="1"/>
        <rFont val="Arial"/>
      </rPr>
      <t>hn</t>
    </r>
    <r>
      <rPr>
        <sz val="11"/>
        <color theme="1"/>
        <rFont val="Arial"/>
      </rPr>
      <t xml:space="preserve"> </t>
    </r>
  </si>
  <si>
    <r>
      <rPr>
        <sz val="11"/>
        <color theme="1"/>
        <rFont val="Arial"/>
      </rPr>
      <t xml:space="preserve"> Trong đó: i</t>
    </r>
    <r>
      <rPr>
        <vertAlign val="subscript"/>
        <sz val="11"/>
        <color theme="1"/>
        <rFont val="Arial"/>
      </rPr>
      <t>h1</t>
    </r>
    <r>
      <rPr>
        <sz val="11"/>
        <color theme="1"/>
        <rFont val="Arial"/>
      </rPr>
      <t>, i</t>
    </r>
    <r>
      <rPr>
        <vertAlign val="subscript"/>
        <sz val="11"/>
        <color theme="1"/>
        <rFont val="Arial"/>
      </rPr>
      <t>h2</t>
    </r>
    <r>
      <rPr>
        <sz val="11"/>
        <color theme="1"/>
        <rFont val="Arial"/>
      </rPr>
      <t>, …, i</t>
    </r>
    <r>
      <rPr>
        <vertAlign val="subscript"/>
        <sz val="11"/>
        <color theme="1"/>
        <rFont val="Arial"/>
      </rPr>
      <t>hn</t>
    </r>
    <r>
      <rPr>
        <sz val="11"/>
        <color theme="1"/>
        <rFont val="Arial"/>
      </rPr>
      <t xml:space="preserve"> - là tỷ số truyền từ tay số 1 đến tay số n;</t>
    </r>
  </si>
  <si>
    <r>
      <rPr>
        <sz val="11"/>
        <color theme="1"/>
        <rFont val="Arial"/>
      </rPr>
      <t xml:space="preserve"> Với, i</t>
    </r>
    <r>
      <rPr>
        <vertAlign val="subscript"/>
        <sz val="11"/>
        <color theme="1"/>
        <rFont val="Arial"/>
      </rPr>
      <t>hn</t>
    </r>
    <r>
      <rPr>
        <sz val="11"/>
        <color theme="1"/>
        <rFont val="Arial"/>
      </rPr>
      <t xml:space="preserve"> - là tỷ số truyền cao nhất</t>
    </r>
  </si>
  <si>
    <r>
      <rPr>
        <sz val="11"/>
        <color theme="1"/>
        <rFont val="Arial"/>
      </rPr>
      <t xml:space="preserve"> Khi chọn i</t>
    </r>
    <r>
      <rPr>
        <vertAlign val="subscript"/>
        <sz val="11"/>
        <color theme="1"/>
        <rFont val="Arial"/>
      </rPr>
      <t xml:space="preserve">hn </t>
    </r>
    <r>
      <rPr>
        <sz val="11"/>
        <color theme="1"/>
        <rFont val="Arial"/>
      </rPr>
      <t>là số truyền tăng, tức i</t>
    </r>
    <r>
      <rPr>
        <vertAlign val="subscript"/>
        <sz val="11"/>
        <color theme="1"/>
        <rFont val="Arial"/>
      </rPr>
      <t>hn</t>
    </r>
    <r>
      <rPr>
        <sz val="11"/>
        <color theme="1"/>
        <rFont val="Arial"/>
      </rPr>
      <t xml:space="preserve"> nhỏ hơn (&lt;) 1, và chọn i</t>
    </r>
    <r>
      <rPr>
        <vertAlign val="subscript"/>
        <sz val="11"/>
        <color theme="1"/>
        <rFont val="Arial"/>
      </rPr>
      <t>h(n-1)</t>
    </r>
    <r>
      <rPr>
        <sz val="11"/>
        <color theme="1"/>
        <rFont val="Arial"/>
      </rPr>
      <t xml:space="preserve"> = 1.</t>
    </r>
  </si>
  <si>
    <r>
      <rPr>
        <sz val="11"/>
        <color theme="1"/>
        <rFont val="Arial"/>
      </rPr>
      <t xml:space="preserve"> Thường khoảng [i</t>
    </r>
    <r>
      <rPr>
        <vertAlign val="subscript"/>
        <sz val="11"/>
        <color theme="1"/>
        <rFont val="Arial"/>
      </rPr>
      <t>hn</t>
    </r>
    <r>
      <rPr>
        <sz val="11"/>
        <color theme="1"/>
        <rFont val="Arial"/>
      </rPr>
      <t>] = (0.65 ÷ 0.85),</t>
    </r>
  </si>
  <si>
    <r>
      <rPr>
        <sz val="11"/>
        <color theme="1"/>
        <rFont val="Arial"/>
      </rPr>
      <t xml:space="preserve"> Do đó, (i</t>
    </r>
    <r>
      <rPr>
        <vertAlign val="subscript"/>
        <sz val="11"/>
        <color theme="1"/>
        <rFont val="Arial"/>
      </rPr>
      <t>h(n-1)</t>
    </r>
    <r>
      <rPr>
        <sz val="11"/>
        <color theme="1"/>
        <rFont val="Arial"/>
      </rPr>
      <t>/i</t>
    </r>
    <r>
      <rPr>
        <vertAlign val="subscript"/>
        <sz val="11"/>
        <color theme="1"/>
        <rFont val="Arial"/>
      </rPr>
      <t>hn</t>
    </r>
    <r>
      <rPr>
        <sz val="11"/>
        <color theme="1"/>
        <rFont val="Arial"/>
      </rPr>
      <t>) = 1/(0.65 ÷ 0.85) = (1.18 ÷ 1.54)</t>
    </r>
  </si>
  <si>
    <r>
      <rPr>
        <sz val="11"/>
        <color theme="1"/>
        <rFont val="Arial"/>
      </rPr>
      <t xml:space="preserve"> mà, q = (i</t>
    </r>
    <r>
      <rPr>
        <vertAlign val="subscript"/>
        <sz val="11"/>
        <color theme="1"/>
        <rFont val="Arial"/>
      </rPr>
      <t>h(n-1)</t>
    </r>
    <r>
      <rPr>
        <sz val="11"/>
        <color theme="1"/>
        <rFont val="Arial"/>
      </rPr>
      <t>/i</t>
    </r>
    <r>
      <rPr>
        <vertAlign val="subscript"/>
        <sz val="11"/>
        <color theme="1"/>
        <rFont val="Arial"/>
      </rPr>
      <t>hn</t>
    </r>
    <r>
      <rPr>
        <sz val="11"/>
        <color theme="1"/>
        <rFont val="Arial"/>
      </rPr>
      <t>)</t>
    </r>
  </si>
  <si>
    <t>a.2.</t>
  </si>
  <si>
    <t xml:space="preserve"> Số lượng tay số truyền trong hộp số chính – n</t>
  </si>
  <si>
    <t>Từ biểu thức công bội trên:</t>
  </si>
  <si>
    <r>
      <rPr>
        <sz val="11"/>
        <color theme="1"/>
        <rFont val="Arial"/>
      </rPr>
      <t xml:space="preserve"> q = i</t>
    </r>
    <r>
      <rPr>
        <vertAlign val="subscript"/>
        <sz val="11"/>
        <color theme="1"/>
        <rFont val="Arial"/>
      </rPr>
      <t>h1</t>
    </r>
    <r>
      <rPr>
        <sz val="11"/>
        <color theme="1"/>
        <rFont val="Arial"/>
      </rPr>
      <t>/i</t>
    </r>
    <r>
      <rPr>
        <vertAlign val="subscript"/>
        <sz val="11"/>
        <color theme="1"/>
        <rFont val="Arial"/>
      </rPr>
      <t>h2</t>
    </r>
  </si>
  <si>
    <r>
      <rPr>
        <sz val="11"/>
        <color theme="1"/>
        <rFont val="Arial"/>
      </rPr>
      <t xml:space="preserve"> q = i</t>
    </r>
    <r>
      <rPr>
        <vertAlign val="subscript"/>
        <sz val="11"/>
        <color theme="1"/>
        <rFont val="Arial"/>
      </rPr>
      <t>h2</t>
    </r>
    <r>
      <rPr>
        <sz val="11"/>
        <color theme="1"/>
        <rFont val="Arial"/>
      </rPr>
      <t>/i</t>
    </r>
    <r>
      <rPr>
        <vertAlign val="subscript"/>
        <sz val="11"/>
        <color theme="1"/>
        <rFont val="Arial"/>
      </rPr>
      <t>h3</t>
    </r>
  </si>
  <si>
    <t>Suy ra:</t>
  </si>
  <si>
    <r>
      <rPr>
        <sz val="11"/>
        <color theme="1"/>
        <rFont val="Arial"/>
      </rPr>
      <t xml:space="preserve"> q</t>
    </r>
    <r>
      <rPr>
        <vertAlign val="superscript"/>
        <sz val="11"/>
        <color theme="1"/>
        <rFont val="Arial"/>
      </rPr>
      <t>2</t>
    </r>
    <r>
      <rPr>
        <sz val="11"/>
        <color theme="1"/>
        <rFont val="Arial"/>
      </rPr>
      <t xml:space="preserve"> = i</t>
    </r>
    <r>
      <rPr>
        <vertAlign val="subscript"/>
        <sz val="11"/>
        <color theme="1"/>
        <rFont val="Arial"/>
      </rPr>
      <t>h1</t>
    </r>
    <r>
      <rPr>
        <sz val="11"/>
        <color theme="1"/>
        <rFont val="Arial"/>
      </rPr>
      <t>/i</t>
    </r>
    <r>
      <rPr>
        <vertAlign val="subscript"/>
        <sz val="11"/>
        <color theme="1"/>
        <rFont val="Arial"/>
      </rPr>
      <t>h3</t>
    </r>
  </si>
  <si>
    <t xml:space="preserve"> …</t>
  </si>
  <si>
    <t xml:space="preserve"> Do đó: </t>
  </si>
  <si>
    <r>
      <rPr>
        <sz val="11"/>
        <color theme="1"/>
        <rFont val="Arial"/>
      </rPr>
      <t xml:space="preserve"> q</t>
    </r>
    <r>
      <rPr>
        <vertAlign val="superscript"/>
        <sz val="11"/>
        <color theme="1"/>
        <rFont val="Arial"/>
      </rPr>
      <t>(n-1)</t>
    </r>
    <r>
      <rPr>
        <sz val="11"/>
        <color theme="1"/>
        <rFont val="Arial"/>
      </rPr>
      <t xml:space="preserve"> = i</t>
    </r>
    <r>
      <rPr>
        <vertAlign val="subscript"/>
        <sz val="11"/>
        <color theme="1"/>
        <rFont val="Arial"/>
      </rPr>
      <t>h1</t>
    </r>
    <r>
      <rPr>
        <sz val="11"/>
        <color theme="1"/>
        <rFont val="Arial"/>
      </rPr>
      <t>/i</t>
    </r>
    <r>
      <rPr>
        <vertAlign val="subscript"/>
        <sz val="11"/>
        <color theme="1"/>
        <rFont val="Arial"/>
      </rPr>
      <t>hn</t>
    </r>
  </si>
  <si>
    <t xml:space="preserve"> Muốn xác định giá trị n, cần lấy "logarit" với cơ số 10 cho cả 2 vế biểu thức:</t>
  </si>
  <si>
    <r>
      <rPr>
        <sz val="11"/>
        <color theme="1"/>
        <rFont val="Arial"/>
      </rPr>
      <t xml:space="preserve">         log</t>
    </r>
    <r>
      <rPr>
        <vertAlign val="subscript"/>
        <sz val="11"/>
        <color theme="1"/>
        <rFont val="Arial"/>
      </rPr>
      <t>10</t>
    </r>
    <r>
      <rPr>
        <sz val="11"/>
        <color theme="1"/>
        <rFont val="Arial"/>
      </rPr>
      <t>q</t>
    </r>
    <r>
      <rPr>
        <vertAlign val="superscript"/>
        <sz val="11"/>
        <color theme="1"/>
        <rFont val="Arial"/>
      </rPr>
      <t>(n-1)</t>
    </r>
    <r>
      <rPr>
        <sz val="11"/>
        <color theme="1"/>
        <rFont val="Arial"/>
      </rPr>
      <t xml:space="preserve"> = log</t>
    </r>
    <r>
      <rPr>
        <vertAlign val="subscript"/>
        <sz val="11"/>
        <color theme="1"/>
        <rFont val="Arial"/>
      </rPr>
      <t>10</t>
    </r>
    <r>
      <rPr>
        <sz val="11"/>
        <color theme="1"/>
        <rFont val="Arial"/>
      </rPr>
      <t>(i</t>
    </r>
    <r>
      <rPr>
        <vertAlign val="subscript"/>
        <sz val="11"/>
        <color theme="1"/>
        <rFont val="Arial"/>
      </rPr>
      <t>h1</t>
    </r>
    <r>
      <rPr>
        <sz val="11"/>
        <color theme="1"/>
        <rFont val="Arial"/>
      </rPr>
      <t>/i</t>
    </r>
    <r>
      <rPr>
        <vertAlign val="subscript"/>
        <sz val="11"/>
        <color theme="1"/>
        <rFont val="Arial"/>
      </rPr>
      <t>hn</t>
    </r>
    <r>
      <rPr>
        <sz val="11"/>
        <color theme="1"/>
        <rFont val="Arial"/>
      </rPr>
      <t>)</t>
    </r>
  </si>
  <si>
    <r>
      <rPr>
        <sz val="11"/>
        <color theme="1"/>
        <rFont val="Arial"/>
      </rPr>
      <t xml:space="preserve"> suy ra, (n-1) = (log</t>
    </r>
    <r>
      <rPr>
        <vertAlign val="subscript"/>
        <sz val="11"/>
        <color theme="1"/>
        <rFont val="Arial"/>
      </rPr>
      <t>10</t>
    </r>
    <r>
      <rPr>
        <sz val="11"/>
        <color theme="1"/>
        <rFont val="Arial"/>
      </rPr>
      <t>(i</t>
    </r>
    <r>
      <rPr>
        <vertAlign val="subscript"/>
        <sz val="11"/>
        <color theme="1"/>
        <rFont val="Arial"/>
      </rPr>
      <t>h1</t>
    </r>
    <r>
      <rPr>
        <sz val="11"/>
        <color theme="1"/>
        <rFont val="Arial"/>
      </rPr>
      <t>/i</t>
    </r>
    <r>
      <rPr>
        <vertAlign val="subscript"/>
        <sz val="11"/>
        <color theme="1"/>
        <rFont val="Arial"/>
      </rPr>
      <t>hn</t>
    </r>
    <r>
      <rPr>
        <sz val="11"/>
        <color theme="1"/>
        <rFont val="Arial"/>
      </rPr>
      <t>))/log</t>
    </r>
    <r>
      <rPr>
        <vertAlign val="subscript"/>
        <sz val="11"/>
        <color theme="1"/>
        <rFont val="Arial"/>
      </rPr>
      <t>10</t>
    </r>
    <r>
      <rPr>
        <sz val="11"/>
        <color theme="1"/>
        <rFont val="Arial"/>
      </rPr>
      <t>q = log</t>
    </r>
    <r>
      <rPr>
        <vertAlign val="subscript"/>
        <sz val="11"/>
        <color theme="1"/>
        <rFont val="Arial"/>
      </rPr>
      <t>q</t>
    </r>
    <r>
      <rPr>
        <sz val="11"/>
        <color theme="1"/>
        <rFont val="Arial"/>
      </rPr>
      <t>(i</t>
    </r>
    <r>
      <rPr>
        <vertAlign val="subscript"/>
        <sz val="11"/>
        <color theme="1"/>
        <rFont val="Arial"/>
      </rPr>
      <t>h1</t>
    </r>
    <r>
      <rPr>
        <sz val="11"/>
        <color theme="1"/>
        <rFont val="Arial"/>
      </rPr>
      <t>/i</t>
    </r>
    <r>
      <rPr>
        <vertAlign val="subscript"/>
        <sz val="11"/>
        <color theme="1"/>
        <rFont val="Arial"/>
      </rPr>
      <t>hn</t>
    </r>
    <r>
      <rPr>
        <sz val="11"/>
        <color theme="1"/>
        <rFont val="Arial"/>
      </rPr>
      <t>)</t>
    </r>
  </si>
  <si>
    <r>
      <rPr>
        <sz val="11"/>
        <color theme="1"/>
        <rFont val="Arial"/>
      </rPr>
      <t xml:space="preserve"> hay,     n = </t>
    </r>
    <r>
      <rPr>
        <sz val="11"/>
        <color theme="1"/>
        <rFont val="Arial"/>
      </rPr>
      <t>log</t>
    </r>
    <r>
      <rPr>
        <vertAlign val="subscript"/>
        <sz val="11"/>
        <color theme="1"/>
        <rFont val="Arial"/>
      </rPr>
      <t>q</t>
    </r>
    <r>
      <rPr>
        <sz val="11"/>
        <color theme="1"/>
        <rFont val="Arial"/>
      </rPr>
      <t>(i</t>
    </r>
    <r>
      <rPr>
        <vertAlign val="subscript"/>
        <sz val="11"/>
        <color theme="1"/>
        <rFont val="Arial"/>
      </rPr>
      <t>h1</t>
    </r>
    <r>
      <rPr>
        <sz val="11"/>
        <color theme="1"/>
        <rFont val="Arial"/>
      </rPr>
      <t>/i</t>
    </r>
    <r>
      <rPr>
        <vertAlign val="subscript"/>
        <sz val="11"/>
        <color theme="1"/>
        <rFont val="Arial"/>
      </rPr>
      <t>hn</t>
    </r>
    <r>
      <rPr>
        <sz val="11"/>
        <color theme="1"/>
        <rFont val="Arial"/>
      </rPr>
      <t>) +1</t>
    </r>
  </si>
  <si>
    <t xml:space="preserve"> Chọn theo cấp số điều hòa</t>
  </si>
  <si>
    <t xml:space="preserve"> Hệ thống tỷ số truyền của các số truyền trung gian trong hộp số, chọn theo cấp số điều hòa, giá trị "hằng số điều hòa a" được xác định:</t>
  </si>
  <si>
    <r>
      <rPr>
        <sz val="11"/>
        <color theme="1"/>
        <rFont val="Arial"/>
      </rPr>
      <t xml:space="preserve"> a = (1/i</t>
    </r>
    <r>
      <rPr>
        <vertAlign val="subscript"/>
        <sz val="11"/>
        <color theme="1"/>
        <rFont val="Arial"/>
      </rPr>
      <t xml:space="preserve">h2 </t>
    </r>
    <r>
      <rPr>
        <sz val="11"/>
        <color theme="1"/>
        <rFont val="Arial"/>
      </rPr>
      <t>- 1/i</t>
    </r>
    <r>
      <rPr>
        <vertAlign val="subscript"/>
        <sz val="11"/>
        <color theme="1"/>
        <rFont val="Arial"/>
      </rPr>
      <t>h1</t>
    </r>
    <r>
      <rPr>
        <sz val="11"/>
        <color theme="1"/>
        <rFont val="Arial"/>
      </rPr>
      <t>) = (1/i</t>
    </r>
    <r>
      <rPr>
        <vertAlign val="subscript"/>
        <sz val="11"/>
        <color theme="1"/>
        <rFont val="Arial"/>
      </rPr>
      <t xml:space="preserve">h3 </t>
    </r>
    <r>
      <rPr>
        <sz val="11"/>
        <color theme="1"/>
        <rFont val="Arial"/>
      </rPr>
      <t>- 1/i</t>
    </r>
    <r>
      <rPr>
        <vertAlign val="subscript"/>
        <sz val="11"/>
        <color theme="1"/>
        <rFont val="Arial"/>
      </rPr>
      <t>h2</t>
    </r>
    <r>
      <rPr>
        <sz val="11"/>
        <color theme="1"/>
        <rFont val="Arial"/>
      </rPr>
      <t>) = … = (1/i</t>
    </r>
    <r>
      <rPr>
        <vertAlign val="subscript"/>
        <sz val="11"/>
        <color theme="1"/>
        <rFont val="Arial"/>
      </rPr>
      <t xml:space="preserve">hn </t>
    </r>
    <r>
      <rPr>
        <sz val="11"/>
        <color theme="1"/>
        <rFont val="Arial"/>
      </rPr>
      <t>- 1/i</t>
    </r>
    <r>
      <rPr>
        <vertAlign val="subscript"/>
        <sz val="11"/>
        <color theme="1"/>
        <rFont val="Arial"/>
      </rPr>
      <t>h(n-1)</t>
    </r>
    <r>
      <rPr>
        <sz val="11"/>
        <color theme="1"/>
        <rFont val="Arial"/>
      </rPr>
      <t>)</t>
    </r>
  </si>
  <si>
    <r>
      <rPr>
        <sz val="11"/>
        <color theme="1"/>
        <rFont val="Arial"/>
      </rPr>
      <t xml:space="preserve"> hay, a = (1/i</t>
    </r>
    <r>
      <rPr>
        <vertAlign val="subscript"/>
        <sz val="11"/>
        <color theme="1"/>
        <rFont val="Arial"/>
      </rPr>
      <t xml:space="preserve">hn </t>
    </r>
    <r>
      <rPr>
        <sz val="11"/>
        <color theme="1"/>
        <rFont val="Arial"/>
      </rPr>
      <t>- 1/i</t>
    </r>
    <r>
      <rPr>
        <vertAlign val="subscript"/>
        <sz val="11"/>
        <color theme="1"/>
        <rFont val="Arial"/>
      </rPr>
      <t>h(n-1)</t>
    </r>
    <r>
      <rPr>
        <sz val="11"/>
        <color theme="1"/>
        <rFont val="Arial"/>
      </rPr>
      <t>) = (i</t>
    </r>
    <r>
      <rPr>
        <vertAlign val="subscript"/>
        <sz val="11"/>
        <color theme="1"/>
        <rFont val="Arial"/>
      </rPr>
      <t xml:space="preserve">h(n-1) </t>
    </r>
    <r>
      <rPr>
        <sz val="11"/>
        <color theme="1"/>
        <rFont val="Arial"/>
      </rPr>
      <t>- i</t>
    </r>
    <r>
      <rPr>
        <vertAlign val="subscript"/>
        <sz val="11"/>
        <color theme="1"/>
        <rFont val="Arial"/>
      </rPr>
      <t>hn</t>
    </r>
    <r>
      <rPr>
        <sz val="11"/>
        <color theme="1"/>
        <rFont val="Arial"/>
      </rPr>
      <t>)/(i</t>
    </r>
    <r>
      <rPr>
        <vertAlign val="subscript"/>
        <sz val="11"/>
        <color theme="1"/>
        <rFont val="Arial"/>
      </rPr>
      <t>hn</t>
    </r>
    <r>
      <rPr>
        <sz val="11"/>
        <color theme="1"/>
        <rFont val="Arial"/>
      </rPr>
      <t>.i</t>
    </r>
    <r>
      <rPr>
        <vertAlign val="subscript"/>
        <sz val="11"/>
        <color theme="1"/>
        <rFont val="Arial"/>
      </rPr>
      <t>h(n-1)</t>
    </r>
    <r>
      <rPr>
        <sz val="11"/>
        <color theme="1"/>
        <rFont val="Arial"/>
      </rPr>
      <t xml:space="preserve">), </t>
    </r>
  </si>
  <si>
    <t xml:space="preserve"> Với, n - số lượng tay số truyền</t>
  </si>
  <si>
    <t xml:space="preserve"> Xác định khoảng giá trị "hằng số điều hòa a" </t>
  </si>
  <si>
    <r>
      <rPr>
        <sz val="11"/>
        <color theme="1"/>
        <rFont val="Arial"/>
      </rPr>
      <t xml:space="preserve"> Thay thế các giá trị i</t>
    </r>
    <r>
      <rPr>
        <vertAlign val="subscript"/>
        <sz val="11"/>
        <color theme="1"/>
        <rFont val="Arial"/>
      </rPr>
      <t>hn</t>
    </r>
    <r>
      <rPr>
        <sz val="11"/>
        <color theme="1"/>
        <rFont val="Arial"/>
      </rPr>
      <t xml:space="preserve"> và i</t>
    </r>
    <r>
      <rPr>
        <vertAlign val="subscript"/>
        <sz val="11"/>
        <color theme="1"/>
        <rFont val="Arial"/>
      </rPr>
      <t>h(n-1)</t>
    </r>
    <r>
      <rPr>
        <sz val="11"/>
        <color theme="1"/>
        <rFont val="Arial"/>
      </rPr>
      <t xml:space="preserve"> vào biểu thức (...), thì khoảng giá trị "hằng số điều hòa a" được xác định:</t>
    </r>
  </si>
  <si>
    <r>
      <rPr>
        <sz val="11"/>
        <color theme="1"/>
        <rFont val="Arial"/>
      </rPr>
      <t xml:space="preserve"> [a] = (i</t>
    </r>
    <r>
      <rPr>
        <vertAlign val="subscript"/>
        <sz val="11"/>
        <color theme="1"/>
        <rFont val="Arial"/>
      </rPr>
      <t xml:space="preserve">h(n-1) </t>
    </r>
    <r>
      <rPr>
        <sz val="11"/>
        <color theme="1"/>
        <rFont val="Arial"/>
      </rPr>
      <t>- i</t>
    </r>
    <r>
      <rPr>
        <vertAlign val="subscript"/>
        <sz val="11"/>
        <color theme="1"/>
        <rFont val="Arial"/>
      </rPr>
      <t>hn</t>
    </r>
    <r>
      <rPr>
        <sz val="11"/>
        <color theme="1"/>
        <rFont val="Arial"/>
      </rPr>
      <t>)/(i</t>
    </r>
    <r>
      <rPr>
        <vertAlign val="subscript"/>
        <sz val="11"/>
        <color theme="1"/>
        <rFont val="Arial"/>
      </rPr>
      <t>hn</t>
    </r>
    <r>
      <rPr>
        <sz val="11"/>
        <color theme="1"/>
        <rFont val="Arial"/>
      </rPr>
      <t>.i</t>
    </r>
    <r>
      <rPr>
        <vertAlign val="subscript"/>
        <sz val="11"/>
        <color theme="1"/>
        <rFont val="Arial"/>
      </rPr>
      <t>h(n-1)</t>
    </r>
    <r>
      <rPr>
        <sz val="11"/>
        <color theme="1"/>
        <rFont val="Arial"/>
      </rPr>
      <t>) = (1-(0.65 ÷ 0.85))/((0.65 ÷ 0.85))</t>
    </r>
  </si>
  <si>
    <t xml:space="preserve"> [a] = (1-(0.65 ÷ 0.85))/((0.65 ÷ 0.85)) = (0.18 ÷ 0.54)</t>
  </si>
  <si>
    <t xml:space="preserve"> Vậy, "hằng số điều hòa a" thường thuộc khoảng: [a] = (0.18 ÷ 0.54)</t>
  </si>
  <si>
    <t xml:space="preserve"> Xác định số lượng tay số truyền - n</t>
  </si>
  <si>
    <t xml:space="preserve"> Các biểu thức "hằng số điều hòa a":</t>
  </si>
  <si>
    <r>
      <rPr>
        <sz val="11"/>
        <color theme="1"/>
        <rFont val="Arial"/>
      </rPr>
      <t xml:space="preserve"> a = (1/i</t>
    </r>
    <r>
      <rPr>
        <vertAlign val="subscript"/>
        <sz val="11"/>
        <color theme="1"/>
        <rFont val="Arial"/>
      </rPr>
      <t xml:space="preserve">h2 </t>
    </r>
    <r>
      <rPr>
        <sz val="11"/>
        <color theme="1"/>
        <rFont val="Arial"/>
      </rPr>
      <t>- 1/i</t>
    </r>
    <r>
      <rPr>
        <vertAlign val="subscript"/>
        <sz val="11"/>
        <color theme="1"/>
        <rFont val="Arial"/>
      </rPr>
      <t>h1</t>
    </r>
    <r>
      <rPr>
        <sz val="11"/>
        <color theme="1"/>
        <rFont val="Arial"/>
      </rPr>
      <t>), do đó: i</t>
    </r>
    <r>
      <rPr>
        <vertAlign val="subscript"/>
        <sz val="11"/>
        <color theme="1"/>
        <rFont val="Arial"/>
      </rPr>
      <t>h2</t>
    </r>
    <r>
      <rPr>
        <sz val="11"/>
        <color theme="1"/>
        <rFont val="Arial"/>
      </rPr>
      <t xml:space="preserve"> = i</t>
    </r>
    <r>
      <rPr>
        <vertAlign val="subscript"/>
        <sz val="11"/>
        <color theme="1"/>
        <rFont val="Arial"/>
      </rPr>
      <t>h1</t>
    </r>
    <r>
      <rPr>
        <sz val="11"/>
        <color theme="1"/>
        <rFont val="Arial"/>
      </rPr>
      <t>/(1+a.i</t>
    </r>
    <r>
      <rPr>
        <vertAlign val="subscript"/>
        <sz val="11"/>
        <color theme="1"/>
        <rFont val="Arial"/>
      </rPr>
      <t>h1</t>
    </r>
    <r>
      <rPr>
        <sz val="11"/>
        <color theme="1"/>
        <rFont val="Arial"/>
      </rPr>
      <t>)</t>
    </r>
  </si>
  <si>
    <r>
      <rPr>
        <sz val="11"/>
        <color theme="1"/>
        <rFont val="Arial"/>
      </rPr>
      <t xml:space="preserve"> a = (1/i</t>
    </r>
    <r>
      <rPr>
        <vertAlign val="subscript"/>
        <sz val="11"/>
        <color theme="1"/>
        <rFont val="Arial"/>
      </rPr>
      <t xml:space="preserve">h3 </t>
    </r>
    <r>
      <rPr>
        <sz val="11"/>
        <color theme="1"/>
        <rFont val="Arial"/>
      </rPr>
      <t>- 1/i</t>
    </r>
    <r>
      <rPr>
        <vertAlign val="subscript"/>
        <sz val="11"/>
        <color theme="1"/>
        <rFont val="Arial"/>
      </rPr>
      <t>h2</t>
    </r>
    <r>
      <rPr>
        <sz val="11"/>
        <color theme="1"/>
        <rFont val="Arial"/>
      </rPr>
      <t>), do đó: i</t>
    </r>
    <r>
      <rPr>
        <vertAlign val="subscript"/>
        <sz val="11"/>
        <color theme="1"/>
        <rFont val="Arial"/>
      </rPr>
      <t xml:space="preserve">h3 </t>
    </r>
    <r>
      <rPr>
        <sz val="11"/>
        <color theme="1"/>
        <rFont val="Arial"/>
      </rPr>
      <t>= i</t>
    </r>
    <r>
      <rPr>
        <vertAlign val="subscript"/>
        <sz val="11"/>
        <color theme="1"/>
        <rFont val="Arial"/>
      </rPr>
      <t>h1</t>
    </r>
    <r>
      <rPr>
        <sz val="11"/>
        <color theme="1"/>
        <rFont val="Arial"/>
      </rPr>
      <t>/(1+2.a.i</t>
    </r>
    <r>
      <rPr>
        <vertAlign val="subscript"/>
        <sz val="11"/>
        <color theme="1"/>
        <rFont val="Arial"/>
      </rPr>
      <t>h1</t>
    </r>
    <r>
      <rPr>
        <sz val="11"/>
        <color theme="1"/>
        <rFont val="Arial"/>
      </rPr>
      <t>)</t>
    </r>
  </si>
  <si>
    <t xml:space="preserve"> ……………………………………………</t>
  </si>
  <si>
    <r>
      <rPr>
        <sz val="11"/>
        <color theme="1"/>
        <rFont val="Arial"/>
      </rPr>
      <t xml:space="preserve"> a = (1/i</t>
    </r>
    <r>
      <rPr>
        <vertAlign val="subscript"/>
        <sz val="11"/>
        <color theme="1"/>
        <rFont val="Arial"/>
      </rPr>
      <t xml:space="preserve">hn </t>
    </r>
    <r>
      <rPr>
        <sz val="11"/>
        <color theme="1"/>
        <rFont val="Arial"/>
      </rPr>
      <t>- 1/i</t>
    </r>
    <r>
      <rPr>
        <vertAlign val="subscript"/>
        <sz val="11"/>
        <color theme="1"/>
        <rFont val="Arial"/>
      </rPr>
      <t>h(n-1)</t>
    </r>
    <r>
      <rPr>
        <sz val="11"/>
        <color theme="1"/>
        <rFont val="Arial"/>
      </rPr>
      <t>), do đó: i</t>
    </r>
    <r>
      <rPr>
        <vertAlign val="subscript"/>
        <sz val="11"/>
        <color theme="1"/>
        <rFont val="Arial"/>
      </rPr>
      <t xml:space="preserve">hn </t>
    </r>
    <r>
      <rPr>
        <sz val="11"/>
        <color theme="1"/>
        <rFont val="Arial"/>
      </rPr>
      <t>= i</t>
    </r>
    <r>
      <rPr>
        <vertAlign val="subscript"/>
        <sz val="11"/>
        <color theme="1"/>
        <rFont val="Arial"/>
      </rPr>
      <t>h1</t>
    </r>
    <r>
      <rPr>
        <sz val="11"/>
        <color theme="1"/>
        <rFont val="Arial"/>
      </rPr>
      <t>/(1+(n-1).a.i</t>
    </r>
    <r>
      <rPr>
        <vertAlign val="subscript"/>
        <sz val="11"/>
        <color theme="1"/>
        <rFont val="Arial"/>
      </rPr>
      <t>h1</t>
    </r>
    <r>
      <rPr>
        <sz val="11"/>
        <color theme="1"/>
        <rFont val="Arial"/>
      </rPr>
      <t>)</t>
    </r>
  </si>
  <si>
    <t xml:space="preserve"> Từ biểu thức: </t>
  </si>
  <si>
    <r>
      <rPr>
        <sz val="11"/>
        <color theme="1"/>
        <rFont val="Arial"/>
      </rPr>
      <t xml:space="preserve"> i</t>
    </r>
    <r>
      <rPr>
        <vertAlign val="subscript"/>
        <sz val="11"/>
        <color theme="1"/>
        <rFont val="Arial"/>
      </rPr>
      <t xml:space="preserve">hn </t>
    </r>
    <r>
      <rPr>
        <sz val="11"/>
        <color theme="1"/>
        <rFont val="Arial"/>
      </rPr>
      <t>= i</t>
    </r>
    <r>
      <rPr>
        <vertAlign val="subscript"/>
        <sz val="11"/>
        <color theme="1"/>
        <rFont val="Arial"/>
      </rPr>
      <t>h1</t>
    </r>
    <r>
      <rPr>
        <sz val="11"/>
        <color theme="1"/>
        <rFont val="Arial"/>
      </rPr>
      <t>/(1+(n-1).a.i</t>
    </r>
    <r>
      <rPr>
        <vertAlign val="subscript"/>
        <sz val="11"/>
        <color theme="1"/>
        <rFont val="Arial"/>
      </rPr>
      <t>h1</t>
    </r>
    <r>
      <rPr>
        <sz val="11"/>
        <color theme="1"/>
        <rFont val="Arial"/>
      </rPr>
      <t>)</t>
    </r>
  </si>
  <si>
    <r>
      <rPr>
        <sz val="11"/>
        <color theme="1"/>
        <rFont val="Arial"/>
      </rPr>
      <t xml:space="preserve"> nếu, số truyền cuối cùng (i</t>
    </r>
    <r>
      <rPr>
        <vertAlign val="subscript"/>
        <sz val="11"/>
        <color theme="1"/>
        <rFont val="Arial"/>
      </rPr>
      <t>hn</t>
    </r>
    <r>
      <rPr>
        <sz val="11"/>
        <color theme="1"/>
        <rFont val="Arial"/>
      </rPr>
      <t>) chọn là số truyền thẳng, tức i</t>
    </r>
    <r>
      <rPr>
        <vertAlign val="subscript"/>
        <sz val="11"/>
        <color theme="1"/>
        <rFont val="Arial"/>
      </rPr>
      <t>hn</t>
    </r>
    <r>
      <rPr>
        <sz val="11"/>
        <color theme="1"/>
        <rFont val="Arial"/>
      </rPr>
      <t xml:space="preserve"> =1, thì:</t>
    </r>
  </si>
  <si>
    <r>
      <rPr>
        <sz val="11"/>
        <color theme="1"/>
        <rFont val="Arial"/>
      </rPr>
      <t xml:space="preserve"> 1</t>
    </r>
    <r>
      <rPr>
        <vertAlign val="subscript"/>
        <sz val="11"/>
        <color theme="1"/>
        <rFont val="Arial"/>
      </rPr>
      <t xml:space="preserve"> </t>
    </r>
    <r>
      <rPr>
        <sz val="11"/>
        <color theme="1"/>
        <rFont val="Arial"/>
      </rPr>
      <t>= i</t>
    </r>
    <r>
      <rPr>
        <vertAlign val="subscript"/>
        <sz val="11"/>
        <color theme="1"/>
        <rFont val="Arial"/>
      </rPr>
      <t>h1</t>
    </r>
    <r>
      <rPr>
        <sz val="11"/>
        <color theme="1"/>
        <rFont val="Arial"/>
      </rPr>
      <t>/(1+(n-1).a.i</t>
    </r>
    <r>
      <rPr>
        <vertAlign val="subscript"/>
        <sz val="11"/>
        <color theme="1"/>
        <rFont val="Arial"/>
      </rPr>
      <t>h1</t>
    </r>
    <r>
      <rPr>
        <sz val="11"/>
        <color theme="1"/>
        <rFont val="Arial"/>
      </rPr>
      <t>)</t>
    </r>
  </si>
  <si>
    <r>
      <rPr>
        <sz val="11"/>
        <color theme="1"/>
        <rFont val="Arial"/>
      </rPr>
      <t xml:space="preserve"> hay, 1+(n-1).a.i</t>
    </r>
    <r>
      <rPr>
        <vertAlign val="subscript"/>
        <sz val="11"/>
        <color theme="1"/>
        <rFont val="Arial"/>
      </rPr>
      <t>h1</t>
    </r>
    <r>
      <rPr>
        <sz val="11"/>
        <color theme="1"/>
        <rFont val="Arial"/>
      </rPr>
      <t xml:space="preserve"> = i</t>
    </r>
    <r>
      <rPr>
        <vertAlign val="subscript"/>
        <sz val="11"/>
        <color theme="1"/>
        <rFont val="Arial"/>
      </rPr>
      <t>h1</t>
    </r>
  </si>
  <si>
    <r>
      <rPr>
        <sz val="11"/>
        <color theme="1"/>
        <rFont val="Arial"/>
      </rPr>
      <t xml:space="preserve"> Như vậy, với i</t>
    </r>
    <r>
      <rPr>
        <vertAlign val="subscript"/>
        <sz val="11"/>
        <color theme="1"/>
        <rFont val="Arial"/>
      </rPr>
      <t>hn</t>
    </r>
    <r>
      <rPr>
        <sz val="11"/>
        <color theme="1"/>
        <rFont val="Arial"/>
      </rPr>
      <t xml:space="preserve"> = 1, xác định được n theo biểu thức sau:</t>
    </r>
  </si>
  <si>
    <r>
      <rPr>
        <sz val="11"/>
        <color theme="1"/>
        <rFont val="Arial"/>
      </rPr>
      <t xml:space="preserve"> n = (i</t>
    </r>
    <r>
      <rPr>
        <vertAlign val="subscript"/>
        <sz val="11"/>
        <color theme="1"/>
        <rFont val="Arial"/>
      </rPr>
      <t>h1</t>
    </r>
    <r>
      <rPr>
        <sz val="11"/>
        <color theme="1"/>
        <rFont val="Arial"/>
      </rPr>
      <t xml:space="preserve"> -1)/a.i</t>
    </r>
    <r>
      <rPr>
        <vertAlign val="subscript"/>
        <sz val="11"/>
        <color theme="1"/>
        <rFont val="Arial"/>
      </rPr>
      <t>h1</t>
    </r>
    <r>
      <rPr>
        <sz val="11"/>
        <color theme="1"/>
        <rFont val="Arial"/>
      </rPr>
      <t xml:space="preserve"> + 1</t>
    </r>
  </si>
  <si>
    <t>2.13.</t>
  </si>
  <si>
    <t xml:space="preserve"> Giá trị tỷ số truyền số lùi</t>
  </si>
  <si>
    <r>
      <rPr>
        <sz val="11"/>
        <color theme="1"/>
        <rFont val="Arial"/>
      </rPr>
      <t xml:space="preserve"> Tỷ số truyền số lùi (i</t>
    </r>
    <r>
      <rPr>
        <vertAlign val="subscript"/>
        <sz val="11"/>
        <color theme="1"/>
        <rFont val="Arial"/>
      </rPr>
      <t>lui</t>
    </r>
    <r>
      <rPr>
        <sz val="11"/>
        <color theme="1"/>
        <rFont val="Arial"/>
      </rPr>
      <t>), thường thuộc khoảng: [i</t>
    </r>
    <r>
      <rPr>
        <vertAlign val="subscript"/>
        <sz val="11"/>
        <color theme="1"/>
        <rFont val="Arial"/>
      </rPr>
      <t>lui</t>
    </r>
    <r>
      <rPr>
        <sz val="11"/>
        <color theme="1"/>
        <rFont val="Arial"/>
      </rPr>
      <t>] = (1.2 ÷ 1.3).i</t>
    </r>
    <r>
      <rPr>
        <vertAlign val="subscript"/>
        <sz val="11"/>
        <color theme="1"/>
        <rFont val="Arial"/>
      </rPr>
      <t>h1</t>
    </r>
  </si>
  <si>
    <t>2.14.</t>
  </si>
  <si>
    <t xml:space="preserve"> Vị trí các tổng thành thuộc hệ thống truyền lực xe</t>
  </si>
  <si>
    <t xml:space="preserve"> Liên kết hộp số với TLC&amp;VS</t>
  </si>
  <si>
    <t xml:space="preserve"> Đối với hệ thống truyền lực không có hộp số phụ, hộp số chính với TLC&amp;VS có 2 cách bố trí:</t>
  </si>
  <si>
    <t xml:space="preserve"> - Hộp số và TLC&amp;VS liên kết thành một khối;</t>
  </si>
  <si>
    <t xml:space="preserve"> - Hộp số và TLC&amp;VS liên kết nhờ trục truyền động;</t>
  </si>
  <si>
    <t xml:space="preserve"> Các tổng thành trong hệ thống truyền lực xe</t>
  </si>
  <si>
    <t xml:space="preserve"> Hệ thống truyền lực có hộp số và TLC&amp;VS liên kết thành một khối</t>
  </si>
  <si>
    <t xml:space="preserve"> Hệ thống truyền lực có hộp số và TLC&amp;VS liên kết nhờ trục truyền động</t>
  </si>
  <si>
    <t xml:space="preserve"> Các tổng thành chính, bao gồm:</t>
  </si>
  <si>
    <t xml:space="preserve"> + Ly hợp, có thể là ma sát hoặc chất lỏng</t>
  </si>
  <si>
    <t xml:space="preserve"> + Hộp số (chính, phụ, phân phối)</t>
  </si>
  <si>
    <t xml:space="preserve"> Hộp số chính, có thể điều khiển bằng tay (Manual ...), hoặc tự động điều khiển (Automatic ...)</t>
  </si>
  <si>
    <t xml:space="preserve"> + Trục truyền</t>
  </si>
  <si>
    <t xml:space="preserve">   - Khớp của trục truyền cardan, có thể là loại khác tốc (khớp chữ thập); hoặc đồng tốc</t>
  </si>
  <si>
    <t xml:space="preserve">   - Bán trục, có thể là loại giảm tải 1/2; giảm tải 3/4; hoặc giảm tải hoàn toàn.</t>
  </si>
  <si>
    <t xml:space="preserve"> + Truyền lực chính và vi sai</t>
  </si>
  <si>
    <t xml:space="preserve">   - Truyền lực chính (TLC), có thể là loại 1 cấp hoặc 2 cấp</t>
  </si>
  <si>
    <t xml:space="preserve">   - Vi sai (VS), có thể là …</t>
  </si>
  <si>
    <t xml:space="preserve"> + Truyền lực cuối cùng, có thể là …</t>
  </si>
  <si>
    <t>Hệ thống lái</t>
  </si>
  <si>
    <t xml:space="preserve"> + Đòn ngang hình thang lái, có thể là loại liền, hoặc loại gãy</t>
  </si>
  <si>
    <t xml:space="preserve"> + Cơ cấu lái, có thể là thanh răng - bánh răng; hoặc hộp cơ cấu lái (…)</t>
  </si>
  <si>
    <t xml:space="preserve"> + Trợ lực lái, có thể là thủy lực, hoặc điện</t>
  </si>
  <si>
    <t>2.15.</t>
  </si>
  <si>
    <t xml:space="preserve"> Hệ thống phanh</t>
  </si>
  <si>
    <t xml:space="preserve"> + Dẫn động phanh, có thể là loại đòn, cáp, chất lỏng;</t>
  </si>
  <si>
    <t xml:space="preserve"> + Cơ cấu phanh:</t>
  </si>
  <si>
    <t xml:space="preserve">   - Phía trước, có thể là trống phanh, hoặc đĩa phanh</t>
  </si>
  <si>
    <t xml:space="preserve">   - Phía sau, có thể là trống phanh, hoặc đĩa phanh</t>
  </si>
  <si>
    <t xml:space="preserve"> + Trợ lực phanh, có thể là khí nén, chân không</t>
  </si>
  <si>
    <t>II</t>
  </si>
  <si>
    <t>CHỌN VÀ TÍNH TOÁN SƠ BỘ</t>
  </si>
  <si>
    <t>1.1.</t>
  </si>
  <si>
    <t xml:space="preserve"> a. Số lượng người, n, [người]</t>
  </si>
  <si>
    <t xml:space="preserve"> n = </t>
  </si>
  <si>
    <t>n</t>
  </si>
  <si>
    <r>
      <rPr>
        <sz val="11"/>
        <color rgb="FFFF0000"/>
        <rFont val="Arial"/>
      </rPr>
      <t xml:space="preserve"> b. Trọng lượng hàng hóa, G</t>
    </r>
    <r>
      <rPr>
        <vertAlign val="subscript"/>
        <sz val="11"/>
        <color rgb="FFFF0000"/>
        <rFont val="Arial"/>
      </rPr>
      <t>hh</t>
    </r>
    <r>
      <rPr>
        <sz val="11"/>
        <color rgb="FFFF0000"/>
        <rFont val="Arial"/>
      </rPr>
      <t>, [kg]</t>
    </r>
  </si>
  <si>
    <r>
      <rPr>
        <sz val="11"/>
        <color rgb="FFFF0000"/>
        <rFont val="Arial"/>
      </rPr>
      <t xml:space="preserve"> G</t>
    </r>
    <r>
      <rPr>
        <vertAlign val="subscript"/>
        <sz val="11"/>
        <color rgb="FFFF0000"/>
        <rFont val="Arial"/>
      </rPr>
      <t xml:space="preserve">hh </t>
    </r>
    <r>
      <rPr>
        <sz val="11"/>
        <color rgb="FFFF0000"/>
        <rFont val="Arial"/>
      </rPr>
      <t>=</t>
    </r>
  </si>
  <si>
    <r>
      <rPr>
        <b/>
        <sz val="11"/>
        <color rgb="FFFF0000"/>
        <rFont val="Arial"/>
      </rPr>
      <t>G</t>
    </r>
    <r>
      <rPr>
        <b/>
        <vertAlign val="subscript"/>
        <sz val="11"/>
        <color rgb="FFFF0000"/>
        <rFont val="Arial"/>
      </rPr>
      <t>hh</t>
    </r>
  </si>
  <si>
    <t xml:space="preserve"> c. Vận tốc lớn nhất, mặt đường tương ứng</t>
  </si>
  <si>
    <r>
      <rPr>
        <sz val="11"/>
        <color rgb="FFFF0000"/>
        <rFont val="Arial"/>
      </rPr>
      <t xml:space="preserve"> + Vận tốc lớn nhất, v</t>
    </r>
    <r>
      <rPr>
        <vertAlign val="subscript"/>
        <sz val="11"/>
        <color rgb="FFFF0000"/>
        <rFont val="Arial"/>
      </rPr>
      <t>max</t>
    </r>
    <r>
      <rPr>
        <sz val="11"/>
        <color rgb="FFFF0000"/>
        <rFont val="Arial"/>
      </rPr>
      <t>, [km/h]</t>
    </r>
  </si>
  <si>
    <r>
      <rPr>
        <sz val="11"/>
        <color rgb="FFFF0000"/>
        <rFont val="Arial"/>
      </rPr>
      <t xml:space="preserve"> v</t>
    </r>
    <r>
      <rPr>
        <vertAlign val="subscript"/>
        <sz val="11"/>
        <color rgb="FFFF0000"/>
        <rFont val="Arial"/>
      </rPr>
      <t xml:space="preserve">max </t>
    </r>
    <r>
      <rPr>
        <sz val="11"/>
        <color rgb="FFFF0000"/>
        <rFont val="Arial"/>
      </rPr>
      <t xml:space="preserve">= </t>
    </r>
  </si>
  <si>
    <r>
      <rPr>
        <b/>
        <sz val="11"/>
        <color rgb="FFFF0000"/>
        <rFont val="Arial"/>
      </rPr>
      <t>v</t>
    </r>
    <r>
      <rPr>
        <b/>
        <vertAlign val="subscript"/>
        <sz val="11"/>
        <color rgb="FFFF0000"/>
        <rFont val="Arabic Typesetting"/>
      </rPr>
      <t>max</t>
    </r>
  </si>
  <si>
    <t xml:space="preserve"> + Mặt đường tương ứng:</t>
  </si>
  <si>
    <t xml:space="preserve"> Dựa theo bảng 1, chọn mặt đường nhựa, hoặc bê tông, khô</t>
  </si>
  <si>
    <t>1.2.</t>
  </si>
  <si>
    <t>1.2.1</t>
  </si>
  <si>
    <t xml:space="preserve"> Theo thông số yêu cầu ban đầu và theo mục 1.2.1</t>
  </si>
  <si>
    <t xml:space="preserve">Chọn xe thiết kế thuộc chủng loại: … </t>
  </si>
  <si>
    <t>xxxx</t>
  </si>
  <si>
    <t>1.2.2</t>
  </si>
  <si>
    <t>Trọng lượng ô tô khi đủ tải</t>
  </si>
  <si>
    <r>
      <rPr>
        <b/>
        <sz val="11"/>
        <color rgb="FFFF0000"/>
        <rFont val="Arial"/>
      </rPr>
      <t xml:space="preserve"> a. Trọng lượng bản thân, G</t>
    </r>
    <r>
      <rPr>
        <b/>
        <vertAlign val="subscript"/>
        <sz val="11"/>
        <color rgb="FFFF0000"/>
        <rFont val="Arial"/>
      </rPr>
      <t>o</t>
    </r>
    <r>
      <rPr>
        <b/>
        <sz val="11"/>
        <color rgb="FFFF0000"/>
        <rFont val="Arial"/>
      </rPr>
      <t>, [kg]</t>
    </r>
  </si>
  <si>
    <t xml:space="preserve"> Theo bảng 2, với chủng loại:</t>
  </si>
  <si>
    <t>Khoảng khối lượng bản thân xe thường thuộc: [Go] =</t>
  </si>
  <si>
    <t>(0 ÷ 0)</t>
  </si>
  <si>
    <t>Chọn, Go =</t>
  </si>
  <si>
    <t xml:space="preserve"> Є (0 ÷ 0)</t>
  </si>
  <si>
    <t>Dựa vào bảng 2, thường phân chia phần trăm (%) khối lượng bản thân Go, ra:</t>
  </si>
  <si>
    <t xml:space="preserve"> + Phía trục cầu trước, thuộc khoảng [Go1]% =</t>
  </si>
  <si>
    <t xml:space="preserve"> (… ÷ …)(% Go)</t>
  </si>
  <si>
    <r>
      <rPr>
        <sz val="11"/>
        <color rgb="FFFF0000"/>
        <rFont val="Arial"/>
      </rPr>
      <t xml:space="preserve"> Chọn, G</t>
    </r>
    <r>
      <rPr>
        <vertAlign val="subscript"/>
        <sz val="11"/>
        <color rgb="FFFF0000"/>
        <rFont val="Arial"/>
      </rPr>
      <t>o1</t>
    </r>
    <r>
      <rPr>
        <sz val="11"/>
        <color rgb="FFFF0000"/>
        <rFont val="Arial"/>
      </rPr>
      <t xml:space="preserve"> = </t>
    </r>
  </si>
  <si>
    <t>Suy ra,  Go1%  = (Go1/Go).100(% Go)</t>
  </si>
  <si>
    <t>Thay các giá trị vào biểu thức (2.1)</t>
  </si>
  <si>
    <t>Vậy là: Go1%  =</t>
  </si>
  <si>
    <r>
      <rPr>
        <sz val="11"/>
        <color rgb="FFFF0000"/>
        <rFont val="Arial"/>
      </rPr>
      <t>Є (… ÷…)(% G</t>
    </r>
    <r>
      <rPr>
        <vertAlign val="subscript"/>
        <sz val="11"/>
        <color rgb="FFFF0000"/>
        <rFont val="Arial"/>
      </rPr>
      <t>o</t>
    </r>
    <r>
      <rPr>
        <sz val="11"/>
        <color rgb="FFFF0000"/>
        <rFont val="Arial"/>
      </rPr>
      <t>)</t>
    </r>
  </si>
  <si>
    <t xml:space="preserve"> + Phía trục cầu sau, thuộc khoảng [Go2]% =</t>
  </si>
  <si>
    <t>(… ÷ …)(% Go)</t>
  </si>
  <si>
    <t>Đã chọn Go và Go1</t>
  </si>
  <si>
    <t>Nên,  Go2  = (Go – Go1), kg</t>
  </si>
  <si>
    <t>Thay giá trị Go và Go1 vào biểu thức (2.2)</t>
  </si>
  <si>
    <r>
      <rPr>
        <sz val="11"/>
        <color rgb="FFFF0000"/>
        <rFont val="Arial"/>
      </rPr>
      <t>Xác định được, G</t>
    </r>
    <r>
      <rPr>
        <vertAlign val="subscript"/>
        <sz val="11"/>
        <color rgb="FFFF0000"/>
        <rFont val="Arial"/>
      </rPr>
      <t>o2</t>
    </r>
    <r>
      <rPr>
        <sz val="11"/>
        <color rgb="FFFF0000"/>
        <rFont val="Arial"/>
      </rPr>
      <t xml:space="preserve"> = </t>
    </r>
  </si>
  <si>
    <t>Suy ra,  Go2%  = 100(% Go) – Go1% =</t>
  </si>
  <si>
    <t>Vậy là: Go2%  =</t>
  </si>
  <si>
    <r>
      <rPr>
        <b/>
        <sz val="11"/>
        <color rgb="FFFF0000"/>
        <rFont val="Arial"/>
      </rPr>
      <t xml:space="preserve"> b. Tải trọng hữu ích, G</t>
    </r>
    <r>
      <rPr>
        <b/>
        <vertAlign val="subscript"/>
        <sz val="11"/>
        <color rgb="FFFF0000"/>
        <rFont val="Arial"/>
      </rPr>
      <t>e</t>
    </r>
    <r>
      <rPr>
        <b/>
        <sz val="11"/>
        <color rgb="FFFF0000"/>
        <rFont val="Arial"/>
      </rPr>
      <t>, [kg]</t>
    </r>
  </si>
  <si>
    <t>Khối lượng hữu ích Ge được xác định qua biểu thức:</t>
  </si>
  <si>
    <t>Ge  = (GAP + Ghh), kg</t>
  </si>
  <si>
    <t xml:space="preserve"> + Khối lượng trung bình người và hành lý xách tay</t>
  </si>
  <si>
    <t>Khối lượng người và hành lý xách tay GAP được xác định bằng biểu thức:</t>
  </si>
  <si>
    <r>
      <rPr>
        <sz val="11"/>
        <color rgb="FFFF0000"/>
        <rFont val="Arial"/>
      </rPr>
      <t xml:space="preserve"> G</t>
    </r>
    <r>
      <rPr>
        <vertAlign val="subscript"/>
        <sz val="11"/>
        <color rgb="FFFF0000"/>
        <rFont val="Arial"/>
      </rPr>
      <t xml:space="preserve">AP </t>
    </r>
    <r>
      <rPr>
        <sz val="11"/>
        <color rgb="FFFF0000"/>
        <rFont val="Arial"/>
      </rPr>
      <t>= (G</t>
    </r>
    <r>
      <rPr>
        <vertAlign val="subscript"/>
        <sz val="11"/>
        <color rgb="FFFF0000"/>
        <rFont val="Arial"/>
      </rPr>
      <t>p</t>
    </r>
    <r>
      <rPr>
        <sz val="11"/>
        <color rgb="FFFF0000"/>
        <rFont val="Arial"/>
      </rPr>
      <t xml:space="preserve"> + G</t>
    </r>
    <r>
      <rPr>
        <vertAlign val="subscript"/>
        <sz val="11"/>
        <color rgb="FFFF0000"/>
        <rFont val="Arial"/>
      </rPr>
      <t>hl/p</t>
    </r>
    <r>
      <rPr>
        <sz val="11"/>
        <color rgb="FFFF0000"/>
        <rFont val="Arial"/>
      </rPr>
      <t>).n, [kg]</t>
    </r>
  </si>
  <si>
    <t>Trong đó:</t>
  </si>
  <si>
    <t>Gp  – khối lượng trung bình 1 người, kg</t>
  </si>
  <si>
    <t>Theo bảng 3, khối lượng trung bình 1 người thuộc khoảng, [Gp] =</t>
  </si>
  <si>
    <t xml:space="preserve"> (0 ÷ 0)</t>
  </si>
  <si>
    <t>Chọn, Gp =</t>
  </si>
  <si>
    <t>Є (… ÷ …) kg</t>
  </si>
  <si>
    <t>Ghl/p  – khối lượng trung bình hành lý cho  người, kg</t>
  </si>
  <si>
    <t>Theo bảng 3, khối lượng hành lý trung bình cho 1 người thuộc khoảng 
[Ghl/p] =</t>
  </si>
  <si>
    <t>Chọn, Ghl/p =</t>
  </si>
  <si>
    <t xml:space="preserve"> + Số lượng người tham gia </t>
  </si>
  <si>
    <t xml:space="preserve">Theo số liệu ban đầu n =  … </t>
  </si>
  <si>
    <t>Thay thế các giá trị đã chọn vào biểu thức (2.4), GAP được xác định:</t>
  </si>
  <si>
    <r>
      <rPr>
        <sz val="11"/>
        <color rgb="FFFF0000"/>
        <rFont val="Arial"/>
      </rPr>
      <t xml:space="preserve"> G</t>
    </r>
    <r>
      <rPr>
        <vertAlign val="subscript"/>
        <sz val="11"/>
        <color rgb="FFFF0000"/>
        <rFont val="Arial"/>
      </rPr>
      <t xml:space="preserve">AP </t>
    </r>
    <r>
      <rPr>
        <sz val="11"/>
        <color rgb="FFFF0000"/>
        <rFont val="Arial"/>
      </rPr>
      <t>= (G</t>
    </r>
    <r>
      <rPr>
        <vertAlign val="subscript"/>
        <sz val="11"/>
        <color rgb="FFFF0000"/>
        <rFont val="Arial"/>
      </rPr>
      <t>p</t>
    </r>
    <r>
      <rPr>
        <sz val="11"/>
        <color rgb="FFFF0000"/>
        <rFont val="Arial"/>
      </rPr>
      <t xml:space="preserve"> + G</t>
    </r>
    <r>
      <rPr>
        <vertAlign val="subscript"/>
        <sz val="11"/>
        <color rgb="FFFF0000"/>
        <rFont val="Arial"/>
      </rPr>
      <t>hl/p</t>
    </r>
    <r>
      <rPr>
        <sz val="11"/>
        <color rgb="FFFF0000"/>
        <rFont val="Arial"/>
      </rPr>
      <t xml:space="preserve">).n, kg = </t>
    </r>
  </si>
  <si>
    <r>
      <rPr>
        <sz val="11"/>
        <color rgb="FFFF0000"/>
        <rFont val="Arial"/>
      </rPr>
      <t xml:space="preserve"> G</t>
    </r>
    <r>
      <rPr>
        <vertAlign val="subscript"/>
        <sz val="11"/>
        <color rgb="FFFF0000"/>
        <rFont val="Arial"/>
      </rPr>
      <t xml:space="preserve">AP </t>
    </r>
    <r>
      <rPr>
        <sz val="11"/>
        <color rgb="FFFF0000"/>
        <rFont val="Arial"/>
      </rPr>
      <t xml:space="preserve">= </t>
    </r>
  </si>
  <si>
    <r>
      <rPr>
        <sz val="11"/>
        <color theme="1"/>
        <rFont val="Arial"/>
      </rPr>
      <t xml:space="preserve"> + Trọng lượng hàng hóa, thuộc thông số đầu vào. G</t>
    </r>
    <r>
      <rPr>
        <vertAlign val="subscript"/>
        <sz val="11"/>
        <color theme="1"/>
        <rFont val="Arial"/>
      </rPr>
      <t xml:space="preserve">hh </t>
    </r>
    <r>
      <rPr>
        <sz val="11"/>
        <color theme="1"/>
        <rFont val="Arial"/>
      </rPr>
      <t xml:space="preserve">= </t>
    </r>
  </si>
  <si>
    <r>
      <rPr>
        <sz val="11"/>
        <color theme="1"/>
        <rFont val="Arial"/>
      </rPr>
      <t xml:space="preserve">  Do đó, G</t>
    </r>
    <r>
      <rPr>
        <vertAlign val="subscript"/>
        <sz val="11"/>
        <color theme="1"/>
        <rFont val="Arial"/>
      </rPr>
      <t xml:space="preserve">e </t>
    </r>
    <r>
      <rPr>
        <sz val="11"/>
        <color theme="1"/>
        <rFont val="Arial"/>
      </rPr>
      <t xml:space="preserve">= </t>
    </r>
  </si>
  <si>
    <t xml:space="preserve"> c. Trọng lượng xe đủ tải, G, [kg]</t>
  </si>
  <si>
    <t xml:space="preserve"> Như vậy, G =</t>
  </si>
  <si>
    <t xml:space="preserve"> Phân phối trọng lượng G, ra phía trục cầu:</t>
  </si>
  <si>
    <r>
      <rPr>
        <sz val="11"/>
        <color theme="1"/>
        <rFont val="Arial"/>
      </rPr>
      <t xml:space="preserve"> + Trước G</t>
    </r>
    <r>
      <rPr>
        <vertAlign val="subscript"/>
        <sz val="11"/>
        <color theme="1"/>
        <rFont val="Arial"/>
      </rPr>
      <t>1</t>
    </r>
    <r>
      <rPr>
        <sz val="11"/>
        <color theme="1"/>
        <rFont val="Arial"/>
      </rPr>
      <t>, [kg]</t>
    </r>
  </si>
  <si>
    <r>
      <rPr>
        <sz val="11"/>
        <color theme="1"/>
        <rFont val="Arial"/>
      </rPr>
      <t xml:space="preserve"> [G</t>
    </r>
    <r>
      <rPr>
        <vertAlign val="subscript"/>
        <sz val="11"/>
        <color theme="1"/>
        <rFont val="Arial"/>
      </rPr>
      <t>1</t>
    </r>
    <r>
      <rPr>
        <sz val="11"/>
        <color theme="1"/>
        <rFont val="Arial"/>
      </rPr>
      <t>]%</t>
    </r>
    <r>
      <rPr>
        <vertAlign val="subscript"/>
        <sz val="11"/>
        <color theme="1"/>
        <rFont val="Arial"/>
      </rPr>
      <t xml:space="preserve"> </t>
    </r>
    <r>
      <rPr>
        <sz val="11"/>
        <color theme="1"/>
        <rFont val="Arial"/>
      </rPr>
      <t>=</t>
    </r>
  </si>
  <si>
    <t>(0 ÷ 0)% G</t>
  </si>
  <si>
    <r>
      <rPr>
        <sz val="11"/>
        <color theme="1"/>
        <rFont val="Arial"/>
      </rPr>
      <t xml:space="preserve"> Chọn, G</t>
    </r>
    <r>
      <rPr>
        <vertAlign val="subscript"/>
        <sz val="11"/>
        <color theme="1"/>
        <rFont val="Arial"/>
      </rPr>
      <t xml:space="preserve">1 </t>
    </r>
    <r>
      <rPr>
        <sz val="11"/>
        <color theme="1"/>
        <rFont val="Arial"/>
      </rPr>
      <t xml:space="preserve">= </t>
    </r>
  </si>
  <si>
    <r>
      <rPr>
        <sz val="11"/>
        <color theme="1"/>
        <rFont val="Arial"/>
      </rPr>
      <t xml:space="preserve"> G</t>
    </r>
    <r>
      <rPr>
        <vertAlign val="subscript"/>
        <sz val="11"/>
        <color theme="1"/>
        <rFont val="Arial"/>
      </rPr>
      <t>1</t>
    </r>
    <r>
      <rPr>
        <sz val="11"/>
        <color theme="1"/>
        <rFont val="Arial"/>
      </rPr>
      <t>%</t>
    </r>
    <r>
      <rPr>
        <vertAlign val="subscript"/>
        <sz val="11"/>
        <color theme="1"/>
        <rFont val="Arial"/>
      </rPr>
      <t xml:space="preserve"> </t>
    </r>
    <r>
      <rPr>
        <sz val="11"/>
        <color theme="1"/>
        <rFont val="Arial"/>
      </rPr>
      <t xml:space="preserve">= </t>
    </r>
  </si>
  <si>
    <t>Є (0 ÷ 0)% G</t>
  </si>
  <si>
    <r>
      <rPr>
        <sz val="11"/>
        <color theme="1"/>
        <rFont val="Arial"/>
      </rPr>
      <t xml:space="preserve"> + Sau G</t>
    </r>
    <r>
      <rPr>
        <vertAlign val="subscript"/>
        <sz val="11"/>
        <color theme="1"/>
        <rFont val="Arial"/>
      </rPr>
      <t>2</t>
    </r>
    <r>
      <rPr>
        <sz val="11"/>
        <color theme="1"/>
        <rFont val="Arial"/>
      </rPr>
      <t>, [kg]</t>
    </r>
  </si>
  <si>
    <r>
      <rPr>
        <sz val="11"/>
        <color theme="1"/>
        <rFont val="Arial"/>
      </rPr>
      <t xml:space="preserve"> [G</t>
    </r>
    <r>
      <rPr>
        <vertAlign val="subscript"/>
        <sz val="11"/>
        <color theme="1"/>
        <rFont val="Arial"/>
      </rPr>
      <t>2</t>
    </r>
    <r>
      <rPr>
        <sz val="11"/>
        <color theme="1"/>
        <rFont val="Arial"/>
      </rPr>
      <t>]%</t>
    </r>
    <r>
      <rPr>
        <vertAlign val="subscript"/>
        <sz val="11"/>
        <color theme="1"/>
        <rFont val="Arial"/>
      </rPr>
      <t xml:space="preserve"> </t>
    </r>
    <r>
      <rPr>
        <sz val="11"/>
        <color theme="1"/>
        <rFont val="Arial"/>
      </rPr>
      <t>=</t>
    </r>
  </si>
  <si>
    <r>
      <rPr>
        <sz val="11"/>
        <color theme="1"/>
        <rFont val="Arial"/>
      </rPr>
      <t xml:space="preserve"> Chọn, G</t>
    </r>
    <r>
      <rPr>
        <vertAlign val="subscript"/>
        <sz val="11"/>
        <color theme="1"/>
        <rFont val="Arial"/>
      </rPr>
      <t xml:space="preserve">2 </t>
    </r>
    <r>
      <rPr>
        <sz val="11"/>
        <color theme="1"/>
        <rFont val="Arial"/>
      </rPr>
      <t xml:space="preserve">= </t>
    </r>
  </si>
  <si>
    <r>
      <rPr>
        <sz val="11"/>
        <color theme="1"/>
        <rFont val="Arial"/>
      </rPr>
      <t xml:space="preserve"> G</t>
    </r>
    <r>
      <rPr>
        <vertAlign val="subscript"/>
        <sz val="11"/>
        <color theme="1"/>
        <rFont val="Arial"/>
      </rPr>
      <t>2</t>
    </r>
    <r>
      <rPr>
        <sz val="11"/>
        <color theme="1"/>
        <rFont val="Arial"/>
      </rPr>
      <t>%</t>
    </r>
    <r>
      <rPr>
        <vertAlign val="subscript"/>
        <sz val="11"/>
        <color theme="1"/>
        <rFont val="Arial"/>
      </rPr>
      <t xml:space="preserve"> </t>
    </r>
    <r>
      <rPr>
        <sz val="11"/>
        <color theme="1"/>
        <rFont val="Arial"/>
      </rPr>
      <t xml:space="preserve">= </t>
    </r>
  </si>
  <si>
    <r>
      <rPr>
        <sz val="11"/>
        <color theme="1"/>
        <rFont val="Arial"/>
      </rPr>
      <t xml:space="preserve"> Є (0 ÷ 0)% G</t>
    </r>
    <r>
      <rPr>
        <vertAlign val="subscript"/>
        <sz val="11"/>
        <color theme="1"/>
        <rFont val="Arial"/>
      </rPr>
      <t xml:space="preserve"> </t>
    </r>
  </si>
  <si>
    <t>1.2.3</t>
  </si>
  <si>
    <r>
      <rPr>
        <sz val="11"/>
        <color theme="1"/>
        <rFont val="Arial"/>
      </rPr>
      <t xml:space="preserve"> </t>
    </r>
    <r>
      <rPr>
        <b/>
        <sz val="11"/>
        <color theme="1"/>
        <rFont val="Arial"/>
      </rPr>
      <t>Loại mặt đường</t>
    </r>
    <r>
      <rPr>
        <sz val="11"/>
        <color theme="1"/>
        <rFont val="Arial"/>
      </rPr>
      <t xml:space="preserve"> ứng với xe di chuyển có giá trị </t>
    </r>
    <r>
      <rPr>
        <b/>
        <sz val="11"/>
        <color theme="1"/>
        <rFont val="Arial"/>
      </rPr>
      <t>v</t>
    </r>
    <r>
      <rPr>
        <b/>
        <vertAlign val="subscript"/>
        <sz val="11"/>
        <color theme="1"/>
        <rFont val="Arial"/>
      </rPr>
      <t>min</t>
    </r>
    <r>
      <rPr>
        <sz val="11"/>
        <color theme="1"/>
        <rFont val="Arial"/>
      </rPr>
      <t xml:space="preserve"> và </t>
    </r>
    <r>
      <rPr>
        <b/>
        <sz val="11"/>
        <color theme="1"/>
        <rFont val="Arial"/>
      </rPr>
      <t>v</t>
    </r>
    <r>
      <rPr>
        <b/>
        <vertAlign val="subscript"/>
        <sz val="11"/>
        <color theme="1"/>
        <rFont val="Arial"/>
      </rPr>
      <t>max</t>
    </r>
    <r>
      <rPr>
        <sz val="11"/>
        <color theme="1"/>
        <rFont val="Arial"/>
      </rPr>
      <t>,</t>
    </r>
    <r>
      <rPr>
        <b/>
        <sz val="11"/>
        <color theme="1"/>
        <rFont val="Arial"/>
      </rPr>
      <t xml:space="preserve"> chọn</t>
    </r>
    <r>
      <rPr>
        <sz val="11"/>
        <color theme="1"/>
        <rFont val="Arial"/>
      </rPr>
      <t>:</t>
    </r>
  </si>
  <si>
    <r>
      <rPr>
        <b/>
        <sz val="11"/>
        <color theme="1"/>
        <rFont val="Arial"/>
      </rPr>
      <t xml:space="preserve"> Vận tốc nhỏ nhất v</t>
    </r>
    <r>
      <rPr>
        <b/>
        <vertAlign val="subscript"/>
        <sz val="11"/>
        <color theme="1"/>
        <rFont val="Arial"/>
      </rPr>
      <t>min</t>
    </r>
    <r>
      <rPr>
        <b/>
        <sz val="11"/>
        <color theme="1"/>
        <rFont val="Arial"/>
      </rPr>
      <t>, [km/h]</t>
    </r>
  </si>
  <si>
    <t xml:space="preserve"> - Loại mặt đường xe di chuyển (bảng1)</t>
  </si>
  <si>
    <t xml:space="preserve"> - Chủng loại (bảng 3):</t>
  </si>
  <si>
    <r>
      <rPr>
        <sz val="11"/>
        <color theme="1"/>
        <rFont val="Arial"/>
      </rPr>
      <t xml:space="preserve"> Nên, vận tốc nhỏ nhất, thường thuộc khoảng [</t>
    </r>
    <r>
      <rPr>
        <b/>
        <sz val="11"/>
        <color theme="1"/>
        <rFont val="Arial"/>
      </rPr>
      <t>v</t>
    </r>
    <r>
      <rPr>
        <b/>
        <vertAlign val="subscript"/>
        <sz val="11"/>
        <color theme="1"/>
        <rFont val="Arial"/>
      </rPr>
      <t>min</t>
    </r>
    <r>
      <rPr>
        <sz val="11"/>
        <color theme="1"/>
        <rFont val="Arial"/>
      </rPr>
      <t>], km/h =</t>
    </r>
  </si>
  <si>
    <r>
      <rPr>
        <b/>
        <sz val="11"/>
        <color theme="1"/>
        <rFont val="Arial"/>
      </rPr>
      <t xml:space="preserve"> Chọn: v</t>
    </r>
    <r>
      <rPr>
        <b/>
        <vertAlign val="subscript"/>
        <sz val="11"/>
        <color theme="1"/>
        <rFont val="Arial"/>
      </rPr>
      <t>min</t>
    </r>
    <r>
      <rPr>
        <b/>
        <sz val="11"/>
        <color theme="1"/>
        <rFont val="Arial"/>
      </rPr>
      <t xml:space="preserve"> =  </t>
    </r>
  </si>
  <si>
    <t xml:space="preserve"> Є (0 ÷ 0) km/h</t>
  </si>
  <si>
    <r>
      <rPr>
        <b/>
        <sz val="11"/>
        <color theme="1"/>
        <rFont val="Arial"/>
      </rPr>
      <t xml:space="preserve"> Vận tốc lớn nhất v</t>
    </r>
    <r>
      <rPr>
        <b/>
        <vertAlign val="subscript"/>
        <sz val="11"/>
        <color theme="1"/>
        <rFont val="Arial"/>
      </rPr>
      <t>max</t>
    </r>
    <r>
      <rPr>
        <b/>
        <sz val="11"/>
        <color theme="1"/>
        <rFont val="Arial"/>
      </rPr>
      <t>, [km/h]</t>
    </r>
  </si>
  <si>
    <r>
      <rPr>
        <sz val="11"/>
        <color theme="1"/>
        <rFont val="Arial"/>
      </rPr>
      <t xml:space="preserve"> Vận tốc lớn nhất phụ thuộc vào thông số ban đầu, </t>
    </r>
    <r>
      <rPr>
        <b/>
        <sz val="11"/>
        <color theme="1"/>
        <rFont val="Arial"/>
      </rPr>
      <t>v</t>
    </r>
    <r>
      <rPr>
        <b/>
        <vertAlign val="subscript"/>
        <sz val="11"/>
        <color theme="1"/>
        <rFont val="Arial"/>
      </rPr>
      <t xml:space="preserve">max </t>
    </r>
    <r>
      <rPr>
        <sz val="11"/>
        <color theme="1"/>
        <rFont val="Arial"/>
      </rPr>
      <t>=</t>
    </r>
  </si>
  <si>
    <t>d.</t>
  </si>
  <si>
    <t xml:space="preserve"> Các thông số mặt đường tương ứng</t>
  </si>
  <si>
    <r>
      <rPr>
        <sz val="11"/>
        <color theme="1"/>
        <rFont val="Arial"/>
      </rPr>
      <t xml:space="preserve"> Xe di chuyển đạt giá trị </t>
    </r>
    <r>
      <rPr>
        <b/>
        <sz val="11"/>
        <color theme="1"/>
        <rFont val="Arial"/>
      </rPr>
      <t>v</t>
    </r>
    <r>
      <rPr>
        <b/>
        <vertAlign val="subscript"/>
        <sz val="11"/>
        <color theme="1"/>
        <rFont val="Arial"/>
      </rPr>
      <t>min</t>
    </r>
    <r>
      <rPr>
        <sz val="11"/>
        <color theme="1"/>
        <rFont val="Arial"/>
      </rPr>
      <t xml:space="preserve"> và </t>
    </r>
    <r>
      <rPr>
        <b/>
        <sz val="11"/>
        <color theme="1"/>
        <rFont val="Arial"/>
      </rPr>
      <t>v</t>
    </r>
    <r>
      <rPr>
        <b/>
        <vertAlign val="subscript"/>
        <sz val="11"/>
        <color theme="1"/>
        <rFont val="Arial"/>
      </rPr>
      <t>max</t>
    </r>
    <r>
      <rPr>
        <sz val="11"/>
        <color theme="1"/>
        <rFont val="Arial"/>
      </rPr>
      <t>, với mặt đường, có:</t>
    </r>
  </si>
  <si>
    <r>
      <rPr>
        <sz val="11"/>
        <color theme="1"/>
        <rFont val="Arial"/>
      </rPr>
      <t xml:space="preserve"> </t>
    </r>
    <r>
      <rPr>
        <b/>
        <sz val="11"/>
        <color theme="1"/>
        <rFont val="Arial"/>
      </rPr>
      <t>+ Độ dốc mặt đường (i),</t>
    </r>
    <r>
      <rPr>
        <sz val="11"/>
        <color theme="1"/>
        <rFont val="Arial"/>
      </rPr>
      <t xml:space="preserve"> thường chọn thuộc khoảng [i] =</t>
    </r>
  </si>
  <si>
    <r>
      <rPr>
        <b/>
        <sz val="11"/>
        <color theme="1"/>
        <rFont val="Times New Roman"/>
      </rPr>
      <t xml:space="preserve"> Chọn: i</t>
    </r>
    <r>
      <rPr>
        <b/>
        <sz val="11"/>
        <color theme="1"/>
        <rFont val="Arial"/>
      </rPr>
      <t xml:space="preserve"> =</t>
    </r>
  </si>
  <si>
    <t xml:space="preserve"> Và dựa theo bảng 1, với mặt đường:</t>
  </si>
  <si>
    <t xml:space="preserve"> Có:</t>
  </si>
  <si>
    <r>
      <rPr>
        <sz val="11"/>
        <color theme="1"/>
        <rFont val="Arial"/>
      </rPr>
      <t xml:space="preserve"> + </t>
    </r>
    <r>
      <rPr>
        <b/>
        <sz val="11"/>
        <color theme="1"/>
        <rFont val="Arial"/>
      </rPr>
      <t xml:space="preserve">Hệ số cản lăn ứng với vận tốc </t>
    </r>
    <r>
      <rPr>
        <b/>
        <sz val="11"/>
        <color theme="1"/>
        <rFont val="Symbol"/>
      </rPr>
      <t>£</t>
    </r>
    <r>
      <rPr>
        <b/>
        <sz val="11"/>
        <color theme="1"/>
        <rFont val="Arial"/>
      </rPr>
      <t xml:space="preserve"> 80 km/h</t>
    </r>
    <r>
      <rPr>
        <sz val="11"/>
        <color theme="1"/>
        <rFont val="Arial"/>
      </rPr>
      <t>, thường thuộc khoảng: [f</t>
    </r>
    <r>
      <rPr>
        <vertAlign val="subscript"/>
        <sz val="11"/>
        <color theme="1"/>
        <rFont val="Arial"/>
      </rPr>
      <t>v</t>
    </r>
    <r>
      <rPr>
        <vertAlign val="subscript"/>
        <sz val="11"/>
        <color theme="1"/>
        <rFont val="Symbol"/>
      </rPr>
      <t>£</t>
    </r>
    <r>
      <rPr>
        <vertAlign val="subscript"/>
        <sz val="11"/>
        <color theme="1"/>
        <rFont val="Arial"/>
      </rPr>
      <t>80km/h</t>
    </r>
    <r>
      <rPr>
        <sz val="11"/>
        <color theme="1"/>
        <rFont val="Arial"/>
      </rPr>
      <t>] =</t>
    </r>
  </si>
  <si>
    <r>
      <rPr>
        <b/>
        <sz val="11"/>
        <color theme="1"/>
        <rFont val="Arial"/>
      </rPr>
      <t xml:space="preserve"> chọn:</t>
    </r>
    <r>
      <rPr>
        <sz val="11"/>
        <color theme="1"/>
        <rFont val="Arial"/>
      </rPr>
      <t xml:space="preserve"> </t>
    </r>
    <r>
      <rPr>
        <b/>
        <sz val="11"/>
        <color theme="1"/>
        <rFont val="Arial"/>
      </rPr>
      <t>f</t>
    </r>
    <r>
      <rPr>
        <b/>
        <vertAlign val="subscript"/>
        <sz val="11"/>
        <color theme="1"/>
        <rFont val="Arial"/>
      </rPr>
      <t>v</t>
    </r>
    <r>
      <rPr>
        <b/>
        <vertAlign val="subscript"/>
        <sz val="11"/>
        <color theme="1"/>
        <rFont val="Symbol"/>
      </rPr>
      <t>£</t>
    </r>
    <r>
      <rPr>
        <b/>
        <vertAlign val="subscript"/>
        <sz val="11"/>
        <color theme="1"/>
        <rFont val="Arial"/>
      </rPr>
      <t>80km/h</t>
    </r>
    <r>
      <rPr>
        <sz val="11"/>
        <color theme="1"/>
        <rFont val="Arial"/>
      </rPr>
      <t xml:space="preserve"> =</t>
    </r>
  </si>
  <si>
    <t xml:space="preserve"> Giá trị hệ số cản lăn sẽ biến đổi khi tốc độ xe lớn hơn (&gt;) 80 km/h và được tính theo biểu thức:</t>
  </si>
  <si>
    <r>
      <rPr>
        <sz val="11"/>
        <color theme="1"/>
        <rFont val="Arial"/>
      </rPr>
      <t xml:space="preserve"> fv</t>
    </r>
    <r>
      <rPr>
        <vertAlign val="subscript"/>
        <sz val="11"/>
        <color theme="1"/>
        <rFont val="Arial"/>
      </rPr>
      <t>max</t>
    </r>
    <r>
      <rPr>
        <sz val="11"/>
        <color theme="1"/>
        <rFont val="Arial"/>
      </rPr>
      <t xml:space="preserve"> = (f</t>
    </r>
    <r>
      <rPr>
        <vertAlign val="subscript"/>
        <sz val="11"/>
        <color theme="1"/>
        <rFont val="Arial"/>
      </rPr>
      <t>v£80 km/h</t>
    </r>
    <r>
      <rPr>
        <sz val="11"/>
        <color theme="1"/>
        <rFont val="Arial"/>
      </rPr>
      <t>).(1+v</t>
    </r>
    <r>
      <rPr>
        <vertAlign val="superscript"/>
        <sz val="11"/>
        <color theme="1"/>
        <rFont val="Arial"/>
      </rPr>
      <t>2</t>
    </r>
    <r>
      <rPr>
        <vertAlign val="subscript"/>
        <sz val="11"/>
        <color theme="1"/>
        <rFont val="Arial"/>
      </rPr>
      <t>max</t>
    </r>
    <r>
      <rPr>
        <sz val="11"/>
        <color theme="1"/>
        <rFont val="Arial"/>
      </rPr>
      <t>)/1500</t>
    </r>
  </si>
  <si>
    <r>
      <rPr>
        <b/>
        <sz val="11"/>
        <color theme="1"/>
        <rFont val="Arial"/>
      </rPr>
      <t xml:space="preserve"> Tính, f</t>
    </r>
    <r>
      <rPr>
        <b/>
        <vertAlign val="subscript"/>
        <sz val="11"/>
        <color theme="1"/>
        <rFont val="Arial"/>
      </rPr>
      <t>(v=120 km/h)</t>
    </r>
    <r>
      <rPr>
        <b/>
        <sz val="11"/>
        <color theme="1"/>
        <rFont val="Arial"/>
      </rPr>
      <t xml:space="preserve"> =</t>
    </r>
  </si>
  <si>
    <r>
      <rPr>
        <b/>
        <sz val="11"/>
        <color theme="1"/>
        <rFont val="Arial"/>
      </rPr>
      <t xml:space="preserve"> + Hệ số bám (φ),</t>
    </r>
    <r>
      <rPr>
        <sz val="11"/>
        <color theme="1"/>
        <rFont val="Arial"/>
      </rPr>
      <t xml:space="preserve"> thường thuộc khoảng [φ] =</t>
    </r>
  </si>
  <si>
    <t xml:space="preserve"> Chọn: φ =</t>
  </si>
  <si>
    <t>1.2.4</t>
  </si>
  <si>
    <t xml:space="preserve"> + Chiều dài cơ sở, L, [mm]</t>
  </si>
  <si>
    <t xml:space="preserve"> + Vệt bánh xe phía trước, W(F), [mm]</t>
  </si>
  <si>
    <r>
      <rPr>
        <sz val="11"/>
        <color theme="1"/>
        <rFont val="Arial"/>
      </rPr>
      <t xml:space="preserve"> + Chiều dài bao, L</t>
    </r>
    <r>
      <rPr>
        <vertAlign val="subscript"/>
        <sz val="11"/>
        <color theme="1"/>
        <rFont val="Arial"/>
      </rPr>
      <t>o</t>
    </r>
    <r>
      <rPr>
        <sz val="11"/>
        <color theme="1"/>
        <rFont val="Arial"/>
      </rPr>
      <t>, [mm]</t>
    </r>
  </si>
  <si>
    <r>
      <rPr>
        <sz val="11"/>
        <color theme="1"/>
        <rFont val="Arial"/>
      </rPr>
      <t xml:space="preserve"> + Chiều rộng bao, W</t>
    </r>
    <r>
      <rPr>
        <vertAlign val="subscript"/>
        <sz val="11"/>
        <color theme="1"/>
        <rFont val="Arial"/>
      </rPr>
      <t>o</t>
    </r>
    <r>
      <rPr>
        <sz val="11"/>
        <color theme="1"/>
        <rFont val="Arial"/>
      </rPr>
      <t>, [mm]</t>
    </r>
  </si>
  <si>
    <r>
      <rPr>
        <sz val="11"/>
        <color theme="1"/>
        <rFont val="Arial"/>
      </rPr>
      <t xml:space="preserve"> + Chiều cao bao, H</t>
    </r>
    <r>
      <rPr>
        <vertAlign val="subscript"/>
        <sz val="11"/>
        <color theme="1"/>
        <rFont val="Arial"/>
      </rPr>
      <t>o</t>
    </r>
    <r>
      <rPr>
        <sz val="11"/>
        <color theme="1"/>
        <rFont val="Arial"/>
      </rPr>
      <t>, [mm]</t>
    </r>
  </si>
  <si>
    <t xml:space="preserve"> Tùy thuộc vào từng chủng loại:</t>
  </si>
  <si>
    <t xml:space="preserve"> Cho nên:</t>
  </si>
  <si>
    <r>
      <rPr>
        <sz val="11"/>
        <color theme="1"/>
        <rFont val="Arial"/>
      </rPr>
      <t xml:space="preserve"> Chiều rộng bao, thường thuộc khoảng [W</t>
    </r>
    <r>
      <rPr>
        <vertAlign val="subscript"/>
        <sz val="11"/>
        <color theme="1"/>
        <rFont val="Arial"/>
      </rPr>
      <t>o</t>
    </r>
    <r>
      <rPr>
        <sz val="11"/>
        <color theme="1"/>
        <rFont val="Arial"/>
      </rPr>
      <t xml:space="preserve">] = </t>
    </r>
  </si>
  <si>
    <r>
      <rPr>
        <sz val="11"/>
        <color theme="1"/>
        <rFont val="Arial"/>
      </rPr>
      <t xml:space="preserve"> Chọn: W</t>
    </r>
    <r>
      <rPr>
        <vertAlign val="subscript"/>
        <sz val="11"/>
        <color theme="1"/>
        <rFont val="Arial"/>
      </rPr>
      <t>o</t>
    </r>
    <r>
      <rPr>
        <sz val="11"/>
        <color theme="1"/>
        <rFont val="Arial"/>
      </rPr>
      <t xml:space="preserve"> =</t>
    </r>
  </si>
  <si>
    <t>Є (0 ÷ 0)</t>
  </si>
  <si>
    <r>
      <rPr>
        <sz val="11"/>
        <color theme="1"/>
        <rFont val="Arial"/>
      </rPr>
      <t xml:space="preserve"> Chiều cao bao, thường thuộc khoảng [H</t>
    </r>
    <r>
      <rPr>
        <vertAlign val="subscript"/>
        <sz val="11"/>
        <color theme="1"/>
        <rFont val="Arial"/>
      </rPr>
      <t>o</t>
    </r>
    <r>
      <rPr>
        <sz val="11"/>
        <color theme="1"/>
        <rFont val="Arial"/>
      </rPr>
      <t xml:space="preserve">] = </t>
    </r>
  </si>
  <si>
    <r>
      <rPr>
        <sz val="11"/>
        <color theme="1"/>
        <rFont val="Arial"/>
      </rPr>
      <t xml:space="preserve"> Chọn: H</t>
    </r>
    <r>
      <rPr>
        <vertAlign val="subscript"/>
        <sz val="11"/>
        <color theme="1"/>
        <rFont val="Arial"/>
      </rPr>
      <t>o</t>
    </r>
    <r>
      <rPr>
        <sz val="11"/>
        <color theme="1"/>
        <rFont val="Arial"/>
      </rPr>
      <t xml:space="preserve"> = </t>
    </r>
  </si>
  <si>
    <t xml:space="preserve"> Tùy theo chủng loại xe, các khoảng giá trị: diện tích cản chính diện [F], hệ số cản khí động học [K], và nhân tố khí động học [W] dựa theo bảng 4.</t>
  </si>
  <si>
    <t xml:space="preserve"> Theo bảng 4, thuộc chủng loại:</t>
  </si>
  <si>
    <r>
      <rPr>
        <sz val="11"/>
        <color theme="1"/>
        <rFont val="Arial"/>
      </rPr>
      <t xml:space="preserve"> + Diện tích cản chính diện (F), m</t>
    </r>
    <r>
      <rPr>
        <vertAlign val="superscript"/>
        <sz val="11"/>
        <color theme="1"/>
        <rFont val="Arial"/>
      </rPr>
      <t>2</t>
    </r>
    <r>
      <rPr>
        <sz val="11"/>
        <color theme="1"/>
        <rFont val="Arial"/>
      </rPr>
      <t>, loại vỏ:</t>
    </r>
  </si>
  <si>
    <t xml:space="preserve"> thường thuộc khoảng, [F] =</t>
  </si>
  <si>
    <t xml:space="preserve"> F được tính toán qua biểu thức:</t>
  </si>
  <si>
    <r>
      <rPr>
        <sz val="11"/>
        <color theme="1"/>
        <rFont val="Arial"/>
      </rPr>
      <t xml:space="preserve"> F = 0.8.(W</t>
    </r>
    <r>
      <rPr>
        <vertAlign val="subscript"/>
        <sz val="11"/>
        <color theme="1"/>
        <rFont val="Arial"/>
      </rPr>
      <t>o</t>
    </r>
    <r>
      <rPr>
        <sz val="11"/>
        <color theme="1"/>
        <rFont val="Arial"/>
      </rPr>
      <t>.H</t>
    </r>
    <r>
      <rPr>
        <vertAlign val="subscript"/>
        <sz val="11"/>
        <color theme="1"/>
        <rFont val="Arial"/>
      </rPr>
      <t>o</t>
    </r>
    <r>
      <rPr>
        <sz val="11"/>
        <color theme="1"/>
        <rFont val="Arial"/>
      </rPr>
      <t>), [m</t>
    </r>
    <r>
      <rPr>
        <vertAlign val="superscript"/>
        <sz val="11"/>
        <color theme="1"/>
        <rFont val="Arial"/>
      </rPr>
      <t>2</t>
    </r>
    <r>
      <rPr>
        <sz val="11"/>
        <color theme="1"/>
        <rFont val="Arial"/>
      </rPr>
      <t xml:space="preserve">] </t>
    </r>
  </si>
  <si>
    <t xml:space="preserve"> với:</t>
  </si>
  <si>
    <r>
      <rPr>
        <sz val="11"/>
        <color theme="1"/>
        <rFont val="Arial"/>
      </rPr>
      <t xml:space="preserve"> W</t>
    </r>
    <r>
      <rPr>
        <vertAlign val="subscript"/>
        <sz val="11"/>
        <color theme="1"/>
        <rFont val="Arial"/>
      </rPr>
      <t>o</t>
    </r>
    <r>
      <rPr>
        <sz val="11"/>
        <color theme="1"/>
        <rFont val="Arial"/>
      </rPr>
      <t xml:space="preserve"> = </t>
    </r>
  </si>
  <si>
    <r>
      <rPr>
        <sz val="11"/>
        <color theme="1"/>
        <rFont val="Arial"/>
      </rPr>
      <t xml:space="preserve"> H</t>
    </r>
    <r>
      <rPr>
        <vertAlign val="subscript"/>
        <sz val="11"/>
        <color theme="1"/>
        <rFont val="Arial"/>
      </rPr>
      <t>o</t>
    </r>
    <r>
      <rPr>
        <sz val="11"/>
        <color theme="1"/>
        <rFont val="Arial"/>
      </rPr>
      <t xml:space="preserve"> = </t>
    </r>
  </si>
  <si>
    <t xml:space="preserve"> Xác định, F =</t>
  </si>
  <si>
    <t xml:space="preserve"> + Hệ số cản khí động học (K), thuộc khoảng:</t>
  </si>
  <si>
    <r>
      <rPr>
        <sz val="11"/>
        <color theme="1"/>
        <rFont val="Arial"/>
      </rPr>
      <t xml:space="preserve"> + Hệ số cản khí động học K, (Ns</t>
    </r>
    <r>
      <rPr>
        <vertAlign val="superscript"/>
        <sz val="11"/>
        <color theme="1"/>
        <rFont val="Arial"/>
      </rPr>
      <t>2</t>
    </r>
    <r>
      <rPr>
        <sz val="11"/>
        <color theme="1"/>
        <rFont val="Arial"/>
      </rPr>
      <t>/m</t>
    </r>
    <r>
      <rPr>
        <vertAlign val="superscript"/>
        <sz val="11"/>
        <color theme="1"/>
        <rFont val="Arial"/>
      </rPr>
      <t>4</t>
    </r>
    <r>
      <rPr>
        <sz val="11"/>
        <color theme="1"/>
        <rFont val="Arial"/>
      </rPr>
      <t xml:space="preserve">), thường thuộc khoảng, [K] = </t>
    </r>
  </si>
  <si>
    <t xml:space="preserve"> Chọn: K = </t>
  </si>
  <si>
    <t xml:space="preserve"> + Nhân tố khí động học W, thuộc khoảng:</t>
  </si>
  <si>
    <r>
      <rPr>
        <sz val="11"/>
        <color theme="1"/>
        <rFont val="Arial"/>
      </rPr>
      <t xml:space="preserve"> + Nhân tố khí động học W, (Ns</t>
    </r>
    <r>
      <rPr>
        <vertAlign val="superscript"/>
        <sz val="11"/>
        <color theme="1"/>
        <rFont val="Arial"/>
      </rPr>
      <t>2</t>
    </r>
    <r>
      <rPr>
        <sz val="11"/>
        <color theme="1"/>
        <rFont val="Arial"/>
      </rPr>
      <t>/m</t>
    </r>
    <r>
      <rPr>
        <vertAlign val="superscript"/>
        <sz val="11"/>
        <color theme="1"/>
        <rFont val="Arial"/>
      </rPr>
      <t>2</t>
    </r>
    <r>
      <rPr>
        <sz val="11"/>
        <color theme="1"/>
        <rFont val="Arial"/>
      </rPr>
      <t>), thường thuộc khoảng: [W] =</t>
    </r>
  </si>
  <si>
    <t xml:space="preserve"> Xác định, W =</t>
  </si>
  <si>
    <t>1.2.5.</t>
  </si>
  <si>
    <t xml:space="preserve"> Kích thước trọng tâm (G) xe</t>
  </si>
  <si>
    <t xml:space="preserve"> G đến tâm cầu trước</t>
  </si>
  <si>
    <t>a% =</t>
  </si>
  <si>
    <t>(… ÷ ...) %L</t>
  </si>
  <si>
    <t xml:space="preserve"> G đến tâm cầu sau</t>
  </si>
  <si>
    <t>b% =</t>
  </si>
  <si>
    <t>1.2.6</t>
  </si>
  <si>
    <r>
      <rPr>
        <b/>
        <sz val="11"/>
        <color theme="1"/>
        <rFont val="Arial"/>
      </rPr>
      <t xml:space="preserve"> </t>
    </r>
    <r>
      <rPr>
        <sz val="11"/>
        <color theme="1"/>
        <rFont val="Arial"/>
      </rPr>
      <t>+ Vị trí ĐCĐT,</t>
    </r>
    <r>
      <rPr>
        <b/>
        <sz val="11"/>
        <color theme="1"/>
        <rFont val="Arial"/>
      </rPr>
      <t xml:space="preserve"> chọn</t>
    </r>
    <r>
      <rPr>
        <sz val="11"/>
        <color theme="1"/>
        <rFont val="Arial"/>
      </rPr>
      <t>:</t>
    </r>
    <r>
      <rPr>
        <b/>
        <sz val="11"/>
        <color theme="1"/>
        <rFont val="Arial"/>
      </rPr>
      <t xml:space="preserve"> </t>
    </r>
  </si>
  <si>
    <t>đặt ………………..</t>
  </si>
  <si>
    <r>
      <rPr>
        <sz val="11"/>
        <color theme="1"/>
        <rFont val="Arial"/>
      </rPr>
      <t xml:space="preserve"> + Phương dọc ĐCĐT, </t>
    </r>
    <r>
      <rPr>
        <b/>
        <sz val="11"/>
        <color theme="1"/>
        <rFont val="Arial"/>
      </rPr>
      <t>chọn:</t>
    </r>
  </si>
  <si>
    <t>đặt theo ………………</t>
  </si>
  <si>
    <r>
      <rPr>
        <sz val="11"/>
        <color theme="1"/>
        <rFont val="Arial"/>
      </rPr>
      <t xml:space="preserve"> + Nhiên liệu sử dụng, </t>
    </r>
    <r>
      <rPr>
        <b/>
        <sz val="11"/>
        <color theme="1"/>
        <rFont val="Arial"/>
      </rPr>
      <t>chọn:</t>
    </r>
  </si>
  <si>
    <t>xăng/diesel</t>
  </si>
  <si>
    <t xml:space="preserve"> Chọn số vòng quay động cơ </t>
  </si>
  <si>
    <r>
      <rPr>
        <sz val="11"/>
        <color theme="1"/>
        <rFont val="Arial"/>
      </rPr>
      <t xml:space="preserve"> Bộ hạn chế số vòng quay trong hệ thống nhiên liệu, </t>
    </r>
    <r>
      <rPr>
        <b/>
        <sz val="11"/>
        <color theme="1"/>
        <rFont val="Arial"/>
      </rPr>
      <t>chọn</t>
    </r>
    <r>
      <rPr>
        <sz val="11"/>
        <color theme="1"/>
        <rFont val="Arial"/>
      </rPr>
      <t xml:space="preserve">: </t>
    </r>
  </si>
  <si>
    <t>có/không có</t>
  </si>
  <si>
    <r>
      <rPr>
        <sz val="11"/>
        <color theme="1"/>
        <rFont val="Arial"/>
      </rPr>
      <t xml:space="preserve"> Dựa </t>
    </r>
    <r>
      <rPr>
        <b/>
        <sz val="11"/>
        <color theme="1"/>
        <rFont val="Arial"/>
      </rPr>
      <t>theo bảng 5</t>
    </r>
    <r>
      <rPr>
        <sz val="11"/>
        <color theme="1"/>
        <rFont val="Arial"/>
      </rPr>
      <t>, với cách chọn:</t>
    </r>
  </si>
  <si>
    <t xml:space="preserve"> - Nhiên liệu: </t>
  </si>
  <si>
    <t xml:space="preserve"> - Bộ hạn chế số vòng quay trong hệ thống nhiên liệu: </t>
  </si>
  <si>
    <t xml:space="preserve"> nên, giá trị về khoảng của:</t>
  </si>
  <si>
    <r>
      <rPr>
        <sz val="11"/>
        <color theme="1"/>
        <rFont val="Arial"/>
      </rPr>
      <t xml:space="preserve"> - Khoảng số vòng quay nhỏ nhất, [n</t>
    </r>
    <r>
      <rPr>
        <vertAlign val="subscript"/>
        <sz val="11"/>
        <color theme="1"/>
        <rFont val="Arial"/>
      </rPr>
      <t>min</t>
    </r>
    <r>
      <rPr>
        <sz val="11"/>
        <color theme="1"/>
        <rFont val="Arial"/>
      </rPr>
      <t>] (vòng/phút, (v/p))</t>
    </r>
  </si>
  <si>
    <r>
      <rPr>
        <b/>
        <sz val="11"/>
        <color theme="1"/>
        <rFont val="Arial"/>
      </rPr>
      <t xml:space="preserve"> Chọn: n</t>
    </r>
    <r>
      <rPr>
        <b/>
        <vertAlign val="subscript"/>
        <sz val="11"/>
        <color theme="1"/>
        <rFont val="Arial"/>
      </rPr>
      <t>min</t>
    </r>
    <r>
      <rPr>
        <b/>
        <sz val="11"/>
        <color theme="1"/>
        <rFont val="Arial"/>
      </rPr>
      <t xml:space="preserve"> =</t>
    </r>
  </si>
  <si>
    <t>Є (0 ÷ 0) v/p</t>
  </si>
  <si>
    <r>
      <rPr>
        <sz val="11"/>
        <color theme="1"/>
        <rFont val="Arial"/>
      </rPr>
      <t xml:space="preserve"> - Hệ số theo thực nghiệm ([λ]) là tỷ số giữa số vòng quay lớn nhất (n</t>
    </r>
    <r>
      <rPr>
        <vertAlign val="subscript"/>
        <sz val="11"/>
        <color theme="1"/>
        <rFont val="Arial"/>
      </rPr>
      <t>max</t>
    </r>
    <r>
      <rPr>
        <sz val="11"/>
        <color theme="1"/>
        <rFont val="Arial"/>
      </rPr>
      <t>) với số vòng quay ứng với công suất lớn nhất (n</t>
    </r>
    <r>
      <rPr>
        <vertAlign val="subscript"/>
        <sz val="11"/>
        <color theme="1"/>
        <rFont val="Arial"/>
      </rPr>
      <t>N</t>
    </r>
    <r>
      <rPr>
        <sz val="11"/>
        <color theme="1"/>
        <rFont val="Arial"/>
      </rPr>
      <t>), tức: [λ] = (n</t>
    </r>
    <r>
      <rPr>
        <vertAlign val="subscript"/>
        <sz val="11"/>
        <color theme="1"/>
        <rFont val="Arial"/>
      </rPr>
      <t>max</t>
    </r>
    <r>
      <rPr>
        <sz val="11"/>
        <color theme="1"/>
        <rFont val="Arial"/>
      </rPr>
      <t>/n</t>
    </r>
    <r>
      <rPr>
        <vertAlign val="subscript"/>
        <sz val="11"/>
        <color theme="1"/>
        <rFont val="Arial"/>
      </rPr>
      <t>N</t>
    </r>
    <r>
      <rPr>
        <sz val="11"/>
        <color theme="1"/>
        <rFont val="Arial"/>
      </rPr>
      <t>) =</t>
    </r>
  </si>
  <si>
    <r>
      <rPr>
        <sz val="11"/>
        <color theme="1"/>
        <rFont val="Arial"/>
      </rPr>
      <t xml:space="preserve"> </t>
    </r>
    <r>
      <rPr>
        <b/>
        <sz val="11"/>
        <color theme="1"/>
        <rFont val="Arial"/>
      </rPr>
      <t>chọn</t>
    </r>
    <r>
      <rPr>
        <sz val="11"/>
        <color theme="1"/>
        <rFont val="Arial"/>
      </rPr>
      <t>, λ =</t>
    </r>
  </si>
  <si>
    <t xml:space="preserve"> Chọn các giá trị hệ số thực nghiệm</t>
  </si>
  <si>
    <r>
      <rPr>
        <sz val="11"/>
        <color theme="1"/>
        <rFont val="Arial"/>
      </rPr>
      <t xml:space="preserve"> Các giá trị hệ số thực nghiệm a, b, c có liên quan đến cách xác định công suất ứng với v</t>
    </r>
    <r>
      <rPr>
        <vertAlign val="subscript"/>
        <sz val="11"/>
        <color theme="1"/>
        <rFont val="Arial"/>
      </rPr>
      <t>max</t>
    </r>
    <r>
      <rPr>
        <sz val="11"/>
        <color theme="1"/>
        <rFont val="Arial"/>
      </rPr>
      <t>.</t>
    </r>
  </si>
  <si>
    <t xml:space="preserve"> Các giá trị a, b, c được chọn phụ thuộc vào ĐCĐT:</t>
  </si>
  <si>
    <t xml:space="preserve"> + Sử dụng nhiên liệu:</t>
  </si>
  <si>
    <r>
      <rPr>
        <sz val="11"/>
        <color theme="1"/>
        <rFont val="Arial"/>
      </rPr>
      <t xml:space="preserve"> + Số kỳ ĐCĐT, </t>
    </r>
    <r>
      <rPr>
        <b/>
        <sz val="11"/>
        <color theme="1"/>
        <rFont val="Arial"/>
      </rPr>
      <t>chọn:</t>
    </r>
  </si>
  <si>
    <t>2 or 4</t>
  </si>
  <si>
    <r>
      <rPr>
        <sz val="11"/>
        <color theme="1"/>
        <rFont val="Arial"/>
      </rPr>
      <t xml:space="preserve"> + Buồng đốt, </t>
    </r>
    <r>
      <rPr>
        <b/>
        <sz val="11"/>
        <color theme="1"/>
        <rFont val="Arial"/>
      </rPr>
      <t>chọn:</t>
    </r>
  </si>
  <si>
    <t>tì tí ti</t>
  </si>
  <si>
    <t xml:space="preserve"> Nên, chọn:</t>
  </si>
  <si>
    <t xml:space="preserve"> a =</t>
  </si>
  <si>
    <t xml:space="preserve"> b =</t>
  </si>
  <si>
    <t xml:space="preserve"> c =</t>
  </si>
  <si>
    <t>1.2.7</t>
  </si>
  <si>
    <t xml:space="preserve"> Khung sườn và thân xe, chọn:</t>
  </si>
  <si>
    <t>loại ………….</t>
  </si>
  <si>
    <t>1.2.8</t>
  </si>
  <si>
    <t xml:space="preserve"> Hệ thống Treo xe</t>
  </si>
  <si>
    <r>
      <rPr>
        <sz val="11"/>
        <color theme="1"/>
        <rFont val="Arial"/>
      </rPr>
      <t xml:space="preserve"> + Phía trước, hệ thống treo, </t>
    </r>
    <r>
      <rPr>
        <b/>
        <sz val="11"/>
        <color theme="1"/>
        <rFont val="Arial"/>
      </rPr>
      <t>chọn:</t>
    </r>
  </si>
  <si>
    <t>loại độc lập or phụ thuộc</t>
  </si>
  <si>
    <r>
      <rPr>
        <sz val="11"/>
        <color theme="1"/>
        <rFont val="Arial"/>
      </rPr>
      <t xml:space="preserve"> + Giữ hướng, </t>
    </r>
    <r>
      <rPr>
        <b/>
        <sz val="11"/>
        <color theme="1"/>
        <rFont val="Arial"/>
      </rPr>
      <t>chọn:</t>
    </r>
  </si>
  <si>
    <r>
      <rPr>
        <sz val="11"/>
        <color theme="1"/>
        <rFont val="Arial"/>
      </rPr>
      <t xml:space="preserve"> + Đàn hồi, </t>
    </r>
    <r>
      <rPr>
        <b/>
        <sz val="11"/>
        <color theme="1"/>
        <rFont val="Arial"/>
      </rPr>
      <t>chọn:</t>
    </r>
  </si>
  <si>
    <r>
      <rPr>
        <sz val="11"/>
        <color theme="1"/>
        <rFont val="Arial"/>
      </rPr>
      <t xml:space="preserve"> + Giảm chấn, </t>
    </r>
    <r>
      <rPr>
        <b/>
        <sz val="11"/>
        <color theme="1"/>
        <rFont val="Arial"/>
      </rPr>
      <t>chọn:</t>
    </r>
  </si>
  <si>
    <t>1.2.9</t>
  </si>
  <si>
    <t>Bánh xe</t>
  </si>
  <si>
    <t>Trọng lượng bám các bánh xe</t>
  </si>
  <si>
    <r>
      <rPr>
        <sz val="11"/>
        <color theme="1"/>
        <rFont val="Arial"/>
      </rPr>
      <t xml:space="preserve"> Trọng lượng bám của xe (</t>
    </r>
    <r>
      <rPr>
        <b/>
        <sz val="11"/>
        <color theme="1"/>
        <rFont val="Arial"/>
      </rPr>
      <t>G</t>
    </r>
    <r>
      <rPr>
        <b/>
        <sz val="11"/>
        <color theme="1"/>
        <rFont val="Times New Roman"/>
      </rPr>
      <t>φ</t>
    </r>
    <r>
      <rPr>
        <sz val="11"/>
        <color theme="1"/>
        <rFont val="Arial"/>
      </rPr>
      <t>), tức trọng lượng bản thân xe (tự trọng) đặt lên điểm tiếp xúc với mặt đường của các bánh xe chủ động</t>
    </r>
  </si>
  <si>
    <t xml:space="preserve"> Các bánh xe chủ động phụ thuộc vào cách chọn:</t>
  </si>
  <si>
    <r>
      <rPr>
        <sz val="11"/>
        <color theme="1"/>
        <rFont val="Arial"/>
      </rPr>
      <t xml:space="preserve"> + Công thức bánh xe: </t>
    </r>
    <r>
      <rPr>
        <b/>
        <sz val="11"/>
        <color theme="1"/>
        <rFont val="Arial"/>
      </rPr>
      <t>chọn</t>
    </r>
    <r>
      <rPr>
        <sz val="11"/>
        <color theme="1"/>
        <rFont val="Arial"/>
      </rPr>
      <t>:</t>
    </r>
  </si>
  <si>
    <t>… x ...</t>
  </si>
  <si>
    <r>
      <rPr>
        <sz val="11"/>
        <color theme="1"/>
        <rFont val="Arial"/>
      </rPr>
      <t xml:space="preserve"> + Vị trí "</t>
    </r>
    <r>
      <rPr>
        <b/>
        <sz val="11"/>
        <color theme="1"/>
        <rFont val="Arial"/>
      </rPr>
      <t>B</t>
    </r>
    <r>
      <rPr>
        <sz val="11"/>
        <color theme="1"/>
        <rFont val="Arial"/>
      </rPr>
      <t xml:space="preserve">": </t>
    </r>
    <r>
      <rPr>
        <b/>
        <sz val="11"/>
        <color theme="1"/>
        <rFont val="Arial"/>
      </rPr>
      <t>chọn</t>
    </r>
    <r>
      <rPr>
        <sz val="11"/>
        <color theme="1"/>
        <rFont val="Arial"/>
      </rPr>
      <t>:</t>
    </r>
  </si>
  <si>
    <t>ở phía trục cầu …</t>
  </si>
  <si>
    <r>
      <rPr>
        <sz val="11"/>
        <color theme="1"/>
        <rFont val="Arial"/>
      </rPr>
      <t xml:space="preserve"> + Trọng lượng bản thân xe - </t>
    </r>
    <r>
      <rPr>
        <b/>
        <sz val="11"/>
        <color theme="1"/>
        <rFont val="Arial"/>
      </rPr>
      <t>G</t>
    </r>
    <r>
      <rPr>
        <b/>
        <vertAlign val="subscript"/>
        <sz val="11"/>
        <color theme="1"/>
        <rFont val="Arial"/>
      </rPr>
      <t xml:space="preserve">o </t>
    </r>
    <r>
      <rPr>
        <sz val="11"/>
        <color theme="1"/>
        <rFont val="Arial"/>
      </rPr>
      <t>- đặt:</t>
    </r>
  </si>
  <si>
    <r>
      <rPr>
        <sz val="11"/>
        <color theme="1"/>
        <rFont val="Arial"/>
      </rPr>
      <t xml:space="preserve">   - Lên các bánh xe trục cầu phía trước, </t>
    </r>
    <r>
      <rPr>
        <b/>
        <sz val="11"/>
        <color theme="1"/>
        <rFont val="Arial"/>
      </rPr>
      <t>G</t>
    </r>
    <r>
      <rPr>
        <b/>
        <vertAlign val="subscript"/>
        <sz val="11"/>
        <color theme="1"/>
        <rFont val="Arial"/>
      </rPr>
      <t>o1</t>
    </r>
    <r>
      <rPr>
        <sz val="11"/>
        <color theme="1"/>
        <rFont val="Arial"/>
      </rPr>
      <t>, [kg] =</t>
    </r>
  </si>
  <si>
    <r>
      <rPr>
        <sz val="11"/>
        <color theme="1"/>
        <rFont val="Arial"/>
      </rPr>
      <t xml:space="preserve">   - Lên các bánh xe trục cầu phía sau, </t>
    </r>
    <r>
      <rPr>
        <b/>
        <sz val="11"/>
        <color theme="1"/>
        <rFont val="Arial"/>
      </rPr>
      <t>G</t>
    </r>
    <r>
      <rPr>
        <b/>
        <vertAlign val="subscript"/>
        <sz val="11"/>
        <color theme="1"/>
        <rFont val="Arial"/>
      </rPr>
      <t>o2</t>
    </r>
    <r>
      <rPr>
        <sz val="11"/>
        <color theme="1"/>
        <rFont val="Arial"/>
      </rPr>
      <t>, [kg] =</t>
    </r>
  </si>
  <si>
    <r>
      <rPr>
        <sz val="11"/>
        <color theme="1"/>
        <rFont val="Arial"/>
      </rPr>
      <t xml:space="preserve"> Với vị trí B, trọng lượng bám (</t>
    </r>
    <r>
      <rPr>
        <b/>
        <sz val="11"/>
        <color theme="1"/>
        <rFont val="Arial"/>
      </rPr>
      <t>G</t>
    </r>
    <r>
      <rPr>
        <b/>
        <vertAlign val="subscript"/>
        <sz val="11"/>
        <color theme="1"/>
        <rFont val="Times New Roman"/>
      </rPr>
      <t>φ</t>
    </r>
    <r>
      <rPr>
        <sz val="11"/>
        <color theme="1"/>
        <rFont val="Arial"/>
      </rPr>
      <t>) của xe được xác định:</t>
    </r>
  </si>
  <si>
    <r>
      <rPr>
        <sz val="11"/>
        <color theme="1"/>
        <rFont val="Arial"/>
      </rPr>
      <t xml:space="preserve"> Hệ số bám (</t>
    </r>
    <r>
      <rPr>
        <b/>
        <sz val="11"/>
        <color theme="1"/>
        <rFont val="Arial"/>
      </rPr>
      <t>φ</t>
    </r>
    <r>
      <rPr>
        <sz val="11"/>
        <color theme="1"/>
        <rFont val="Arial"/>
      </rPr>
      <t xml:space="preserve">) của các bánh xe chủ động có giá trị, φ =  </t>
    </r>
  </si>
  <si>
    <r>
      <rPr>
        <sz val="11"/>
        <color theme="1"/>
        <rFont val="Arial"/>
      </rPr>
      <t xml:space="preserve"> </t>
    </r>
    <r>
      <rPr>
        <b/>
        <sz val="11"/>
        <color theme="1"/>
        <rFont val="Arial"/>
      </rPr>
      <t>G</t>
    </r>
    <r>
      <rPr>
        <b/>
        <vertAlign val="subscript"/>
        <sz val="11"/>
        <color theme="1"/>
        <rFont val="Times New Roman"/>
      </rPr>
      <t>φ</t>
    </r>
    <r>
      <rPr>
        <sz val="11"/>
        <color theme="1"/>
        <rFont val="Arial"/>
      </rPr>
      <t xml:space="preserve"> = φ…. =</t>
    </r>
  </si>
  <si>
    <t>Chọn lốp xe</t>
  </si>
  <si>
    <t xml:space="preserve"> Trọng lượng các bánh xe ở một đầu trục cầu xe</t>
  </si>
  <si>
    <t xml:space="preserve"> Trọng lượng khi xe đủ tải (G) đặt lên điểm tiếp xúc của các bánh xe với mặt đường: </t>
  </si>
  <si>
    <r>
      <rPr>
        <sz val="11"/>
        <color theme="1"/>
        <rFont val="Arial"/>
      </rPr>
      <t xml:space="preserve"> + Ở phía trục cầu trước, </t>
    </r>
    <r>
      <rPr>
        <b/>
        <sz val="11"/>
        <color theme="1"/>
        <rFont val="Arial"/>
      </rPr>
      <t>G</t>
    </r>
    <r>
      <rPr>
        <b/>
        <vertAlign val="subscript"/>
        <sz val="11"/>
        <color theme="1"/>
        <rFont val="Arial"/>
      </rPr>
      <t>1</t>
    </r>
    <r>
      <rPr>
        <vertAlign val="subscript"/>
        <sz val="11"/>
        <color theme="1"/>
        <rFont val="Arial"/>
      </rPr>
      <t xml:space="preserve"> </t>
    </r>
    <r>
      <rPr>
        <sz val="11"/>
        <color theme="1"/>
        <rFont val="Arial"/>
      </rPr>
      <t>[kg] =</t>
    </r>
  </si>
  <si>
    <r>
      <rPr>
        <sz val="11"/>
        <color theme="1"/>
        <rFont val="Arial"/>
      </rPr>
      <t xml:space="preserve"> + Ở một đầu trục cầu phía trước, </t>
    </r>
    <r>
      <rPr>
        <b/>
        <sz val="11"/>
        <color theme="1"/>
        <rFont val="Arial"/>
      </rPr>
      <t>G</t>
    </r>
    <r>
      <rPr>
        <b/>
        <vertAlign val="subscript"/>
        <sz val="11"/>
        <color theme="1"/>
        <rFont val="Arial"/>
      </rPr>
      <t>W1</t>
    </r>
    <r>
      <rPr>
        <vertAlign val="subscript"/>
        <sz val="11"/>
        <color theme="1"/>
        <rFont val="Arial"/>
      </rPr>
      <t xml:space="preserve"> </t>
    </r>
    <r>
      <rPr>
        <sz val="11"/>
        <color theme="1"/>
        <rFont val="Arial"/>
      </rPr>
      <t>[kg] = G</t>
    </r>
    <r>
      <rPr>
        <vertAlign val="subscript"/>
        <sz val="11"/>
        <color theme="1"/>
        <rFont val="Arial"/>
      </rPr>
      <t>1</t>
    </r>
    <r>
      <rPr>
        <sz val="11"/>
        <color theme="1"/>
        <rFont val="Arial"/>
      </rPr>
      <t xml:space="preserve">/2 = </t>
    </r>
  </si>
  <si>
    <r>
      <rPr>
        <sz val="11"/>
        <color theme="1"/>
        <rFont val="Arial"/>
      </rPr>
      <t xml:space="preserve"> + Ở phía trục cầu sau, </t>
    </r>
    <r>
      <rPr>
        <b/>
        <sz val="11"/>
        <color theme="1"/>
        <rFont val="Arial"/>
      </rPr>
      <t>G</t>
    </r>
    <r>
      <rPr>
        <b/>
        <vertAlign val="subscript"/>
        <sz val="11"/>
        <color theme="1"/>
        <rFont val="Arial"/>
      </rPr>
      <t>2</t>
    </r>
    <r>
      <rPr>
        <sz val="11"/>
        <color theme="1"/>
        <rFont val="Arial"/>
      </rPr>
      <t xml:space="preserve"> [kg] =</t>
    </r>
  </si>
  <si>
    <r>
      <rPr>
        <sz val="11"/>
        <color theme="1"/>
        <rFont val="Arial"/>
      </rPr>
      <t xml:space="preserve"> + Ở một đầu trục cầu phía sau, G</t>
    </r>
    <r>
      <rPr>
        <vertAlign val="subscript"/>
        <sz val="11"/>
        <color theme="1"/>
        <rFont val="Arial"/>
      </rPr>
      <t>W2</t>
    </r>
    <r>
      <rPr>
        <sz val="11"/>
        <color theme="1"/>
        <rFont val="Arial"/>
      </rPr>
      <t xml:space="preserve"> [kg] = G</t>
    </r>
    <r>
      <rPr>
        <vertAlign val="subscript"/>
        <sz val="11"/>
        <color theme="1"/>
        <rFont val="Arial"/>
      </rPr>
      <t>2</t>
    </r>
    <r>
      <rPr>
        <sz val="11"/>
        <color theme="1"/>
        <rFont val="Arial"/>
      </rPr>
      <t xml:space="preserve">/2 = </t>
    </r>
  </si>
  <si>
    <r>
      <rPr>
        <b/>
        <sz val="11"/>
        <color theme="1"/>
        <rFont val="Arial"/>
      </rPr>
      <t xml:space="preserve"> Vận tốc lớn nhất của xe, v</t>
    </r>
    <r>
      <rPr>
        <b/>
        <vertAlign val="subscript"/>
        <sz val="11"/>
        <color theme="1"/>
        <rFont val="Arial"/>
      </rPr>
      <t>max</t>
    </r>
    <r>
      <rPr>
        <b/>
        <sz val="11"/>
        <color theme="1"/>
        <rFont val="Arial"/>
      </rPr>
      <t xml:space="preserve">, [km/h] </t>
    </r>
    <r>
      <rPr>
        <sz val="11"/>
        <color theme="1"/>
        <rFont val="Arial"/>
      </rPr>
      <t>=</t>
    </r>
  </si>
  <si>
    <t>b.3.</t>
  </si>
  <si>
    <t xml:space="preserve"> Áp suất lốp xe</t>
  </si>
  <si>
    <t xml:space="preserve"> Do chủng loại xe:</t>
  </si>
  <si>
    <r>
      <rPr>
        <sz val="11"/>
        <color theme="1"/>
        <rFont val="Arial"/>
      </rPr>
      <t xml:space="preserve"> Áp suất lốp, </t>
    </r>
    <r>
      <rPr>
        <b/>
        <sz val="11"/>
        <color theme="1"/>
        <rFont val="Arial"/>
      </rPr>
      <t>chọn</t>
    </r>
    <r>
      <rPr>
        <sz val="11"/>
        <color theme="1"/>
        <rFont val="Arial"/>
      </rPr>
      <t>:</t>
    </r>
  </si>
  <si>
    <t>thấp or cao</t>
  </si>
  <si>
    <t xml:space="preserve"> Nên có khoảng [λ] =</t>
  </si>
  <si>
    <r>
      <rPr>
        <sz val="11"/>
        <color theme="1"/>
        <rFont val="Arial"/>
      </rPr>
      <t xml:space="preserve"> </t>
    </r>
    <r>
      <rPr>
        <b/>
        <sz val="11"/>
        <color theme="1"/>
        <rFont val="Arial"/>
      </rPr>
      <t>Chọn:</t>
    </r>
    <r>
      <rPr>
        <sz val="11"/>
        <color theme="1"/>
        <rFont val="Arial"/>
      </rPr>
      <t xml:space="preserve"> λ = </t>
    </r>
  </si>
  <si>
    <t>Dựa vào 3 thông số trên, chọn lốp xe có thông số:</t>
  </si>
  <si>
    <t>A, B, C, D, E, F</t>
  </si>
  <si>
    <t xml:space="preserve"> F - Tốc tối đa mà lốp chịu được;</t>
  </si>
  <si>
    <t xml:space="preserve"> E - Tải trọng tối đa;</t>
  </si>
  <si>
    <t xml:space="preserve"> A - bề rộng lốp xe, tính theo milimet</t>
  </si>
  <si>
    <t xml:space="preserve"> B - Tỷ số giữa chiều cao của thành lốp và chiều rộng lốp xe </t>
  </si>
  <si>
    <t xml:space="preserve"> C - cấu trúc lốp</t>
  </si>
  <si>
    <t xml:space="preserve"> B - Đường kính mâm, tính theo Inches</t>
  </si>
  <si>
    <t xml:space="preserve"> Nên, </t>
  </si>
  <si>
    <r>
      <rPr>
        <sz val="11"/>
        <color theme="1"/>
        <rFont val="Arial"/>
      </rPr>
      <t xml:space="preserve"> - Bán kính thiết kế, </t>
    </r>
    <r>
      <rPr>
        <b/>
        <sz val="11"/>
        <color theme="1"/>
        <rFont val="Arial"/>
      </rPr>
      <t>r</t>
    </r>
    <r>
      <rPr>
        <b/>
        <vertAlign val="subscript"/>
        <sz val="11"/>
        <color theme="1"/>
        <rFont val="Arial"/>
      </rPr>
      <t>o</t>
    </r>
    <r>
      <rPr>
        <sz val="11"/>
        <color theme="1"/>
        <rFont val="Arial"/>
      </rPr>
      <t>, [mm]</t>
    </r>
  </si>
  <si>
    <r>
      <rPr>
        <b/>
        <sz val="11"/>
        <color theme="1"/>
        <rFont val="Arial"/>
      </rPr>
      <t xml:space="preserve"> r</t>
    </r>
    <r>
      <rPr>
        <b/>
        <vertAlign val="subscript"/>
        <sz val="11"/>
        <color theme="1"/>
        <rFont val="Arial"/>
      </rPr>
      <t xml:space="preserve">o </t>
    </r>
    <r>
      <rPr>
        <b/>
        <sz val="11"/>
        <color theme="1"/>
        <rFont val="Arial"/>
      </rPr>
      <t>= (A + (B %).A)/2</t>
    </r>
  </si>
  <si>
    <r>
      <rPr>
        <b/>
        <sz val="11"/>
        <color theme="1"/>
        <rFont val="Arial"/>
      </rPr>
      <t xml:space="preserve"> Xác định: r</t>
    </r>
    <r>
      <rPr>
        <b/>
        <vertAlign val="subscript"/>
        <sz val="11"/>
        <color theme="1"/>
        <rFont val="Arial"/>
      </rPr>
      <t xml:space="preserve">o </t>
    </r>
    <r>
      <rPr>
        <b/>
        <sz val="11"/>
        <color theme="1"/>
        <rFont val="Arial"/>
      </rPr>
      <t xml:space="preserve">= </t>
    </r>
  </si>
  <si>
    <r>
      <rPr>
        <sz val="11"/>
        <color theme="1"/>
        <rFont val="Arial"/>
      </rPr>
      <t xml:space="preserve"> - Bán kính lăn, </t>
    </r>
    <r>
      <rPr>
        <b/>
        <sz val="11"/>
        <color theme="1"/>
        <rFont val="Arial"/>
      </rPr>
      <t>r</t>
    </r>
    <r>
      <rPr>
        <b/>
        <vertAlign val="subscript"/>
        <sz val="11"/>
        <color theme="1"/>
        <rFont val="Arial"/>
      </rPr>
      <t>b</t>
    </r>
    <r>
      <rPr>
        <sz val="11"/>
        <color theme="1"/>
        <rFont val="Arial"/>
      </rPr>
      <t>, [mm]</t>
    </r>
  </si>
  <si>
    <r>
      <rPr>
        <b/>
        <sz val="11"/>
        <color theme="1"/>
        <rFont val="Arial"/>
      </rPr>
      <t xml:space="preserve"> </t>
    </r>
    <r>
      <rPr>
        <sz val="11"/>
        <color theme="1"/>
        <rFont val="Arial"/>
      </rPr>
      <t>Được xác định,</t>
    </r>
    <r>
      <rPr>
        <b/>
        <sz val="11"/>
        <color theme="1"/>
        <rFont val="Arial"/>
      </rPr>
      <t xml:space="preserve"> r</t>
    </r>
    <r>
      <rPr>
        <b/>
        <vertAlign val="subscript"/>
        <sz val="11"/>
        <color theme="1"/>
        <rFont val="Arial"/>
      </rPr>
      <t>b</t>
    </r>
    <r>
      <rPr>
        <b/>
        <sz val="11"/>
        <color theme="1"/>
        <rFont val="Arial"/>
      </rPr>
      <t xml:space="preserve"> = </t>
    </r>
    <r>
      <rPr>
        <b/>
        <sz val="11"/>
        <color theme="1"/>
        <rFont val="Times New Roman"/>
      </rPr>
      <t>λ</t>
    </r>
    <r>
      <rPr>
        <b/>
        <sz val="9"/>
        <color theme="1"/>
        <rFont val="Arial"/>
      </rPr>
      <t>.</t>
    </r>
    <r>
      <rPr>
        <b/>
        <sz val="11"/>
        <color theme="1"/>
        <rFont val="Arial"/>
      </rPr>
      <t>r</t>
    </r>
    <r>
      <rPr>
        <b/>
        <vertAlign val="subscript"/>
        <sz val="11"/>
        <color theme="1"/>
        <rFont val="Arial"/>
      </rPr>
      <t>o</t>
    </r>
    <r>
      <rPr>
        <b/>
        <sz val="11"/>
        <color theme="1"/>
        <rFont val="Arial"/>
      </rPr>
      <t xml:space="preserve"> =</t>
    </r>
  </si>
  <si>
    <t>1.3.</t>
  </si>
  <si>
    <t>Hệ thống truyền động</t>
  </si>
  <si>
    <r>
      <rPr>
        <b/>
        <sz val="11"/>
        <color theme="1"/>
        <rFont val="Arial"/>
      </rPr>
      <t xml:space="preserve"> </t>
    </r>
    <r>
      <rPr>
        <b/>
        <i/>
        <sz val="11"/>
        <color theme="1"/>
        <rFont val="Arial"/>
      </rPr>
      <t>Tổng thành tổng quát</t>
    </r>
  </si>
  <si>
    <r>
      <rPr>
        <sz val="11"/>
        <color theme="1"/>
        <rFont val="Arial"/>
      </rPr>
      <t xml:space="preserve">       Cao, </t>
    </r>
    <r>
      <rPr>
        <b/>
        <sz val="11"/>
        <color theme="1"/>
        <rFont val="Arial"/>
      </rPr>
      <t>i</t>
    </r>
    <r>
      <rPr>
        <b/>
        <vertAlign val="subscript"/>
        <sz val="11"/>
        <color theme="1"/>
        <rFont val="Arial"/>
      </rPr>
      <t>pc</t>
    </r>
    <r>
      <rPr>
        <sz val="11"/>
        <color theme="1"/>
        <rFont val="Arial"/>
      </rPr>
      <t xml:space="preserve">; </t>
    </r>
  </si>
  <si>
    <r>
      <rPr>
        <sz val="11"/>
        <color theme="1"/>
        <rFont val="Arial"/>
      </rPr>
      <t xml:space="preserve">       Thấp, </t>
    </r>
    <r>
      <rPr>
        <b/>
        <sz val="11"/>
        <color theme="1"/>
        <rFont val="Arial"/>
      </rPr>
      <t>i</t>
    </r>
    <r>
      <rPr>
        <b/>
        <vertAlign val="subscript"/>
        <sz val="11"/>
        <color theme="1"/>
        <rFont val="Arial"/>
      </rPr>
      <t>pt</t>
    </r>
    <r>
      <rPr>
        <sz val="11"/>
        <color theme="1"/>
        <rFont val="Arial"/>
      </rPr>
      <t xml:space="preserve">; </t>
    </r>
  </si>
  <si>
    <r>
      <rPr>
        <sz val="11"/>
        <color theme="1"/>
        <rFont val="Arial"/>
      </rPr>
      <t xml:space="preserve">   - Tỷ số truyền, </t>
    </r>
    <r>
      <rPr>
        <b/>
        <sz val="11"/>
        <color theme="1"/>
        <rFont val="Arial"/>
      </rPr>
      <t>i</t>
    </r>
    <r>
      <rPr>
        <b/>
        <vertAlign val="subscript"/>
        <sz val="11"/>
        <color theme="1"/>
        <rFont val="Arial"/>
      </rPr>
      <t>o</t>
    </r>
    <r>
      <rPr>
        <sz val="11"/>
        <color theme="1"/>
        <rFont val="Arial"/>
      </rPr>
      <t xml:space="preserve">; </t>
    </r>
  </si>
  <si>
    <r>
      <rPr>
        <sz val="11"/>
        <color theme="1"/>
        <rFont val="Arial"/>
      </rPr>
      <t xml:space="preserve"> 5. Vi sai (TLC): hiệu suất, </t>
    </r>
    <r>
      <rPr>
        <b/>
        <sz val="11"/>
        <color theme="1"/>
        <rFont val="Arial"/>
      </rPr>
      <t>η</t>
    </r>
    <r>
      <rPr>
        <b/>
        <vertAlign val="subscript"/>
        <sz val="11"/>
        <color theme="1"/>
        <rFont val="Arial"/>
      </rPr>
      <t>v</t>
    </r>
    <r>
      <rPr>
        <sz val="11"/>
        <color theme="1"/>
        <rFont val="Arial"/>
      </rPr>
      <t xml:space="preserve">; </t>
    </r>
  </si>
  <si>
    <r>
      <rPr>
        <sz val="11"/>
        <color theme="1"/>
        <rFont val="Arial"/>
      </rPr>
      <t xml:space="preserve">   - Tỷ số truyền, </t>
    </r>
    <r>
      <rPr>
        <b/>
        <sz val="11"/>
        <color theme="1"/>
        <rFont val="Arial"/>
      </rPr>
      <t>i</t>
    </r>
    <r>
      <rPr>
        <b/>
        <vertAlign val="subscript"/>
        <sz val="11"/>
        <color theme="1"/>
        <rFont val="Arial"/>
      </rPr>
      <t>cc</t>
    </r>
    <r>
      <rPr>
        <sz val="11"/>
        <color theme="1"/>
        <rFont val="Arial"/>
      </rPr>
      <t xml:space="preserve">; </t>
    </r>
  </si>
  <si>
    <r>
      <rPr>
        <b/>
        <i/>
        <sz val="11"/>
        <color theme="1"/>
        <rFont val="Arial"/>
      </rPr>
      <t xml:space="preserve">Hiệu suất tổng thành tổng quát, </t>
    </r>
    <r>
      <rPr>
        <b/>
        <sz val="11"/>
        <color theme="1"/>
        <rFont val="Arial"/>
      </rPr>
      <t>η</t>
    </r>
    <r>
      <rPr>
        <b/>
        <vertAlign val="subscript"/>
        <sz val="11"/>
        <color theme="1"/>
        <rFont val="Arial"/>
      </rPr>
      <t>t</t>
    </r>
    <r>
      <rPr>
        <b/>
        <i/>
        <sz val="11"/>
        <color theme="1"/>
        <rFont val="Arial"/>
      </rPr>
      <t>;</t>
    </r>
  </si>
  <si>
    <t xml:space="preserve"> Được thể hiện qua biểu thức</t>
  </si>
  <si>
    <r>
      <rPr>
        <b/>
        <i/>
        <sz val="11"/>
        <color theme="1"/>
        <rFont val="Arial"/>
      </rPr>
      <t xml:space="preserve">Tỷ số truyền tổng thành tổng quát, </t>
    </r>
    <r>
      <rPr>
        <b/>
        <sz val="11"/>
        <color theme="1"/>
        <rFont val="Arial"/>
      </rPr>
      <t>i</t>
    </r>
    <r>
      <rPr>
        <b/>
        <vertAlign val="subscript"/>
        <sz val="11"/>
        <color theme="1"/>
        <rFont val="Arial"/>
      </rPr>
      <t>t</t>
    </r>
    <r>
      <rPr>
        <b/>
        <i/>
        <sz val="11"/>
        <color theme="1"/>
        <rFont val="Arial"/>
      </rPr>
      <t>;</t>
    </r>
  </si>
  <si>
    <r>
      <rPr>
        <b/>
        <sz val="11"/>
        <color theme="1"/>
        <rFont val="Arial"/>
      </rPr>
      <t>i</t>
    </r>
    <r>
      <rPr>
        <b/>
        <vertAlign val="subscript"/>
        <sz val="11"/>
        <color theme="1"/>
        <rFont val="Arial"/>
      </rPr>
      <t>ti,j</t>
    </r>
    <r>
      <rPr>
        <b/>
        <sz val="11"/>
        <color theme="1"/>
        <rFont val="Arial"/>
      </rPr>
      <t xml:space="preserve"> = (i</t>
    </r>
    <r>
      <rPr>
        <b/>
        <vertAlign val="subscript"/>
        <sz val="11"/>
        <color theme="1"/>
        <rFont val="Arial"/>
      </rPr>
      <t>hi</t>
    </r>
    <r>
      <rPr>
        <b/>
        <sz val="11"/>
        <color theme="1"/>
        <rFont val="Arial"/>
      </rPr>
      <t>.i</t>
    </r>
    <r>
      <rPr>
        <b/>
        <vertAlign val="subscript"/>
        <sz val="11"/>
        <color theme="1"/>
        <rFont val="Arial"/>
      </rPr>
      <t>pj</t>
    </r>
    <r>
      <rPr>
        <b/>
        <sz val="11"/>
        <color theme="1"/>
        <rFont val="Arial"/>
      </rPr>
      <t>).(i</t>
    </r>
    <r>
      <rPr>
        <b/>
        <vertAlign val="subscript"/>
        <sz val="11"/>
        <color theme="1"/>
        <rFont val="Arial"/>
      </rPr>
      <t>o</t>
    </r>
    <r>
      <rPr>
        <b/>
        <sz val="11"/>
        <color theme="1"/>
        <rFont val="Arial"/>
      </rPr>
      <t>.i</t>
    </r>
    <r>
      <rPr>
        <b/>
        <vertAlign val="subscript"/>
        <sz val="11"/>
        <color theme="1"/>
        <rFont val="Arial"/>
      </rPr>
      <t>cc</t>
    </r>
    <r>
      <rPr>
        <b/>
        <sz val="11"/>
        <color theme="1"/>
        <rFont val="Arial"/>
      </rPr>
      <t>)</t>
    </r>
  </si>
  <si>
    <r>
      <rPr>
        <sz val="11"/>
        <color theme="1"/>
        <rFont val="Arial"/>
      </rPr>
      <t xml:space="preserve"> Vì chưa xác định được tổng thành hệ thống truyền lực cho xe, nên dựa theo </t>
    </r>
    <r>
      <rPr>
        <b/>
        <sz val="11"/>
        <color theme="1"/>
        <rFont val="Arial"/>
      </rPr>
      <t>bảng 8</t>
    </r>
    <r>
      <rPr>
        <sz val="11"/>
        <color theme="1"/>
        <rFont val="Arial"/>
      </rPr>
      <t xml:space="preserve"> với chủng loại:</t>
    </r>
  </si>
  <si>
    <r>
      <rPr>
        <sz val="11"/>
        <color theme="1"/>
        <rFont val="Arial"/>
      </rPr>
      <t xml:space="preserve"> Nên, </t>
    </r>
    <r>
      <rPr>
        <b/>
        <sz val="11"/>
        <color theme="1"/>
        <rFont val="Arial"/>
      </rPr>
      <t>chọn: η</t>
    </r>
    <r>
      <rPr>
        <b/>
        <vertAlign val="subscript"/>
        <sz val="11"/>
        <color theme="1"/>
        <rFont val="Arial"/>
      </rPr>
      <t>t</t>
    </r>
    <r>
      <rPr>
        <b/>
        <sz val="11"/>
        <color theme="1"/>
        <rFont val="Arial"/>
      </rPr>
      <t xml:space="preserve"> =</t>
    </r>
  </si>
  <si>
    <t>1.4.</t>
  </si>
  <si>
    <t xml:space="preserve"> Hệ thống lái</t>
  </si>
  <si>
    <t>1.5.</t>
  </si>
  <si>
    <t>Hệ thống phanh</t>
  </si>
  <si>
    <t xml:space="preserve"> Dẫn động phanh</t>
  </si>
  <si>
    <t xml:space="preserve"> Cơ cấu phanh</t>
  </si>
  <si>
    <t xml:space="preserve">   Phía trước</t>
  </si>
  <si>
    <t xml:space="preserve">   Phía sau</t>
  </si>
  <si>
    <t xml:space="preserve"> Trợ lực phanh</t>
  </si>
  <si>
    <t>1.6.</t>
  </si>
  <si>
    <t>CÔNG SUẤT</t>
  </si>
  <si>
    <r>
      <rPr>
        <b/>
        <sz val="11"/>
        <color theme="1"/>
        <rFont val="Arial"/>
      </rPr>
      <t>Công suất ứng với v</t>
    </r>
    <r>
      <rPr>
        <b/>
        <vertAlign val="subscript"/>
        <sz val="11"/>
        <color theme="1"/>
        <rFont val="Arial"/>
      </rPr>
      <t>max</t>
    </r>
    <r>
      <rPr>
        <b/>
        <sz val="11"/>
        <color theme="1"/>
        <rFont val="Arial"/>
      </rPr>
      <t>, Nv</t>
    </r>
    <r>
      <rPr>
        <b/>
        <vertAlign val="subscript"/>
        <sz val="11"/>
        <color theme="1"/>
        <rFont val="Arial"/>
      </rPr>
      <t>max</t>
    </r>
    <r>
      <rPr>
        <b/>
        <sz val="11"/>
        <color theme="1"/>
        <rFont val="Arial"/>
      </rPr>
      <t>;</t>
    </r>
  </si>
  <si>
    <r>
      <rPr>
        <sz val="11"/>
        <color theme="1"/>
        <rFont val="Arial"/>
      </rPr>
      <t xml:space="preserve"> Nv</t>
    </r>
    <r>
      <rPr>
        <vertAlign val="subscript"/>
        <sz val="11"/>
        <color theme="1"/>
        <rFont val="Arial"/>
      </rPr>
      <t>max</t>
    </r>
    <r>
      <rPr>
        <sz val="11"/>
        <color theme="1"/>
        <rFont val="Arial"/>
      </rPr>
      <t xml:space="preserve"> = (1/η</t>
    </r>
    <r>
      <rPr>
        <vertAlign val="subscript"/>
        <sz val="11"/>
        <color theme="1"/>
        <rFont val="Arial"/>
      </rPr>
      <t>t</t>
    </r>
    <r>
      <rPr>
        <sz val="11"/>
        <color theme="1"/>
        <rFont val="Arial"/>
      </rPr>
      <t>).(</t>
    </r>
    <r>
      <rPr>
        <sz val="11"/>
        <color theme="1"/>
        <rFont val="Arial"/>
      </rPr>
      <t>Ψ</t>
    </r>
    <r>
      <rPr>
        <vertAlign val="subscript"/>
        <sz val="11"/>
        <color theme="1"/>
        <rFont val="Arial"/>
      </rPr>
      <t>max</t>
    </r>
    <r>
      <rPr>
        <sz val="11"/>
        <color theme="1"/>
        <rFont val="Arial"/>
      </rPr>
      <t>.G.v</t>
    </r>
    <r>
      <rPr>
        <vertAlign val="subscript"/>
        <sz val="11"/>
        <color theme="1"/>
        <rFont val="Arial"/>
      </rPr>
      <t>max</t>
    </r>
    <r>
      <rPr>
        <sz val="11"/>
        <color theme="1"/>
        <rFont val="Arial"/>
      </rPr>
      <t>+W.v</t>
    </r>
    <r>
      <rPr>
        <vertAlign val="superscript"/>
        <sz val="11"/>
        <color theme="1"/>
        <rFont val="Arial"/>
      </rPr>
      <t>3</t>
    </r>
    <r>
      <rPr>
        <vertAlign val="subscript"/>
        <sz val="11"/>
        <color theme="1"/>
        <rFont val="Arial"/>
      </rPr>
      <t>max</t>
    </r>
    <r>
      <rPr>
        <sz val="11"/>
        <color theme="1"/>
        <rFont val="Arial"/>
      </rPr>
      <t xml:space="preserve">), [kW] </t>
    </r>
  </si>
  <si>
    <r>
      <rPr>
        <sz val="11"/>
        <color theme="1"/>
        <rFont val="Arial"/>
      </rPr>
      <t xml:space="preserve"> hay, Nv</t>
    </r>
    <r>
      <rPr>
        <vertAlign val="subscript"/>
        <sz val="11"/>
        <color theme="1"/>
        <rFont val="Arial"/>
      </rPr>
      <t>max</t>
    </r>
    <r>
      <rPr>
        <sz val="11"/>
        <color theme="1"/>
        <rFont val="Arial"/>
      </rPr>
      <t xml:space="preserve"> = (1/η</t>
    </r>
    <r>
      <rPr>
        <vertAlign val="subscript"/>
        <sz val="11"/>
        <color theme="1"/>
        <rFont val="Arial"/>
      </rPr>
      <t>t</t>
    </r>
    <r>
      <rPr>
        <sz val="11"/>
        <color theme="1"/>
        <rFont val="Arial"/>
      </rPr>
      <t>).[(fv</t>
    </r>
    <r>
      <rPr>
        <vertAlign val="subscript"/>
        <sz val="11"/>
        <color theme="1"/>
        <rFont val="Arial"/>
      </rPr>
      <t>max</t>
    </r>
    <r>
      <rPr>
        <sz val="11"/>
        <color theme="1"/>
        <rFont val="Arial"/>
      </rPr>
      <t>.+ i).G.v</t>
    </r>
    <r>
      <rPr>
        <vertAlign val="subscript"/>
        <sz val="11"/>
        <color theme="1"/>
        <rFont val="Arial"/>
      </rPr>
      <t>max</t>
    </r>
    <r>
      <rPr>
        <sz val="11"/>
        <color theme="1"/>
        <rFont val="Arial"/>
      </rPr>
      <t>+W.v</t>
    </r>
    <r>
      <rPr>
        <vertAlign val="superscript"/>
        <sz val="11"/>
        <color theme="1"/>
        <rFont val="Arial"/>
      </rPr>
      <t>3</t>
    </r>
    <r>
      <rPr>
        <vertAlign val="subscript"/>
        <sz val="11"/>
        <color theme="1"/>
        <rFont val="Arial"/>
      </rPr>
      <t>max</t>
    </r>
    <r>
      <rPr>
        <sz val="11"/>
        <color theme="1"/>
        <rFont val="Arial"/>
      </rPr>
      <t xml:space="preserve">], [kW] </t>
    </r>
  </si>
  <si>
    <r>
      <rPr>
        <sz val="11"/>
        <color theme="1"/>
        <rFont val="Arial"/>
      </rPr>
      <t xml:space="preserve"> </t>
    </r>
    <r>
      <rPr>
        <b/>
        <sz val="11"/>
        <color theme="1"/>
        <rFont val="Arial"/>
      </rPr>
      <t>η</t>
    </r>
    <r>
      <rPr>
        <b/>
        <vertAlign val="subscript"/>
        <sz val="11"/>
        <color theme="1"/>
        <rFont val="Arial"/>
      </rPr>
      <t xml:space="preserve">t </t>
    </r>
    <r>
      <rPr>
        <sz val="11"/>
        <color theme="1"/>
        <rFont val="Arial"/>
      </rPr>
      <t xml:space="preserve">- hiệu suất hệ thống truyền lực xe, </t>
    </r>
  </si>
  <si>
    <r>
      <rPr>
        <sz val="11"/>
        <color theme="1"/>
        <rFont val="Arial"/>
      </rPr>
      <t xml:space="preserve"> </t>
    </r>
    <r>
      <rPr>
        <b/>
        <sz val="11"/>
        <color theme="1"/>
        <rFont val="Arial"/>
      </rPr>
      <t>fv</t>
    </r>
    <r>
      <rPr>
        <b/>
        <vertAlign val="subscript"/>
        <sz val="11"/>
        <color theme="1"/>
        <rFont val="Arial"/>
      </rPr>
      <t xml:space="preserve">max </t>
    </r>
    <r>
      <rPr>
        <sz val="11"/>
        <color theme="1"/>
        <rFont val="Arial"/>
      </rPr>
      <t>- hệ số cản lăn - ứng với v</t>
    </r>
    <r>
      <rPr>
        <vertAlign val="subscript"/>
        <sz val="11"/>
        <color theme="1"/>
        <rFont val="Arial"/>
      </rPr>
      <t>max</t>
    </r>
    <r>
      <rPr>
        <sz val="11"/>
        <color theme="1"/>
        <rFont val="Arial"/>
      </rPr>
      <t xml:space="preserve">, </t>
    </r>
  </si>
  <si>
    <r>
      <rPr>
        <sz val="11"/>
        <color theme="1"/>
        <rFont val="Arial"/>
      </rPr>
      <t xml:space="preserve"> </t>
    </r>
    <r>
      <rPr>
        <b/>
        <sz val="11"/>
        <color theme="1"/>
        <rFont val="Arial"/>
      </rPr>
      <t>i</t>
    </r>
    <r>
      <rPr>
        <b/>
        <vertAlign val="subscript"/>
        <sz val="11"/>
        <color theme="1"/>
        <rFont val="Arial"/>
      </rPr>
      <t xml:space="preserve"> </t>
    </r>
    <r>
      <rPr>
        <sz val="11"/>
        <color theme="1"/>
        <rFont val="Arial"/>
      </rPr>
      <t>- độ dốc mặt đường - ứng với v</t>
    </r>
    <r>
      <rPr>
        <vertAlign val="subscript"/>
        <sz val="11"/>
        <color theme="1"/>
        <rFont val="Arial"/>
      </rPr>
      <t>max</t>
    </r>
    <r>
      <rPr>
        <sz val="11"/>
        <color theme="1"/>
        <rFont val="Arial"/>
      </rPr>
      <t xml:space="preserve">, </t>
    </r>
  </si>
  <si>
    <r>
      <rPr>
        <sz val="11"/>
        <color theme="1"/>
        <rFont val="Arial"/>
      </rPr>
      <t xml:space="preserve"> Trọng lượng xe khi đủ tải, </t>
    </r>
    <r>
      <rPr>
        <b/>
        <sz val="11"/>
        <color theme="1"/>
        <rFont val="Arial"/>
      </rPr>
      <t>G, [N]</t>
    </r>
  </si>
  <si>
    <r>
      <rPr>
        <b/>
        <sz val="11"/>
        <color theme="1"/>
        <rFont val="Arial"/>
      </rPr>
      <t xml:space="preserve">  G</t>
    </r>
    <r>
      <rPr>
        <b/>
        <vertAlign val="subscript"/>
        <sz val="11"/>
        <color theme="1"/>
        <rFont val="Arial"/>
      </rPr>
      <t xml:space="preserve"> </t>
    </r>
    <r>
      <rPr>
        <b/>
        <sz val="11"/>
        <color theme="1"/>
        <rFont val="Arial"/>
      </rPr>
      <t>=</t>
    </r>
  </si>
  <si>
    <r>
      <rPr>
        <sz val="11"/>
        <color theme="1"/>
        <rFont val="Arial"/>
      </rPr>
      <t xml:space="preserve"> Vận tốc lớn nhất của xe theo yêu cầu, </t>
    </r>
    <r>
      <rPr>
        <b/>
        <sz val="11"/>
        <color theme="1"/>
        <rFont val="Arial"/>
      </rPr>
      <t>v</t>
    </r>
    <r>
      <rPr>
        <b/>
        <vertAlign val="subscript"/>
        <sz val="11"/>
        <color theme="1"/>
        <rFont val="Arial"/>
      </rPr>
      <t>max</t>
    </r>
    <r>
      <rPr>
        <sz val="11"/>
        <color theme="1"/>
        <rFont val="Arial"/>
      </rPr>
      <t>, [m/s]</t>
    </r>
  </si>
  <si>
    <r>
      <rPr>
        <b/>
        <sz val="11"/>
        <color theme="1"/>
        <rFont val="Arial"/>
      </rPr>
      <t xml:space="preserve">  v</t>
    </r>
    <r>
      <rPr>
        <b/>
        <vertAlign val="subscript"/>
        <sz val="11"/>
        <color theme="1"/>
        <rFont val="Arial"/>
      </rPr>
      <t xml:space="preserve">max </t>
    </r>
    <r>
      <rPr>
        <b/>
        <sz val="11"/>
        <color theme="1"/>
        <rFont val="Arial"/>
      </rPr>
      <t>=</t>
    </r>
  </si>
  <si>
    <r>
      <rPr>
        <sz val="11"/>
        <color theme="1"/>
        <rFont val="Arial"/>
      </rPr>
      <t xml:space="preserve"> Nhân tố khí động học, </t>
    </r>
    <r>
      <rPr>
        <b/>
        <sz val="11"/>
        <color theme="1"/>
        <rFont val="Arial"/>
      </rPr>
      <t>W, [Ns</t>
    </r>
    <r>
      <rPr>
        <b/>
        <vertAlign val="superscript"/>
        <sz val="11"/>
        <color theme="1"/>
        <rFont val="Arial"/>
      </rPr>
      <t>2</t>
    </r>
    <r>
      <rPr>
        <b/>
        <sz val="11"/>
        <color theme="1"/>
        <rFont val="Arial"/>
      </rPr>
      <t>/m</t>
    </r>
    <r>
      <rPr>
        <b/>
        <vertAlign val="superscript"/>
        <sz val="11"/>
        <color theme="1"/>
        <rFont val="Arial"/>
      </rPr>
      <t>2</t>
    </r>
    <r>
      <rPr>
        <b/>
        <sz val="11"/>
        <color theme="1"/>
        <rFont val="Arial"/>
      </rPr>
      <t>]</t>
    </r>
  </si>
  <si>
    <t xml:space="preserve"> W =</t>
  </si>
  <si>
    <r>
      <rPr>
        <sz val="11"/>
        <color theme="1"/>
        <rFont val="Arial"/>
      </rPr>
      <t xml:space="preserve"> Xác định, </t>
    </r>
    <r>
      <rPr>
        <b/>
        <sz val="11"/>
        <color theme="1"/>
        <rFont val="Arial"/>
      </rPr>
      <t>Nv</t>
    </r>
    <r>
      <rPr>
        <b/>
        <vertAlign val="subscript"/>
        <sz val="11"/>
        <color theme="1"/>
        <rFont val="Arial"/>
      </rPr>
      <t>max</t>
    </r>
    <r>
      <rPr>
        <b/>
        <sz val="11"/>
        <color theme="1"/>
        <rFont val="Arial"/>
      </rPr>
      <t xml:space="preserve"> =</t>
    </r>
  </si>
  <si>
    <r>
      <rPr>
        <b/>
        <sz val="11"/>
        <color theme="1"/>
        <rFont val="Arial"/>
      </rPr>
      <t>Công suất lớn nhất của động cơ, N</t>
    </r>
    <r>
      <rPr>
        <b/>
        <vertAlign val="subscript"/>
        <sz val="11"/>
        <color theme="1"/>
        <rFont val="Arial"/>
      </rPr>
      <t>max</t>
    </r>
    <r>
      <rPr>
        <b/>
        <sz val="11"/>
        <color theme="1"/>
        <rFont val="Arial"/>
      </rPr>
      <t>;</t>
    </r>
  </si>
  <si>
    <r>
      <rPr>
        <sz val="11"/>
        <color theme="1"/>
        <rFont val="Arial"/>
      </rPr>
      <t xml:space="preserve"> Công suất ứng (</t>
    </r>
    <r>
      <rPr>
        <b/>
        <sz val="11"/>
        <color theme="1"/>
        <rFont val="Arial"/>
      </rPr>
      <t>N</t>
    </r>
    <r>
      <rPr>
        <b/>
        <vertAlign val="subscript"/>
        <sz val="11"/>
        <color theme="1"/>
        <rFont val="Arial"/>
      </rPr>
      <t>e</t>
    </r>
    <r>
      <rPr>
        <sz val="11"/>
        <color theme="1"/>
        <rFont val="Arial"/>
      </rPr>
      <t>) với từng số vòng (</t>
    </r>
    <r>
      <rPr>
        <b/>
        <sz val="11"/>
        <color theme="1"/>
        <rFont val="Arial"/>
      </rPr>
      <t>n</t>
    </r>
    <r>
      <rPr>
        <b/>
        <vertAlign val="subscript"/>
        <sz val="11"/>
        <color theme="1"/>
        <rFont val="Arial"/>
      </rPr>
      <t>e</t>
    </r>
    <r>
      <rPr>
        <sz val="11"/>
        <color theme="1"/>
        <rFont val="Arial"/>
      </rPr>
      <t>) động cơ, tính theo công thức thực nghiệm S.R.Lay Decman:</t>
    </r>
  </si>
  <si>
    <r>
      <rPr>
        <sz val="11"/>
        <color theme="1"/>
        <rFont val="Arial"/>
      </rPr>
      <t xml:space="preserve">  N</t>
    </r>
    <r>
      <rPr>
        <vertAlign val="subscript"/>
        <sz val="11"/>
        <color theme="1"/>
        <rFont val="Arial"/>
      </rPr>
      <t xml:space="preserve">e </t>
    </r>
    <r>
      <rPr>
        <sz val="11"/>
        <color theme="1"/>
        <rFont val="Arial"/>
      </rPr>
      <t>= N</t>
    </r>
    <r>
      <rPr>
        <vertAlign val="subscript"/>
        <sz val="11"/>
        <color theme="1"/>
        <rFont val="Arial"/>
      </rPr>
      <t>max</t>
    </r>
    <r>
      <rPr>
        <sz val="11"/>
        <color theme="1"/>
        <rFont val="Arial"/>
      </rPr>
      <t xml:space="preserve"> [a.(n</t>
    </r>
    <r>
      <rPr>
        <vertAlign val="subscript"/>
        <sz val="11"/>
        <color theme="1"/>
        <rFont val="Arial"/>
      </rPr>
      <t>e</t>
    </r>
    <r>
      <rPr>
        <sz val="11"/>
        <color theme="1"/>
        <rFont val="Arial"/>
      </rPr>
      <t>/n</t>
    </r>
    <r>
      <rPr>
        <vertAlign val="subscript"/>
        <sz val="11"/>
        <color theme="1"/>
        <rFont val="Arial"/>
      </rPr>
      <t>N</t>
    </r>
    <r>
      <rPr>
        <sz val="11"/>
        <color theme="1"/>
        <rFont val="Arial"/>
      </rPr>
      <t>) + b.(n</t>
    </r>
    <r>
      <rPr>
        <vertAlign val="subscript"/>
        <sz val="11"/>
        <color theme="1"/>
        <rFont val="Arial"/>
      </rPr>
      <t>e</t>
    </r>
    <r>
      <rPr>
        <sz val="11"/>
        <color theme="1"/>
        <rFont val="Arial"/>
      </rPr>
      <t>/n</t>
    </r>
    <r>
      <rPr>
        <vertAlign val="subscript"/>
        <sz val="11"/>
        <color theme="1"/>
        <rFont val="Arial"/>
      </rPr>
      <t>N</t>
    </r>
    <r>
      <rPr>
        <sz val="11"/>
        <color theme="1"/>
        <rFont val="Arial"/>
      </rPr>
      <t>)</t>
    </r>
    <r>
      <rPr>
        <vertAlign val="superscript"/>
        <sz val="11"/>
        <color theme="1"/>
        <rFont val="Arial"/>
      </rPr>
      <t>2</t>
    </r>
    <r>
      <rPr>
        <sz val="11"/>
        <color theme="1"/>
        <rFont val="Arial"/>
      </rPr>
      <t xml:space="preserve"> - c.(n</t>
    </r>
    <r>
      <rPr>
        <vertAlign val="subscript"/>
        <sz val="11"/>
        <color theme="1"/>
        <rFont val="Arial"/>
      </rPr>
      <t>e</t>
    </r>
    <r>
      <rPr>
        <sz val="11"/>
        <color theme="1"/>
        <rFont val="Arial"/>
      </rPr>
      <t>/n</t>
    </r>
    <r>
      <rPr>
        <vertAlign val="subscript"/>
        <sz val="11"/>
        <color theme="1"/>
        <rFont val="Arial"/>
      </rPr>
      <t>N</t>
    </r>
    <r>
      <rPr>
        <sz val="11"/>
        <color theme="1"/>
        <rFont val="Arial"/>
      </rPr>
      <t>)</t>
    </r>
    <r>
      <rPr>
        <vertAlign val="superscript"/>
        <sz val="11"/>
        <color theme="1"/>
        <rFont val="Arial"/>
      </rPr>
      <t>3</t>
    </r>
    <r>
      <rPr>
        <sz val="11"/>
        <color theme="1"/>
        <rFont val="Arial"/>
      </rPr>
      <t>]</t>
    </r>
  </si>
  <si>
    <r>
      <rPr>
        <sz val="11"/>
        <color theme="1"/>
        <rFont val="Arial"/>
      </rPr>
      <t xml:space="preserve">  Công suất ứng với từng số vòng quay động cơ, </t>
    </r>
    <r>
      <rPr>
        <b/>
        <sz val="11"/>
        <color theme="1"/>
        <rFont val="Arial"/>
      </rPr>
      <t>N</t>
    </r>
    <r>
      <rPr>
        <b/>
        <vertAlign val="subscript"/>
        <sz val="11"/>
        <color theme="1"/>
        <rFont val="Arial"/>
      </rPr>
      <t>e</t>
    </r>
    <r>
      <rPr>
        <sz val="11"/>
        <color theme="1"/>
        <rFont val="Arial"/>
      </rPr>
      <t xml:space="preserve">; số vòng quay động cơ tương ứng, </t>
    </r>
    <r>
      <rPr>
        <b/>
        <sz val="11"/>
        <color theme="1"/>
        <rFont val="Arial"/>
      </rPr>
      <t>n</t>
    </r>
    <r>
      <rPr>
        <b/>
        <vertAlign val="subscript"/>
        <sz val="11"/>
        <color theme="1"/>
        <rFont val="Arial"/>
      </rPr>
      <t>e</t>
    </r>
    <r>
      <rPr>
        <sz val="11"/>
        <color theme="1"/>
        <rFont val="Arial"/>
      </rPr>
      <t>;</t>
    </r>
  </si>
  <si>
    <r>
      <rPr>
        <sz val="11"/>
        <color theme="1"/>
        <rFont val="Arial"/>
      </rPr>
      <t xml:space="preserve">  Khi thay, </t>
    </r>
    <r>
      <rPr>
        <b/>
        <sz val="11"/>
        <color theme="1"/>
        <rFont val="Arial"/>
      </rPr>
      <t>N</t>
    </r>
    <r>
      <rPr>
        <b/>
        <vertAlign val="subscript"/>
        <sz val="11"/>
        <color theme="1"/>
        <rFont val="Arial"/>
      </rPr>
      <t>e</t>
    </r>
    <r>
      <rPr>
        <vertAlign val="subscript"/>
        <sz val="11"/>
        <color theme="1"/>
        <rFont val="Arial"/>
      </rPr>
      <t xml:space="preserve"> </t>
    </r>
    <r>
      <rPr>
        <sz val="11"/>
        <color theme="1"/>
        <rFont val="Symbol"/>
      </rPr>
      <t>®</t>
    </r>
    <r>
      <rPr>
        <sz val="11"/>
        <color theme="1"/>
        <rFont val="Arial"/>
      </rPr>
      <t xml:space="preserve"> </t>
    </r>
    <r>
      <rPr>
        <b/>
        <sz val="11"/>
        <color theme="1"/>
        <rFont val="Arial"/>
      </rPr>
      <t>Nv</t>
    </r>
    <r>
      <rPr>
        <b/>
        <vertAlign val="subscript"/>
        <sz val="11"/>
        <color theme="1"/>
        <rFont val="Arial"/>
      </rPr>
      <t>max</t>
    </r>
    <r>
      <rPr>
        <sz val="11"/>
        <color theme="1"/>
        <rFont val="Arial"/>
      </rPr>
      <t>; tương ứng,</t>
    </r>
    <r>
      <rPr>
        <b/>
        <sz val="11"/>
        <color theme="1"/>
        <rFont val="Arial"/>
      </rPr>
      <t xml:space="preserve"> n</t>
    </r>
    <r>
      <rPr>
        <b/>
        <vertAlign val="subscript"/>
        <sz val="11"/>
        <color theme="1"/>
        <rFont val="Arial"/>
      </rPr>
      <t>e</t>
    </r>
    <r>
      <rPr>
        <b/>
        <sz val="11"/>
        <color theme="1"/>
        <rFont val="Arial"/>
      </rPr>
      <t xml:space="preserve"> </t>
    </r>
    <r>
      <rPr>
        <sz val="11"/>
        <color theme="1"/>
        <rFont val="Symbol"/>
      </rPr>
      <t>®</t>
    </r>
    <r>
      <rPr>
        <b/>
        <sz val="11"/>
        <color theme="1"/>
        <rFont val="Arial"/>
      </rPr>
      <t xml:space="preserve"> n</t>
    </r>
    <r>
      <rPr>
        <b/>
        <vertAlign val="subscript"/>
        <sz val="11"/>
        <color theme="1"/>
        <rFont val="Arial"/>
      </rPr>
      <t>max</t>
    </r>
    <r>
      <rPr>
        <b/>
        <sz val="11"/>
        <color theme="1"/>
        <rFont val="Arial"/>
      </rPr>
      <t xml:space="preserve">, </t>
    </r>
    <r>
      <rPr>
        <sz val="11"/>
        <color theme="1"/>
        <rFont val="Arial"/>
      </rPr>
      <t>vào biểu thức, như sau:</t>
    </r>
  </si>
  <si>
    <r>
      <rPr>
        <sz val="11"/>
        <color theme="1"/>
        <rFont val="Arial"/>
      </rPr>
      <t xml:space="preserve"> hay N</t>
    </r>
    <r>
      <rPr>
        <vertAlign val="subscript"/>
        <sz val="11"/>
        <color theme="1"/>
        <rFont val="Arial"/>
      </rPr>
      <t xml:space="preserve">max </t>
    </r>
    <r>
      <rPr>
        <sz val="11"/>
        <color theme="1"/>
        <rFont val="Arial"/>
      </rPr>
      <t>= Nv</t>
    </r>
    <r>
      <rPr>
        <vertAlign val="subscript"/>
        <sz val="11"/>
        <color theme="1"/>
        <rFont val="Arial"/>
      </rPr>
      <t>max</t>
    </r>
    <r>
      <rPr>
        <sz val="11"/>
        <color theme="1"/>
        <rFont val="Arial"/>
      </rPr>
      <t>/[a.(n</t>
    </r>
    <r>
      <rPr>
        <vertAlign val="subscript"/>
        <sz val="11"/>
        <color theme="1"/>
        <rFont val="Arial"/>
      </rPr>
      <t>max</t>
    </r>
    <r>
      <rPr>
        <sz val="11"/>
        <color theme="1"/>
        <rFont val="Arial"/>
      </rPr>
      <t>/n</t>
    </r>
    <r>
      <rPr>
        <vertAlign val="subscript"/>
        <sz val="11"/>
        <color theme="1"/>
        <rFont val="Arial"/>
      </rPr>
      <t>N</t>
    </r>
    <r>
      <rPr>
        <sz val="11"/>
        <color theme="1"/>
        <rFont val="Arial"/>
      </rPr>
      <t>) + b.(n</t>
    </r>
    <r>
      <rPr>
        <vertAlign val="subscript"/>
        <sz val="11"/>
        <color theme="1"/>
        <rFont val="Arial"/>
      </rPr>
      <t>max</t>
    </r>
    <r>
      <rPr>
        <sz val="11"/>
        <color theme="1"/>
        <rFont val="Arial"/>
      </rPr>
      <t>/n</t>
    </r>
    <r>
      <rPr>
        <vertAlign val="subscript"/>
        <sz val="11"/>
        <color theme="1"/>
        <rFont val="Arial"/>
      </rPr>
      <t>N</t>
    </r>
    <r>
      <rPr>
        <sz val="11"/>
        <color theme="1"/>
        <rFont val="Arial"/>
      </rPr>
      <t>)</t>
    </r>
    <r>
      <rPr>
        <vertAlign val="superscript"/>
        <sz val="11"/>
        <color theme="1"/>
        <rFont val="Arial"/>
      </rPr>
      <t>2</t>
    </r>
    <r>
      <rPr>
        <sz val="11"/>
        <color theme="1"/>
        <rFont val="Arial"/>
      </rPr>
      <t xml:space="preserve"> - c.(n</t>
    </r>
    <r>
      <rPr>
        <vertAlign val="subscript"/>
        <sz val="11"/>
        <color theme="1"/>
        <rFont val="Arial"/>
      </rPr>
      <t>max</t>
    </r>
    <r>
      <rPr>
        <sz val="11"/>
        <color theme="1"/>
        <rFont val="Arial"/>
      </rPr>
      <t>/n</t>
    </r>
    <r>
      <rPr>
        <vertAlign val="subscript"/>
        <sz val="11"/>
        <color theme="1"/>
        <rFont val="Arial"/>
      </rPr>
      <t>N</t>
    </r>
    <r>
      <rPr>
        <sz val="11"/>
        <color theme="1"/>
        <rFont val="Arial"/>
      </rPr>
      <t>)</t>
    </r>
    <r>
      <rPr>
        <vertAlign val="superscript"/>
        <sz val="11"/>
        <color theme="1"/>
        <rFont val="Arial"/>
      </rPr>
      <t>3</t>
    </r>
    <r>
      <rPr>
        <sz val="11"/>
        <color theme="1"/>
        <rFont val="Arial"/>
      </rPr>
      <t>]</t>
    </r>
  </si>
  <si>
    <r>
      <rPr>
        <sz val="11"/>
        <color theme="1"/>
        <rFont val="Arial"/>
      </rPr>
      <t xml:space="preserve"> Công suất ứng với v</t>
    </r>
    <r>
      <rPr>
        <vertAlign val="subscript"/>
        <sz val="11"/>
        <color theme="1"/>
        <rFont val="Arial"/>
      </rPr>
      <t>max</t>
    </r>
    <r>
      <rPr>
        <sz val="11"/>
        <color theme="1"/>
        <rFont val="Arial"/>
      </rPr>
      <t xml:space="preserve">, </t>
    </r>
    <r>
      <rPr>
        <b/>
        <sz val="11"/>
        <color theme="1"/>
        <rFont val="Arial"/>
      </rPr>
      <t>Nv</t>
    </r>
    <r>
      <rPr>
        <b/>
        <vertAlign val="subscript"/>
        <sz val="11"/>
        <color theme="1"/>
        <rFont val="Arial"/>
      </rPr>
      <t xml:space="preserve">max </t>
    </r>
    <r>
      <rPr>
        <sz val="11"/>
        <color theme="1"/>
        <rFont val="Arial"/>
      </rPr>
      <t>=</t>
    </r>
  </si>
  <si>
    <r>
      <rPr>
        <sz val="11"/>
        <color theme="1"/>
        <rFont val="Arial"/>
      </rPr>
      <t xml:space="preserve">  Đặt, λ = n</t>
    </r>
    <r>
      <rPr>
        <vertAlign val="subscript"/>
        <sz val="11"/>
        <color theme="1"/>
        <rFont val="Arial"/>
      </rPr>
      <t>max</t>
    </r>
    <r>
      <rPr>
        <sz val="11"/>
        <color theme="1"/>
        <rFont val="Arial"/>
      </rPr>
      <t>/n</t>
    </r>
    <r>
      <rPr>
        <vertAlign val="subscript"/>
        <sz val="11"/>
        <color theme="1"/>
        <rFont val="Arial"/>
      </rPr>
      <t>N</t>
    </r>
    <r>
      <rPr>
        <sz val="11"/>
        <color theme="1"/>
        <rFont val="Arial"/>
      </rPr>
      <t>, giá trị tỷ số này phụ thuộc vào nhiên liệu xăng hay diesel và hệ thống nhiên liệu có hay không có bộ hạn chế số vòng quay động cơ, với:</t>
    </r>
  </si>
  <si>
    <t xml:space="preserve"> + Hệ thống nhiên liệu:</t>
  </si>
  <si>
    <t xml:space="preserve">     Bộ hạn chế số vòng quay động cơ:</t>
  </si>
  <si>
    <r>
      <rPr>
        <b/>
        <sz val="11"/>
        <color theme="1"/>
        <rFont val="Arial"/>
      </rPr>
      <t xml:space="preserve">      [λ] = n</t>
    </r>
    <r>
      <rPr>
        <b/>
        <vertAlign val="subscript"/>
        <sz val="11"/>
        <color theme="1"/>
        <rFont val="Arial"/>
      </rPr>
      <t>max</t>
    </r>
    <r>
      <rPr>
        <b/>
        <sz val="11"/>
        <color theme="1"/>
        <rFont val="Arial"/>
      </rPr>
      <t>/n</t>
    </r>
    <r>
      <rPr>
        <b/>
        <vertAlign val="subscript"/>
        <sz val="11"/>
        <color theme="1"/>
        <rFont val="Arial"/>
      </rPr>
      <t>N</t>
    </r>
    <r>
      <rPr>
        <b/>
        <sz val="11"/>
        <color theme="1"/>
        <rFont val="Arial"/>
      </rPr>
      <t xml:space="preserve">, = (1.1 </t>
    </r>
    <r>
      <rPr>
        <b/>
        <sz val="11"/>
        <color theme="1"/>
        <rFont val="Times New Roman"/>
      </rPr>
      <t xml:space="preserve">÷ </t>
    </r>
    <r>
      <rPr>
        <b/>
        <sz val="11"/>
        <color theme="1"/>
        <rFont val="Arial"/>
      </rPr>
      <t xml:space="preserve">1.3), chọn: </t>
    </r>
    <r>
      <rPr>
        <b/>
        <sz val="11"/>
        <color theme="1"/>
        <rFont val="Calibri"/>
      </rPr>
      <t>λ</t>
    </r>
    <r>
      <rPr>
        <b/>
        <sz val="8"/>
        <color theme="1"/>
        <rFont val="Arial"/>
      </rPr>
      <t xml:space="preserve"> =</t>
    </r>
  </si>
  <si>
    <t xml:space="preserve">  Biểu thức trên được viết lại:</t>
  </si>
  <si>
    <r>
      <rPr>
        <sz val="11"/>
        <color theme="1"/>
        <rFont val="Arial"/>
      </rPr>
      <t xml:space="preserve">  N</t>
    </r>
    <r>
      <rPr>
        <vertAlign val="subscript"/>
        <sz val="11"/>
        <color theme="1"/>
        <rFont val="Arial"/>
      </rPr>
      <t xml:space="preserve">max </t>
    </r>
    <r>
      <rPr>
        <sz val="11"/>
        <color theme="1"/>
        <rFont val="Arial"/>
      </rPr>
      <t>= Nv</t>
    </r>
    <r>
      <rPr>
        <vertAlign val="subscript"/>
        <sz val="11"/>
        <color theme="1"/>
        <rFont val="Arial"/>
      </rPr>
      <t>max</t>
    </r>
    <r>
      <rPr>
        <sz val="11"/>
        <color theme="1"/>
        <rFont val="Arial"/>
      </rPr>
      <t>/[a.λ + b.λ</t>
    </r>
    <r>
      <rPr>
        <vertAlign val="superscript"/>
        <sz val="11"/>
        <color theme="1"/>
        <rFont val="Arial"/>
      </rPr>
      <t>2</t>
    </r>
    <r>
      <rPr>
        <sz val="11"/>
        <color theme="1"/>
        <rFont val="Arial"/>
      </rPr>
      <t xml:space="preserve"> - c.λ</t>
    </r>
    <r>
      <rPr>
        <vertAlign val="superscript"/>
        <sz val="11"/>
        <color theme="1"/>
        <rFont val="Arial"/>
      </rPr>
      <t>3</t>
    </r>
    <r>
      <rPr>
        <sz val="11"/>
        <color theme="1"/>
        <rFont val="Arial"/>
      </rPr>
      <t>]</t>
    </r>
  </si>
  <si>
    <t xml:space="preserve"> Với:</t>
  </si>
  <si>
    <r>
      <rPr>
        <b/>
        <sz val="11"/>
        <color theme="1"/>
        <rFont val="Arial"/>
      </rPr>
      <t xml:space="preserve"> Nv</t>
    </r>
    <r>
      <rPr>
        <b/>
        <vertAlign val="subscript"/>
        <sz val="11"/>
        <color theme="1"/>
        <rFont val="Arial"/>
      </rPr>
      <t xml:space="preserve">max </t>
    </r>
    <r>
      <rPr>
        <b/>
        <sz val="11"/>
        <color theme="1"/>
        <rFont val="Arial"/>
      </rPr>
      <t>=</t>
    </r>
  </si>
  <si>
    <r>
      <rPr>
        <b/>
        <sz val="11"/>
        <color theme="1"/>
        <rFont val="Arial"/>
      </rPr>
      <t xml:space="preserve"> </t>
    </r>
    <r>
      <rPr>
        <sz val="11"/>
        <color theme="1"/>
        <rFont val="Arial"/>
      </rPr>
      <t xml:space="preserve">Thay giá trị các thông số vào biểu thức trên, nên: </t>
    </r>
    <r>
      <rPr>
        <b/>
        <sz val="11"/>
        <color theme="1"/>
        <rFont val="Arial"/>
      </rPr>
      <t>N</t>
    </r>
    <r>
      <rPr>
        <b/>
        <vertAlign val="subscript"/>
        <sz val="11"/>
        <color theme="1"/>
        <rFont val="Arial"/>
      </rPr>
      <t xml:space="preserve">max </t>
    </r>
    <r>
      <rPr>
        <b/>
        <sz val="11"/>
        <color theme="1"/>
        <rFont val="Arial"/>
      </rPr>
      <t xml:space="preserve">= </t>
    </r>
  </si>
  <si>
    <t>Chọn:</t>
  </si>
  <si>
    <r>
      <rPr>
        <b/>
        <sz val="11"/>
        <color theme="1"/>
        <rFont val="Arial"/>
      </rPr>
      <t xml:space="preserve"> N</t>
    </r>
    <r>
      <rPr>
        <b/>
        <vertAlign val="subscript"/>
        <sz val="11"/>
        <color theme="1"/>
        <rFont val="Arial"/>
      </rPr>
      <t xml:space="preserve">max </t>
    </r>
    <r>
      <rPr>
        <b/>
        <sz val="11"/>
        <color theme="1"/>
        <rFont val="Arial"/>
      </rPr>
      <t xml:space="preserve">= </t>
    </r>
  </si>
  <si>
    <r>
      <rPr>
        <b/>
        <sz val="11"/>
        <color theme="1"/>
        <rFont val="Arial"/>
      </rPr>
      <t xml:space="preserve"> n</t>
    </r>
    <r>
      <rPr>
        <b/>
        <vertAlign val="subscript"/>
        <sz val="11"/>
        <color theme="1"/>
        <rFont val="Arial"/>
      </rPr>
      <t xml:space="preserve">max </t>
    </r>
    <r>
      <rPr>
        <b/>
        <sz val="11"/>
        <color theme="1"/>
        <rFont val="Arial"/>
      </rPr>
      <t xml:space="preserve">= </t>
    </r>
  </si>
  <si>
    <t>1.7.</t>
  </si>
  <si>
    <t>1.7.1.</t>
  </si>
  <si>
    <r>
      <rPr>
        <b/>
        <sz val="11"/>
        <color theme="1"/>
        <rFont val="Arial"/>
      </rPr>
      <t xml:space="preserve"> Xác định cụm tổng thành có "tỷ số truyền không thay đổi" được - (i</t>
    </r>
    <r>
      <rPr>
        <b/>
        <vertAlign val="subscript"/>
        <sz val="11"/>
        <color theme="1"/>
        <rFont val="Arial"/>
      </rPr>
      <t>o</t>
    </r>
    <r>
      <rPr>
        <b/>
        <sz val="11"/>
        <color theme="1"/>
        <rFont val="Arial"/>
      </rPr>
      <t>.i</t>
    </r>
    <r>
      <rPr>
        <b/>
        <vertAlign val="subscript"/>
        <sz val="11"/>
        <color theme="1"/>
        <rFont val="Arial"/>
      </rPr>
      <t>cc</t>
    </r>
    <r>
      <rPr>
        <b/>
        <sz val="11"/>
        <color theme="1"/>
        <rFont val="Arial"/>
      </rPr>
      <t>)</t>
    </r>
  </si>
  <si>
    <r>
      <rPr>
        <sz val="11"/>
        <color theme="1"/>
        <rFont val="Arial"/>
      </rPr>
      <t xml:space="preserve"> Để vận tốc của xe đạt lớn nhất (</t>
    </r>
    <r>
      <rPr>
        <b/>
        <sz val="11"/>
        <color theme="1"/>
        <rFont val="Arial"/>
      </rPr>
      <t>v</t>
    </r>
    <r>
      <rPr>
        <b/>
        <vertAlign val="subscript"/>
        <sz val="11"/>
        <color theme="1"/>
        <rFont val="Arial"/>
      </rPr>
      <t>max</t>
    </r>
    <r>
      <rPr>
        <sz val="11"/>
        <color theme="1"/>
        <rFont val="Arial"/>
      </rPr>
      <t>), tức v</t>
    </r>
    <r>
      <rPr>
        <vertAlign val="subscript"/>
        <sz val="11"/>
        <color theme="1"/>
        <rFont val="Arial"/>
      </rPr>
      <t>eij</t>
    </r>
    <r>
      <rPr>
        <sz val="11"/>
        <color theme="1"/>
        <rFont val="Arial"/>
      </rPr>
      <t xml:space="preserve"> </t>
    </r>
    <r>
      <rPr>
        <sz val="11"/>
        <color theme="1"/>
        <rFont val="Times New Roman"/>
      </rPr>
      <t>→</t>
    </r>
    <r>
      <rPr>
        <sz val="13"/>
        <color theme="1"/>
        <rFont val="Arial"/>
      </rPr>
      <t xml:space="preserve"> </t>
    </r>
    <r>
      <rPr>
        <sz val="11"/>
        <color theme="1"/>
        <rFont val="Arial"/>
      </rPr>
      <t>v</t>
    </r>
    <r>
      <rPr>
        <vertAlign val="subscript"/>
        <sz val="11"/>
        <color theme="1"/>
        <rFont val="Arial"/>
      </rPr>
      <t>max</t>
    </r>
    <r>
      <rPr>
        <sz val="11"/>
        <color theme="1"/>
        <rFont val="Arial"/>
      </rPr>
      <t>, [m/s] =</t>
    </r>
  </si>
  <si>
    <t xml:space="preserve"> Cần:</t>
  </si>
  <si>
    <r>
      <rPr>
        <sz val="13"/>
        <color theme="1"/>
        <rFont val="Times New Roman"/>
      </rPr>
      <t xml:space="preserve"> - Số vòng quay động cơ, n</t>
    </r>
    <r>
      <rPr>
        <vertAlign val="subscript"/>
        <sz val="13"/>
        <color theme="1"/>
        <rFont val="Times New Roman"/>
      </rPr>
      <t xml:space="preserve">e </t>
    </r>
    <r>
      <rPr>
        <sz val="13"/>
        <color theme="1"/>
        <rFont val="Times New Roman"/>
      </rPr>
      <t>→</t>
    </r>
    <r>
      <rPr>
        <sz val="13"/>
        <color theme="1"/>
        <rFont val="Times New Roman"/>
      </rPr>
      <t xml:space="preserve"> n</t>
    </r>
    <r>
      <rPr>
        <vertAlign val="subscript"/>
        <sz val="13"/>
        <color theme="1"/>
        <rFont val="Times New Roman"/>
      </rPr>
      <t>max</t>
    </r>
    <r>
      <rPr>
        <sz val="13"/>
        <color theme="1"/>
        <rFont val="Times New Roman"/>
      </rPr>
      <t>, và n</t>
    </r>
    <r>
      <rPr>
        <vertAlign val="subscript"/>
        <sz val="13"/>
        <color theme="1"/>
        <rFont val="Times New Roman"/>
      </rPr>
      <t>e</t>
    </r>
    <r>
      <rPr>
        <sz val="13"/>
        <color theme="1"/>
        <rFont val="Times New Roman"/>
      </rPr>
      <t xml:space="preserve"> = n</t>
    </r>
    <r>
      <rPr>
        <vertAlign val="subscript"/>
        <sz val="13"/>
        <color theme="1"/>
        <rFont val="Times New Roman"/>
      </rPr>
      <t>max</t>
    </r>
    <r>
      <rPr>
        <sz val="13"/>
        <color theme="1"/>
        <rFont val="Times New Roman"/>
      </rPr>
      <t xml:space="preserve">, [v/p] </t>
    </r>
    <r>
      <rPr>
        <b/>
        <sz val="13"/>
        <color theme="1"/>
        <rFont val="Times New Roman"/>
      </rPr>
      <t>=</t>
    </r>
  </si>
  <si>
    <r>
      <rPr>
        <sz val="13"/>
        <color theme="1"/>
        <rFont val="Times New Roman"/>
      </rPr>
      <t xml:space="preserve"> - Tỷ số truyền ở hộp số chính phải nhỏ nhất, ứng với tay số cao nhất, i</t>
    </r>
    <r>
      <rPr>
        <vertAlign val="subscript"/>
        <sz val="13"/>
        <color theme="1"/>
        <rFont val="Times New Roman"/>
      </rPr>
      <t xml:space="preserve">hi </t>
    </r>
    <r>
      <rPr>
        <sz val="13"/>
        <color theme="1"/>
        <rFont val="Times New Roman"/>
      </rPr>
      <t>→</t>
    </r>
    <r>
      <rPr>
        <sz val="13"/>
        <color theme="1"/>
        <rFont val="Times New Roman"/>
      </rPr>
      <t xml:space="preserve"> i</t>
    </r>
    <r>
      <rPr>
        <vertAlign val="subscript"/>
        <sz val="13"/>
        <color theme="1"/>
        <rFont val="Times New Roman"/>
      </rPr>
      <t>hn</t>
    </r>
    <r>
      <rPr>
        <sz val="13"/>
        <color theme="1"/>
        <rFont val="Times New Roman"/>
      </rPr>
      <t>, với i</t>
    </r>
    <r>
      <rPr>
        <vertAlign val="subscript"/>
        <sz val="13"/>
        <color theme="1"/>
        <rFont val="Times New Roman"/>
      </rPr>
      <t>hn</t>
    </r>
    <r>
      <rPr>
        <sz val="13"/>
        <color theme="1"/>
        <rFont val="Times New Roman"/>
      </rPr>
      <t xml:space="preserve"> </t>
    </r>
    <r>
      <rPr>
        <b/>
        <sz val="13"/>
        <color theme="1"/>
        <rFont val="Times New Roman"/>
      </rPr>
      <t>chọn</t>
    </r>
    <r>
      <rPr>
        <sz val="13"/>
        <color theme="1"/>
        <rFont val="Times New Roman"/>
      </rPr>
      <t xml:space="preserve"> là:</t>
    </r>
  </si>
  <si>
    <t>số truyền tăng, hay thẳng</t>
  </si>
  <si>
    <r>
      <rPr>
        <sz val="13"/>
        <color theme="1"/>
        <rFont val="Times New Roman"/>
      </rPr>
      <t xml:space="preserve">   nên, i</t>
    </r>
    <r>
      <rPr>
        <vertAlign val="subscript"/>
        <sz val="13"/>
        <color theme="1"/>
        <rFont val="Times New Roman"/>
      </rPr>
      <t>hn</t>
    </r>
    <r>
      <rPr>
        <sz val="13"/>
        <color theme="1"/>
        <rFont val="Times New Roman"/>
      </rPr>
      <t xml:space="preserve"> thuộc khoảng [i</t>
    </r>
    <r>
      <rPr>
        <vertAlign val="subscript"/>
        <sz val="13"/>
        <color theme="1"/>
        <rFont val="Times New Roman"/>
      </rPr>
      <t>hn</t>
    </r>
    <r>
      <rPr>
        <sz val="13"/>
        <color theme="1"/>
        <rFont val="Times New Roman"/>
      </rPr>
      <t>] = (0.65 ÷ 0.85), chọn: i</t>
    </r>
    <r>
      <rPr>
        <vertAlign val="subscript"/>
        <sz val="13"/>
        <color theme="1"/>
        <rFont val="Times New Roman"/>
      </rPr>
      <t>hn</t>
    </r>
    <r>
      <rPr>
        <sz val="13"/>
        <color theme="1"/>
        <rFont val="Times New Roman"/>
      </rPr>
      <t xml:space="preserve"> = </t>
    </r>
  </si>
  <si>
    <r>
      <rPr>
        <sz val="13"/>
        <color theme="1"/>
        <rFont val="Times New Roman"/>
      </rPr>
      <t xml:space="preserve"> - Tỷ số truyền ở hộp số phụ cũng phải nhỏ nhất, ứng với tỷ số truyền thấp nhất, i</t>
    </r>
    <r>
      <rPr>
        <vertAlign val="subscript"/>
        <sz val="13"/>
        <color theme="1"/>
        <rFont val="Times New Roman"/>
      </rPr>
      <t xml:space="preserve">pj </t>
    </r>
    <r>
      <rPr>
        <sz val="13"/>
        <color theme="1"/>
        <rFont val="Times New Roman"/>
      </rPr>
      <t>→</t>
    </r>
    <r>
      <rPr>
        <sz val="13"/>
        <color theme="1"/>
        <rFont val="Times New Roman"/>
      </rPr>
      <t xml:space="preserve"> i</t>
    </r>
    <r>
      <rPr>
        <vertAlign val="subscript"/>
        <sz val="13"/>
        <color theme="1"/>
        <rFont val="Times New Roman"/>
      </rPr>
      <t>pt</t>
    </r>
    <r>
      <rPr>
        <sz val="13"/>
        <color theme="1"/>
        <rFont val="Times New Roman"/>
      </rPr>
      <t xml:space="preserve">, nên </t>
    </r>
    <r>
      <rPr>
        <b/>
        <sz val="13"/>
        <color theme="1"/>
        <rFont val="Times New Roman"/>
      </rPr>
      <t xml:space="preserve">chọn, </t>
    </r>
    <r>
      <rPr>
        <sz val="13"/>
        <color theme="1"/>
        <rFont val="Times New Roman"/>
      </rPr>
      <t>i</t>
    </r>
    <r>
      <rPr>
        <vertAlign val="subscript"/>
        <sz val="13"/>
        <color theme="1"/>
        <rFont val="Times New Roman"/>
      </rPr>
      <t>pt</t>
    </r>
    <r>
      <rPr>
        <sz val="13"/>
        <color theme="1"/>
        <rFont val="Times New Roman"/>
      </rPr>
      <t xml:space="preserve"> </t>
    </r>
    <r>
      <rPr>
        <sz val="13"/>
        <color theme="1"/>
        <rFont val="Times New Roman"/>
      </rPr>
      <t>=</t>
    </r>
  </si>
  <si>
    <r>
      <rPr>
        <sz val="13"/>
        <color theme="1"/>
        <rFont val="Times New Roman"/>
      </rPr>
      <t xml:space="preserve"> - Bán kính lăn của bánh xe, r</t>
    </r>
    <r>
      <rPr>
        <vertAlign val="subscript"/>
        <sz val="13"/>
        <color theme="1"/>
        <rFont val="Times New Roman"/>
      </rPr>
      <t>o</t>
    </r>
    <r>
      <rPr>
        <sz val="13"/>
        <color theme="1"/>
        <rFont val="Times New Roman"/>
      </rPr>
      <t xml:space="preserve"> = </t>
    </r>
  </si>
  <si>
    <r>
      <rPr>
        <sz val="13"/>
        <color theme="1"/>
        <rFont val="Times New Roman"/>
      </rPr>
      <t xml:space="preserve"> Do đó, v</t>
    </r>
    <r>
      <rPr>
        <vertAlign val="subscript"/>
        <sz val="13"/>
        <color theme="1"/>
        <rFont val="Times New Roman"/>
      </rPr>
      <t>max</t>
    </r>
    <r>
      <rPr>
        <sz val="13"/>
        <color theme="1"/>
        <rFont val="Times New Roman"/>
      </rPr>
      <t xml:space="preserve"> = 2π.r</t>
    </r>
    <r>
      <rPr>
        <vertAlign val="subscript"/>
        <sz val="13"/>
        <color theme="1"/>
        <rFont val="Times New Roman"/>
      </rPr>
      <t>b</t>
    </r>
    <r>
      <rPr>
        <sz val="13"/>
        <color theme="1"/>
        <rFont val="Times New Roman"/>
      </rPr>
      <t>.n</t>
    </r>
    <r>
      <rPr>
        <vertAlign val="subscript"/>
        <sz val="13"/>
        <color theme="1"/>
        <rFont val="Times New Roman"/>
      </rPr>
      <t>max</t>
    </r>
    <r>
      <rPr>
        <sz val="13"/>
        <color theme="1"/>
        <rFont val="Times New Roman"/>
      </rPr>
      <t>/((i</t>
    </r>
    <r>
      <rPr>
        <vertAlign val="subscript"/>
        <sz val="13"/>
        <color theme="1"/>
        <rFont val="Times New Roman"/>
      </rPr>
      <t>hn</t>
    </r>
    <r>
      <rPr>
        <sz val="13"/>
        <color theme="1"/>
        <rFont val="Times New Roman"/>
      </rPr>
      <t>.i</t>
    </r>
    <r>
      <rPr>
        <vertAlign val="subscript"/>
        <sz val="13"/>
        <color theme="1"/>
        <rFont val="Times New Roman"/>
      </rPr>
      <t>pt</t>
    </r>
    <r>
      <rPr>
        <sz val="13"/>
        <color theme="1"/>
        <rFont val="Times New Roman"/>
      </rPr>
      <t>).(i</t>
    </r>
    <r>
      <rPr>
        <vertAlign val="subscript"/>
        <sz val="13"/>
        <color theme="1"/>
        <rFont val="Times New Roman"/>
      </rPr>
      <t>o</t>
    </r>
    <r>
      <rPr>
        <sz val="13"/>
        <color theme="1"/>
        <rFont val="Times New Roman"/>
      </rPr>
      <t>.i</t>
    </r>
    <r>
      <rPr>
        <vertAlign val="subscript"/>
        <sz val="13"/>
        <color theme="1"/>
        <rFont val="Times New Roman"/>
      </rPr>
      <t>cc</t>
    </r>
    <r>
      <rPr>
        <sz val="13"/>
        <color theme="1"/>
        <rFont val="Times New Roman"/>
      </rPr>
      <t>))</t>
    </r>
  </si>
  <si>
    <r>
      <rPr>
        <sz val="13"/>
        <color theme="1"/>
        <rFont val="Times New Roman"/>
      </rPr>
      <t xml:space="preserve"> Như vậy, giá trị tỷ số truyền của cụm có "tỷ số truyền không thay đổi" được (i</t>
    </r>
    <r>
      <rPr>
        <vertAlign val="subscript"/>
        <sz val="13"/>
        <color theme="1"/>
        <rFont val="Times New Roman"/>
      </rPr>
      <t>o</t>
    </r>
    <r>
      <rPr>
        <sz val="13"/>
        <color theme="1"/>
        <rFont val="Times New Roman"/>
      </rPr>
      <t>.i</t>
    </r>
    <r>
      <rPr>
        <vertAlign val="subscript"/>
        <sz val="13"/>
        <color theme="1"/>
        <rFont val="Times New Roman"/>
      </rPr>
      <t>cc</t>
    </r>
    <r>
      <rPr>
        <sz val="13"/>
        <color theme="1"/>
        <rFont val="Times New Roman"/>
      </rPr>
      <t>), xác định bởi biểu thức:</t>
    </r>
  </si>
  <si>
    <r>
      <rPr>
        <sz val="13"/>
        <color theme="1"/>
        <rFont val="Times New Roman"/>
      </rPr>
      <t xml:space="preserve"> (i</t>
    </r>
    <r>
      <rPr>
        <vertAlign val="subscript"/>
        <sz val="13"/>
        <color theme="1"/>
        <rFont val="Times New Roman"/>
      </rPr>
      <t>o</t>
    </r>
    <r>
      <rPr>
        <sz val="13"/>
        <color theme="1"/>
        <rFont val="Times New Roman"/>
      </rPr>
      <t>.i</t>
    </r>
    <r>
      <rPr>
        <vertAlign val="subscript"/>
        <sz val="13"/>
        <color theme="1"/>
        <rFont val="Times New Roman"/>
      </rPr>
      <t>cc</t>
    </r>
    <r>
      <rPr>
        <sz val="13"/>
        <color theme="1"/>
        <rFont val="Times New Roman"/>
      </rPr>
      <t>) = 2π.r</t>
    </r>
    <r>
      <rPr>
        <vertAlign val="subscript"/>
        <sz val="13"/>
        <color theme="1"/>
        <rFont val="Times New Roman"/>
      </rPr>
      <t>b</t>
    </r>
    <r>
      <rPr>
        <sz val="13"/>
        <color theme="1"/>
        <rFont val="Times New Roman"/>
      </rPr>
      <t>.n</t>
    </r>
    <r>
      <rPr>
        <vertAlign val="subscript"/>
        <sz val="13"/>
        <color theme="1"/>
        <rFont val="Times New Roman"/>
      </rPr>
      <t>max</t>
    </r>
    <r>
      <rPr>
        <sz val="13"/>
        <color theme="1"/>
        <rFont val="Times New Roman"/>
      </rPr>
      <t>/((v</t>
    </r>
    <r>
      <rPr>
        <vertAlign val="subscript"/>
        <sz val="13"/>
        <color theme="1"/>
        <rFont val="Times New Roman"/>
      </rPr>
      <t>max</t>
    </r>
    <r>
      <rPr>
        <sz val="13"/>
        <color theme="1"/>
        <rFont val="Times New Roman"/>
      </rPr>
      <t>).(i</t>
    </r>
    <r>
      <rPr>
        <vertAlign val="subscript"/>
        <sz val="13"/>
        <color theme="1"/>
        <rFont val="Times New Roman"/>
      </rPr>
      <t>hn</t>
    </r>
    <r>
      <rPr>
        <sz val="13"/>
        <color theme="1"/>
        <rFont val="Times New Roman"/>
      </rPr>
      <t>.i</t>
    </r>
    <r>
      <rPr>
        <vertAlign val="subscript"/>
        <sz val="13"/>
        <color theme="1"/>
        <rFont val="Times New Roman"/>
      </rPr>
      <t>pt</t>
    </r>
    <r>
      <rPr>
        <sz val="13"/>
        <color theme="1"/>
        <rFont val="Times New Roman"/>
      </rPr>
      <t>))</t>
    </r>
  </si>
  <si>
    <r>
      <rPr>
        <sz val="13"/>
        <color theme="1"/>
        <rFont val="Times New Roman"/>
      </rPr>
      <t xml:space="preserve"> Thay các giá trị vào biểu thức, có (i</t>
    </r>
    <r>
      <rPr>
        <vertAlign val="subscript"/>
        <sz val="13"/>
        <color theme="1"/>
        <rFont val="Times New Roman"/>
      </rPr>
      <t>o</t>
    </r>
    <r>
      <rPr>
        <sz val="13"/>
        <color theme="1"/>
        <rFont val="Times New Roman"/>
      </rPr>
      <t>.i</t>
    </r>
    <r>
      <rPr>
        <vertAlign val="subscript"/>
        <sz val="13"/>
        <color theme="1"/>
        <rFont val="Times New Roman"/>
      </rPr>
      <t>cc</t>
    </r>
    <r>
      <rPr>
        <sz val="13"/>
        <color theme="1"/>
        <rFont val="Times New Roman"/>
      </rPr>
      <t>) =</t>
    </r>
  </si>
  <si>
    <t xml:space="preserve"> Với ô tô thuộc chủng loại:</t>
  </si>
  <si>
    <r>
      <rPr>
        <sz val="13"/>
        <color theme="1"/>
        <rFont val="Times New Roman"/>
      </rPr>
      <t xml:space="preserve"> Nên, khoảng tỷ số truyền ở bộ truyền lực trung ương, thường khoảng [i</t>
    </r>
    <r>
      <rPr>
        <vertAlign val="subscript"/>
        <sz val="13"/>
        <color theme="1"/>
        <rFont val="Times New Roman"/>
      </rPr>
      <t>o</t>
    </r>
    <r>
      <rPr>
        <sz val="13"/>
        <color theme="1"/>
        <rFont val="Times New Roman"/>
      </rPr>
      <t>] =</t>
    </r>
  </si>
  <si>
    <r>
      <rPr>
        <sz val="13"/>
        <color theme="1"/>
        <rFont val="Times New Roman"/>
      </rPr>
      <t xml:space="preserve"> So sánh giá trị (i</t>
    </r>
    <r>
      <rPr>
        <vertAlign val="subscript"/>
        <sz val="13"/>
        <color theme="1"/>
        <rFont val="Times New Roman"/>
      </rPr>
      <t>o</t>
    </r>
    <r>
      <rPr>
        <sz val="13"/>
        <color theme="1"/>
        <rFont val="Times New Roman"/>
      </rPr>
      <t>.i</t>
    </r>
    <r>
      <rPr>
        <vertAlign val="subscript"/>
        <sz val="13"/>
        <color theme="1"/>
        <rFont val="Times New Roman"/>
      </rPr>
      <t>cc</t>
    </r>
    <r>
      <rPr>
        <sz val="13"/>
        <color theme="1"/>
        <rFont val="Times New Roman"/>
      </rPr>
      <t>) với khoảng [i</t>
    </r>
    <r>
      <rPr>
        <vertAlign val="subscript"/>
        <sz val="13"/>
        <color theme="1"/>
        <rFont val="Times New Roman"/>
      </rPr>
      <t>o</t>
    </r>
    <r>
      <rPr>
        <sz val="13"/>
        <color theme="1"/>
        <rFont val="Times New Roman"/>
      </rPr>
      <t>], cho thấy:</t>
    </r>
  </si>
  <si>
    <r>
      <rPr>
        <sz val="13"/>
        <color theme="1"/>
        <rFont val="Times New Roman"/>
      </rPr>
      <t xml:space="preserve"> Do đó, với giá trị (i</t>
    </r>
    <r>
      <rPr>
        <vertAlign val="subscript"/>
        <sz val="13"/>
        <color theme="1"/>
        <rFont val="Times New Roman"/>
      </rPr>
      <t>o</t>
    </r>
    <r>
      <rPr>
        <sz val="13"/>
        <color theme="1"/>
        <rFont val="Times New Roman"/>
      </rPr>
      <t>.i</t>
    </r>
    <r>
      <rPr>
        <vertAlign val="subscript"/>
        <sz val="13"/>
        <color theme="1"/>
        <rFont val="Times New Roman"/>
      </rPr>
      <t>cc</t>
    </r>
    <r>
      <rPr>
        <sz val="13"/>
        <color theme="1"/>
        <rFont val="Times New Roman"/>
      </rPr>
      <t>) đã tính, không cần bộ truyền lực cuối cùng (i</t>
    </r>
    <r>
      <rPr>
        <vertAlign val="subscript"/>
        <sz val="13"/>
        <color theme="1"/>
        <rFont val="Times New Roman"/>
      </rPr>
      <t>cc</t>
    </r>
    <r>
      <rPr>
        <sz val="13"/>
        <color theme="1"/>
        <rFont val="Times New Roman"/>
      </rPr>
      <t>), chỉ cần bộ truyền lực trung ương là đủ đáp ứng giá trị đã tính</t>
    </r>
  </si>
  <si>
    <r>
      <rPr>
        <sz val="13"/>
        <color theme="1"/>
        <rFont val="Times New Roman"/>
      </rPr>
      <t xml:space="preserve"> Như vậy, trong cụm tổng thành tỷ số truyền không thay đổi được chỉ có bộ truyền lực trung ương i</t>
    </r>
    <r>
      <rPr>
        <vertAlign val="subscript"/>
        <sz val="13"/>
        <color theme="1"/>
        <rFont val="Times New Roman"/>
      </rPr>
      <t>o</t>
    </r>
    <r>
      <rPr>
        <sz val="13"/>
        <color theme="1"/>
        <rFont val="Times New Roman"/>
      </rPr>
      <t xml:space="preserve"> = </t>
    </r>
  </si>
  <si>
    <r>
      <rPr>
        <sz val="13"/>
        <color theme="1"/>
        <rFont val="Times New Roman"/>
      </rPr>
      <t xml:space="preserve"> Như vậy, trong cụm tổng thành có "tỷ số truyền không thay đổi" được chỉ cần bộ truyền lực trung ương, với tỷ số truyền, i</t>
    </r>
    <r>
      <rPr>
        <vertAlign val="subscript"/>
        <sz val="13"/>
        <color theme="1"/>
        <rFont val="Times New Roman"/>
      </rPr>
      <t>o</t>
    </r>
    <r>
      <rPr>
        <sz val="13"/>
        <color theme="1"/>
        <rFont val="Times New Roman"/>
      </rPr>
      <t xml:space="preserve"> = </t>
    </r>
  </si>
  <si>
    <t>1.7.2.</t>
  </si>
  <si>
    <r>
      <rPr>
        <b/>
        <sz val="11"/>
        <color theme="1"/>
        <rFont val="Arial"/>
      </rPr>
      <t xml:space="preserve"> b. Xác định cụm tổng thành có "tỷ số truyền thay đổi" được - (i</t>
    </r>
    <r>
      <rPr>
        <b/>
        <vertAlign val="subscript"/>
        <sz val="11"/>
        <color theme="1"/>
        <rFont val="Arial"/>
      </rPr>
      <t>hi</t>
    </r>
    <r>
      <rPr>
        <b/>
        <sz val="11"/>
        <color theme="1"/>
        <rFont val="Arial"/>
      </rPr>
      <t>.i</t>
    </r>
    <r>
      <rPr>
        <b/>
        <vertAlign val="subscript"/>
        <sz val="11"/>
        <color theme="1"/>
        <rFont val="Arial"/>
      </rPr>
      <t>pj</t>
    </r>
    <r>
      <rPr>
        <b/>
        <sz val="11"/>
        <color theme="1"/>
        <rFont val="Arial"/>
      </rPr>
      <t>)</t>
    </r>
  </si>
  <si>
    <r>
      <rPr>
        <sz val="11"/>
        <color theme="1"/>
        <rFont val="Arial"/>
      </rPr>
      <t xml:space="preserve"> Để vận tốc của xe đạt nhỏ nhất (</t>
    </r>
    <r>
      <rPr>
        <b/>
        <sz val="11"/>
        <color theme="1"/>
        <rFont val="Arial"/>
      </rPr>
      <t>v</t>
    </r>
    <r>
      <rPr>
        <b/>
        <vertAlign val="subscript"/>
        <sz val="11"/>
        <color theme="1"/>
        <rFont val="Arial"/>
      </rPr>
      <t>min</t>
    </r>
    <r>
      <rPr>
        <sz val="11"/>
        <color theme="1"/>
        <rFont val="Arial"/>
      </rPr>
      <t>), tức v</t>
    </r>
    <r>
      <rPr>
        <vertAlign val="subscript"/>
        <sz val="11"/>
        <color theme="1"/>
        <rFont val="Arial"/>
      </rPr>
      <t>eij</t>
    </r>
    <r>
      <rPr>
        <sz val="11"/>
        <color theme="1"/>
        <rFont val="Arial"/>
      </rPr>
      <t xml:space="preserve"> </t>
    </r>
    <r>
      <rPr>
        <sz val="11"/>
        <color theme="1"/>
        <rFont val="Times New Roman"/>
      </rPr>
      <t>→</t>
    </r>
    <r>
      <rPr>
        <sz val="13"/>
        <color theme="1"/>
        <rFont val="Arial"/>
      </rPr>
      <t xml:space="preserve"> </t>
    </r>
    <r>
      <rPr>
        <sz val="11"/>
        <color theme="1"/>
        <rFont val="Arial"/>
      </rPr>
      <t>v</t>
    </r>
    <r>
      <rPr>
        <vertAlign val="subscript"/>
        <sz val="11"/>
        <color theme="1"/>
        <rFont val="Arial"/>
      </rPr>
      <t>min</t>
    </r>
    <r>
      <rPr>
        <sz val="11"/>
        <color theme="1"/>
        <rFont val="Arial"/>
      </rPr>
      <t>, [m/s] =</t>
    </r>
  </si>
  <si>
    <r>
      <rPr>
        <sz val="13"/>
        <color theme="1"/>
        <rFont val="Times New Roman"/>
      </rPr>
      <t xml:space="preserve"> - Số vòng quay động cơ, n</t>
    </r>
    <r>
      <rPr>
        <vertAlign val="subscript"/>
        <sz val="13"/>
        <color theme="1"/>
        <rFont val="Times New Roman"/>
      </rPr>
      <t xml:space="preserve">e </t>
    </r>
    <r>
      <rPr>
        <sz val="13"/>
        <color theme="1"/>
        <rFont val="Times New Roman"/>
      </rPr>
      <t>→</t>
    </r>
    <r>
      <rPr>
        <sz val="13"/>
        <color theme="1"/>
        <rFont val="Times New Roman"/>
      </rPr>
      <t xml:space="preserve"> n</t>
    </r>
    <r>
      <rPr>
        <vertAlign val="subscript"/>
        <sz val="13"/>
        <color theme="1"/>
        <rFont val="Times New Roman"/>
      </rPr>
      <t>min</t>
    </r>
    <r>
      <rPr>
        <sz val="13"/>
        <color theme="1"/>
        <rFont val="Times New Roman"/>
      </rPr>
      <t>, và n</t>
    </r>
    <r>
      <rPr>
        <vertAlign val="subscript"/>
        <sz val="13"/>
        <color theme="1"/>
        <rFont val="Times New Roman"/>
      </rPr>
      <t>e</t>
    </r>
    <r>
      <rPr>
        <sz val="13"/>
        <color theme="1"/>
        <rFont val="Times New Roman"/>
      </rPr>
      <t xml:space="preserve"> = n</t>
    </r>
    <r>
      <rPr>
        <vertAlign val="subscript"/>
        <sz val="13"/>
        <color theme="1"/>
        <rFont val="Times New Roman"/>
      </rPr>
      <t>min</t>
    </r>
    <r>
      <rPr>
        <sz val="13"/>
        <color theme="1"/>
        <rFont val="Times New Roman"/>
      </rPr>
      <t>, [v/p] =</t>
    </r>
  </si>
  <si>
    <r>
      <rPr>
        <sz val="13"/>
        <color theme="1"/>
        <rFont val="Times New Roman"/>
      </rPr>
      <t xml:space="preserve"> - Tỷ số truyền ở hộp số chính phải lớn nhất, ứng với tay số đầu tiên (số 1), i</t>
    </r>
    <r>
      <rPr>
        <vertAlign val="subscript"/>
        <sz val="13"/>
        <color theme="1"/>
        <rFont val="Times New Roman"/>
      </rPr>
      <t>hi</t>
    </r>
    <r>
      <rPr>
        <sz val="13"/>
        <color theme="1"/>
        <rFont val="Times New Roman"/>
      </rPr>
      <t>→</t>
    </r>
    <r>
      <rPr>
        <sz val="13"/>
        <color theme="1"/>
        <rFont val="Times New Roman"/>
      </rPr>
      <t xml:space="preserve"> i</t>
    </r>
    <r>
      <rPr>
        <vertAlign val="subscript"/>
        <sz val="13"/>
        <color theme="1"/>
        <rFont val="Times New Roman"/>
      </rPr>
      <t>h1</t>
    </r>
    <r>
      <rPr>
        <sz val="13"/>
        <color theme="1"/>
        <rFont val="Times New Roman"/>
      </rPr>
      <t>,</t>
    </r>
  </si>
  <si>
    <r>
      <rPr>
        <sz val="13"/>
        <color theme="1"/>
        <rFont val="Times New Roman"/>
      </rPr>
      <t xml:space="preserve"> - Tỷ số truyền ở hộp số phụ cũng phải lớn nhất, ứng với tỷ số truyền cao, i</t>
    </r>
    <r>
      <rPr>
        <vertAlign val="subscript"/>
        <sz val="13"/>
        <color theme="1"/>
        <rFont val="Times New Roman"/>
      </rPr>
      <t>pj</t>
    </r>
    <r>
      <rPr>
        <sz val="13"/>
        <color theme="1"/>
        <rFont val="Times New Roman"/>
      </rPr>
      <t>→</t>
    </r>
    <r>
      <rPr>
        <sz val="13"/>
        <color theme="1"/>
        <rFont val="Times New Roman"/>
      </rPr>
      <t xml:space="preserve"> i</t>
    </r>
    <r>
      <rPr>
        <vertAlign val="subscript"/>
        <sz val="13"/>
        <color theme="1"/>
        <rFont val="Times New Roman"/>
      </rPr>
      <t>pc</t>
    </r>
    <r>
      <rPr>
        <sz val="13"/>
        <color theme="1"/>
        <rFont val="Times New Roman"/>
      </rPr>
      <t>,</t>
    </r>
  </si>
  <si>
    <r>
      <rPr>
        <sz val="13"/>
        <color theme="1"/>
        <rFont val="Times New Roman"/>
      </rPr>
      <t xml:space="preserve"> Do đó, v</t>
    </r>
    <r>
      <rPr>
        <vertAlign val="subscript"/>
        <sz val="13"/>
        <color theme="1"/>
        <rFont val="Times New Roman"/>
      </rPr>
      <t>min</t>
    </r>
    <r>
      <rPr>
        <sz val="13"/>
        <color theme="1"/>
        <rFont val="Times New Roman"/>
      </rPr>
      <t xml:space="preserve"> = 2π.r</t>
    </r>
    <r>
      <rPr>
        <vertAlign val="subscript"/>
        <sz val="13"/>
        <color theme="1"/>
        <rFont val="Times New Roman"/>
      </rPr>
      <t>b</t>
    </r>
    <r>
      <rPr>
        <sz val="13"/>
        <color theme="1"/>
        <rFont val="Times New Roman"/>
      </rPr>
      <t>.n</t>
    </r>
    <r>
      <rPr>
        <vertAlign val="subscript"/>
        <sz val="13"/>
        <color theme="1"/>
        <rFont val="Times New Roman"/>
      </rPr>
      <t>min</t>
    </r>
    <r>
      <rPr>
        <sz val="13"/>
        <color theme="1"/>
        <rFont val="Times New Roman"/>
      </rPr>
      <t>/((i</t>
    </r>
    <r>
      <rPr>
        <vertAlign val="subscript"/>
        <sz val="13"/>
        <color theme="1"/>
        <rFont val="Times New Roman"/>
      </rPr>
      <t>h1</t>
    </r>
    <r>
      <rPr>
        <sz val="13"/>
        <color theme="1"/>
        <rFont val="Times New Roman"/>
      </rPr>
      <t>.i</t>
    </r>
    <r>
      <rPr>
        <vertAlign val="subscript"/>
        <sz val="13"/>
        <color theme="1"/>
        <rFont val="Times New Roman"/>
      </rPr>
      <t>pc</t>
    </r>
    <r>
      <rPr>
        <sz val="13"/>
        <color theme="1"/>
        <rFont val="Times New Roman"/>
      </rPr>
      <t>).(i</t>
    </r>
    <r>
      <rPr>
        <vertAlign val="subscript"/>
        <sz val="13"/>
        <color theme="1"/>
        <rFont val="Times New Roman"/>
      </rPr>
      <t>o</t>
    </r>
    <r>
      <rPr>
        <sz val="13"/>
        <color theme="1"/>
        <rFont val="Times New Roman"/>
      </rPr>
      <t>.i</t>
    </r>
    <r>
      <rPr>
        <vertAlign val="subscript"/>
        <sz val="13"/>
        <color theme="1"/>
        <rFont val="Times New Roman"/>
      </rPr>
      <t>cc</t>
    </r>
    <r>
      <rPr>
        <sz val="13"/>
        <color theme="1"/>
        <rFont val="Times New Roman"/>
      </rPr>
      <t>))</t>
    </r>
  </si>
  <si>
    <r>
      <rPr>
        <sz val="13"/>
        <color theme="1"/>
        <rFont val="Times New Roman"/>
      </rPr>
      <t xml:space="preserve"> Như vậy, với giá trị của cụm "tỷ số truyền thay đổi" được (i</t>
    </r>
    <r>
      <rPr>
        <vertAlign val="subscript"/>
        <sz val="13"/>
        <color theme="1"/>
        <rFont val="Times New Roman"/>
      </rPr>
      <t>hi</t>
    </r>
    <r>
      <rPr>
        <sz val="13"/>
        <color theme="1"/>
        <rFont val="Times New Roman"/>
      </rPr>
      <t>.i</t>
    </r>
    <r>
      <rPr>
        <vertAlign val="subscript"/>
        <sz val="13"/>
        <color theme="1"/>
        <rFont val="Times New Roman"/>
      </rPr>
      <t>pj</t>
    </r>
    <r>
      <rPr>
        <sz val="13"/>
        <color theme="1"/>
        <rFont val="Times New Roman"/>
      </rPr>
      <t>) ứng với v</t>
    </r>
    <r>
      <rPr>
        <vertAlign val="subscript"/>
        <sz val="13"/>
        <color theme="1"/>
        <rFont val="Times New Roman"/>
      </rPr>
      <t>min</t>
    </r>
    <r>
      <rPr>
        <sz val="13"/>
        <color theme="1"/>
        <rFont val="Times New Roman"/>
      </rPr>
      <t xml:space="preserve"> được xác định bởi biểu thức:</t>
    </r>
  </si>
  <si>
    <r>
      <rPr>
        <sz val="13"/>
        <color theme="1"/>
        <rFont val="Times New Roman"/>
      </rPr>
      <t xml:space="preserve"> (i</t>
    </r>
    <r>
      <rPr>
        <vertAlign val="subscript"/>
        <sz val="13"/>
        <color theme="1"/>
        <rFont val="Times New Roman"/>
      </rPr>
      <t>h1</t>
    </r>
    <r>
      <rPr>
        <sz val="13"/>
        <color theme="1"/>
        <rFont val="Times New Roman"/>
      </rPr>
      <t>.i</t>
    </r>
    <r>
      <rPr>
        <vertAlign val="subscript"/>
        <sz val="13"/>
        <color theme="1"/>
        <rFont val="Times New Roman"/>
      </rPr>
      <t>pc</t>
    </r>
    <r>
      <rPr>
        <sz val="13"/>
        <color theme="1"/>
        <rFont val="Times New Roman"/>
      </rPr>
      <t>) = 2π.r</t>
    </r>
    <r>
      <rPr>
        <vertAlign val="subscript"/>
        <sz val="13"/>
        <color theme="1"/>
        <rFont val="Times New Roman"/>
      </rPr>
      <t>b</t>
    </r>
    <r>
      <rPr>
        <sz val="13"/>
        <color theme="1"/>
        <rFont val="Times New Roman"/>
      </rPr>
      <t>.n</t>
    </r>
    <r>
      <rPr>
        <vertAlign val="subscript"/>
        <sz val="13"/>
        <color theme="1"/>
        <rFont val="Times New Roman"/>
      </rPr>
      <t>min</t>
    </r>
    <r>
      <rPr>
        <sz val="13"/>
        <color theme="1"/>
        <rFont val="Times New Roman"/>
      </rPr>
      <t>/((v</t>
    </r>
    <r>
      <rPr>
        <vertAlign val="subscript"/>
        <sz val="13"/>
        <color theme="1"/>
        <rFont val="Times New Roman"/>
      </rPr>
      <t>min</t>
    </r>
    <r>
      <rPr>
        <sz val="13"/>
        <color theme="1"/>
        <rFont val="Times New Roman"/>
      </rPr>
      <t>).(i</t>
    </r>
    <r>
      <rPr>
        <vertAlign val="subscript"/>
        <sz val="13"/>
        <color theme="1"/>
        <rFont val="Times New Roman"/>
      </rPr>
      <t>o</t>
    </r>
    <r>
      <rPr>
        <sz val="13"/>
        <color theme="1"/>
        <rFont val="Times New Roman"/>
      </rPr>
      <t>.i</t>
    </r>
    <r>
      <rPr>
        <vertAlign val="subscript"/>
        <sz val="13"/>
        <color theme="1"/>
        <rFont val="Times New Roman"/>
      </rPr>
      <t>cc</t>
    </r>
    <r>
      <rPr>
        <sz val="13"/>
        <color theme="1"/>
        <rFont val="Times New Roman"/>
      </rPr>
      <t>))</t>
    </r>
  </si>
  <si>
    <r>
      <rPr>
        <sz val="13"/>
        <color theme="1"/>
        <rFont val="Times New Roman"/>
      </rPr>
      <t xml:space="preserve"> Thay các giá trị vào biểu thức, có (i</t>
    </r>
    <r>
      <rPr>
        <vertAlign val="subscript"/>
        <sz val="13"/>
        <color theme="1"/>
        <rFont val="Times New Roman"/>
      </rPr>
      <t>h1</t>
    </r>
    <r>
      <rPr>
        <sz val="13"/>
        <color theme="1"/>
        <rFont val="Times New Roman"/>
      </rPr>
      <t>.i</t>
    </r>
    <r>
      <rPr>
        <vertAlign val="subscript"/>
        <sz val="13"/>
        <color theme="1"/>
        <rFont val="Times New Roman"/>
      </rPr>
      <t>pc</t>
    </r>
    <r>
      <rPr>
        <sz val="13"/>
        <color theme="1"/>
        <rFont val="Times New Roman"/>
      </rPr>
      <t>) =</t>
    </r>
  </si>
  <si>
    <r>
      <rPr>
        <sz val="13"/>
        <color theme="1"/>
        <rFont val="Times New Roman"/>
      </rPr>
      <t xml:space="preserve"> Nên, khoảng tỷ số truyền ở tay số 1, thường [i</t>
    </r>
    <r>
      <rPr>
        <vertAlign val="subscript"/>
        <sz val="13"/>
        <color theme="1"/>
        <rFont val="Times New Roman"/>
      </rPr>
      <t>h1</t>
    </r>
    <r>
      <rPr>
        <sz val="13"/>
        <color theme="1"/>
        <rFont val="Times New Roman"/>
      </rPr>
      <t>] =</t>
    </r>
  </si>
  <si>
    <r>
      <rPr>
        <sz val="13"/>
        <color theme="1"/>
        <rFont val="Times New Roman"/>
      </rPr>
      <t xml:space="preserve"> So sánh giá trị (i</t>
    </r>
    <r>
      <rPr>
        <vertAlign val="subscript"/>
        <sz val="13"/>
        <color theme="1"/>
        <rFont val="Times New Roman"/>
      </rPr>
      <t>h1</t>
    </r>
    <r>
      <rPr>
        <sz val="13"/>
        <color theme="1"/>
        <rFont val="Times New Roman"/>
      </rPr>
      <t>.i</t>
    </r>
    <r>
      <rPr>
        <vertAlign val="subscript"/>
        <sz val="13"/>
        <color theme="1"/>
        <rFont val="Times New Roman"/>
      </rPr>
      <t>pc</t>
    </r>
    <r>
      <rPr>
        <sz val="13"/>
        <color theme="1"/>
        <rFont val="Times New Roman"/>
      </rPr>
      <t>) với khoảng [i</t>
    </r>
    <r>
      <rPr>
        <vertAlign val="subscript"/>
        <sz val="13"/>
        <color theme="1"/>
        <rFont val="Times New Roman"/>
      </rPr>
      <t>h1</t>
    </r>
    <r>
      <rPr>
        <sz val="13"/>
        <color theme="1"/>
        <rFont val="Times New Roman"/>
      </rPr>
      <t>], cho thấy:</t>
    </r>
  </si>
  <si>
    <r>
      <rPr>
        <sz val="13"/>
        <color theme="1"/>
        <rFont val="Times New Roman"/>
      </rPr>
      <t xml:space="preserve"> Do đó, với giá trị của cụm "tỷ số truyền thay đổi" được (i</t>
    </r>
    <r>
      <rPr>
        <vertAlign val="subscript"/>
        <sz val="13"/>
        <color theme="1"/>
        <rFont val="Times New Roman"/>
      </rPr>
      <t>hi</t>
    </r>
    <r>
      <rPr>
        <sz val="13"/>
        <color theme="1"/>
        <rFont val="Times New Roman"/>
      </rPr>
      <t>.i</t>
    </r>
    <r>
      <rPr>
        <vertAlign val="subscript"/>
        <sz val="13"/>
        <color theme="1"/>
        <rFont val="Times New Roman"/>
      </rPr>
      <t>pj</t>
    </r>
    <r>
      <rPr>
        <sz val="13"/>
        <color theme="1"/>
        <rFont val="Times New Roman"/>
      </rPr>
      <t>) đã tính, không cần hộp số phụ (i</t>
    </r>
    <r>
      <rPr>
        <vertAlign val="subscript"/>
        <sz val="13"/>
        <color theme="1"/>
        <rFont val="Times New Roman"/>
      </rPr>
      <t>pj</t>
    </r>
    <r>
      <rPr>
        <sz val="13"/>
        <color theme="1"/>
        <rFont val="Times New Roman"/>
      </rPr>
      <t>), chỉ cần tỷ số truyền hộp số chính là đủ đáp ứng giá trị đã tính</t>
    </r>
  </si>
  <si>
    <r>
      <rPr>
        <sz val="13"/>
        <color theme="1"/>
        <rFont val="Times New Roman"/>
      </rPr>
      <t xml:space="preserve"> Như vậy, trong cụm tổng thành có "tỷ số truyền thay đổi" được chỉ cần trong hộp số chính, với tỷ số truyền ở tay số 1, i</t>
    </r>
    <r>
      <rPr>
        <vertAlign val="subscript"/>
        <sz val="13"/>
        <color theme="1"/>
        <rFont val="Times New Roman"/>
      </rPr>
      <t>h1</t>
    </r>
    <r>
      <rPr>
        <sz val="13"/>
        <color theme="1"/>
        <rFont val="Times New Roman"/>
      </rPr>
      <t xml:space="preserve"> = </t>
    </r>
  </si>
  <si>
    <t>1.7.3.</t>
  </si>
  <si>
    <t xml:space="preserve"> Tỷ số truyền trung gian của hộp số</t>
  </si>
  <si>
    <t xml:space="preserve"> Hệ thống tỷ số truyền của các số truyền trung gian trong hộp số</t>
  </si>
  <si>
    <t xml:space="preserve"> + Chọn:</t>
  </si>
  <si>
    <t>Theo cấp số nhân</t>
  </si>
  <si>
    <t xml:space="preserve"> + Khoảng công bội theo cấp số nhân [q] = (1.18 ÷ 1.54)</t>
  </si>
  <si>
    <r>
      <rPr>
        <sz val="11"/>
        <color theme="1"/>
        <rFont val="Arial"/>
      </rPr>
      <t xml:space="preserve"> C</t>
    </r>
    <r>
      <rPr>
        <b/>
        <sz val="11"/>
        <color theme="1"/>
        <rFont val="Arial"/>
      </rPr>
      <t>họn q =</t>
    </r>
  </si>
  <si>
    <t xml:space="preserve"> + Số lượng tay số truyền trong hộp số chính</t>
  </si>
  <si>
    <t xml:space="preserve"> Số lượng tay số truyền trong hộp số chính – n – được xác định:</t>
  </si>
  <si>
    <r>
      <rPr>
        <sz val="11"/>
        <color theme="1"/>
        <rFont val="Arial"/>
      </rPr>
      <t xml:space="preserve"> </t>
    </r>
    <r>
      <rPr>
        <b/>
        <sz val="11"/>
        <color theme="1"/>
        <rFont val="Arial"/>
      </rPr>
      <t>n</t>
    </r>
    <r>
      <rPr>
        <sz val="11"/>
        <color theme="1"/>
        <rFont val="Arial"/>
      </rPr>
      <t xml:space="preserve"> = </t>
    </r>
    <r>
      <rPr>
        <sz val="11"/>
        <color theme="1"/>
        <rFont val="Arial"/>
      </rPr>
      <t>log</t>
    </r>
    <r>
      <rPr>
        <vertAlign val="subscript"/>
        <sz val="11"/>
        <color theme="1"/>
        <rFont val="Arial"/>
      </rPr>
      <t>q</t>
    </r>
    <r>
      <rPr>
        <sz val="11"/>
        <color theme="1"/>
        <rFont val="Arial"/>
      </rPr>
      <t>(i</t>
    </r>
    <r>
      <rPr>
        <vertAlign val="subscript"/>
        <sz val="11"/>
        <color theme="1"/>
        <rFont val="Arial"/>
      </rPr>
      <t>h1</t>
    </r>
    <r>
      <rPr>
        <sz val="11"/>
        <color theme="1"/>
        <rFont val="Arial"/>
      </rPr>
      <t>/i</t>
    </r>
    <r>
      <rPr>
        <vertAlign val="subscript"/>
        <sz val="11"/>
        <color theme="1"/>
        <rFont val="Arial"/>
      </rPr>
      <t>hn</t>
    </r>
    <r>
      <rPr>
        <sz val="11"/>
        <color theme="1"/>
        <rFont val="Arial"/>
      </rPr>
      <t xml:space="preserve">) +1 = </t>
    </r>
  </si>
  <si>
    <t xml:space="preserve"> với: </t>
  </si>
  <si>
    <t xml:space="preserve">  Công bội theo cấp số nhân, q = </t>
  </si>
  <si>
    <r>
      <rPr>
        <sz val="11"/>
        <color theme="1"/>
        <rFont val="Arial"/>
      </rPr>
      <t xml:space="preserve">  Tỷ số truyền ở tay số </t>
    </r>
    <r>
      <rPr>
        <b/>
        <sz val="11"/>
        <color theme="1"/>
        <rFont val="Arial"/>
      </rPr>
      <t>1</t>
    </r>
    <r>
      <rPr>
        <sz val="11"/>
        <color theme="1"/>
        <rFont val="Arial"/>
      </rPr>
      <t xml:space="preserve">, </t>
    </r>
    <r>
      <rPr>
        <b/>
        <sz val="11"/>
        <color theme="1"/>
        <rFont val="Arial"/>
      </rPr>
      <t>i</t>
    </r>
    <r>
      <rPr>
        <b/>
        <vertAlign val="subscript"/>
        <sz val="11"/>
        <color theme="1"/>
        <rFont val="Arial"/>
      </rPr>
      <t>h1</t>
    </r>
    <r>
      <rPr>
        <sz val="11"/>
        <color theme="1"/>
        <rFont val="Arial"/>
      </rPr>
      <t xml:space="preserve"> =</t>
    </r>
  </si>
  <si>
    <r>
      <rPr>
        <sz val="11"/>
        <color theme="1"/>
        <rFont val="Arial"/>
      </rPr>
      <t xml:space="preserve">  Tỷ số truyền ở tay số </t>
    </r>
    <r>
      <rPr>
        <b/>
        <sz val="11"/>
        <color theme="1"/>
        <rFont val="Arial"/>
      </rPr>
      <t>n</t>
    </r>
    <r>
      <rPr>
        <sz val="11"/>
        <color theme="1"/>
        <rFont val="Arial"/>
      </rPr>
      <t xml:space="preserve">, </t>
    </r>
    <r>
      <rPr>
        <b/>
        <sz val="11"/>
        <color theme="1"/>
        <rFont val="Arial"/>
      </rPr>
      <t>i</t>
    </r>
    <r>
      <rPr>
        <b/>
        <vertAlign val="subscript"/>
        <sz val="11"/>
        <color theme="1"/>
        <rFont val="Arial"/>
      </rPr>
      <t xml:space="preserve">hn </t>
    </r>
    <r>
      <rPr>
        <sz val="11"/>
        <color theme="1"/>
        <rFont val="Arial"/>
      </rPr>
      <t>=</t>
    </r>
  </si>
  <si>
    <r>
      <rPr>
        <sz val="11"/>
        <color theme="1"/>
        <rFont val="Arial"/>
      </rPr>
      <t xml:space="preserve"> Nên, </t>
    </r>
    <r>
      <rPr>
        <b/>
        <sz val="11"/>
        <color theme="1"/>
        <rFont val="Arial"/>
      </rPr>
      <t>n</t>
    </r>
    <r>
      <rPr>
        <sz val="11"/>
        <color theme="1"/>
        <rFont val="Arial"/>
      </rPr>
      <t xml:space="preserve"> =</t>
    </r>
  </si>
  <si>
    <t xml:space="preserve"> + Xác định tỷ số truyền trung gian</t>
  </si>
  <si>
    <t xml:space="preserve"> Các thông số đã được xác định:</t>
  </si>
  <si>
    <t xml:space="preserve">  Số lượng tay số truyền tương ứng, n = </t>
  </si>
  <si>
    <t xml:space="preserve"> Xác định các tỷ số truyền trung gian</t>
  </si>
  <si>
    <t>Các tỷ số truyền trung gian của hộp số được xác định:</t>
  </si>
  <si>
    <r>
      <rPr>
        <sz val="11"/>
        <color theme="1"/>
        <rFont val="Arial"/>
      </rPr>
      <t xml:space="preserve"> - Tỷ số truyền ở tay số </t>
    </r>
    <r>
      <rPr>
        <b/>
        <sz val="11"/>
        <color theme="1"/>
        <rFont val="Arial"/>
      </rPr>
      <t>2</t>
    </r>
    <r>
      <rPr>
        <sz val="11"/>
        <color theme="1"/>
        <rFont val="Arial"/>
      </rPr>
      <t>, từ q = i</t>
    </r>
    <r>
      <rPr>
        <vertAlign val="subscript"/>
        <sz val="11"/>
        <color theme="1"/>
        <rFont val="Arial"/>
      </rPr>
      <t>h1</t>
    </r>
    <r>
      <rPr>
        <sz val="11"/>
        <color theme="1"/>
        <rFont val="Arial"/>
      </rPr>
      <t>/i</t>
    </r>
    <r>
      <rPr>
        <vertAlign val="subscript"/>
        <sz val="11"/>
        <color theme="1"/>
        <rFont val="Arial"/>
      </rPr>
      <t>h2</t>
    </r>
    <r>
      <rPr>
        <sz val="11"/>
        <color theme="1"/>
        <rFont val="Arial"/>
      </rPr>
      <t xml:space="preserve">; </t>
    </r>
    <r>
      <rPr>
        <sz val="11"/>
        <color theme="1"/>
        <rFont val="Symbol"/>
      </rPr>
      <t>®</t>
    </r>
    <r>
      <rPr>
        <sz val="13"/>
        <color theme="1"/>
        <rFont val="Arial"/>
      </rPr>
      <t xml:space="preserve"> </t>
    </r>
    <r>
      <rPr>
        <sz val="11"/>
        <color theme="1"/>
        <rFont val="Arial"/>
      </rPr>
      <t>i</t>
    </r>
    <r>
      <rPr>
        <vertAlign val="subscript"/>
        <sz val="11"/>
        <color theme="1"/>
        <rFont val="Arial"/>
      </rPr>
      <t>h2</t>
    </r>
    <r>
      <rPr>
        <sz val="11"/>
        <color theme="1"/>
        <rFont val="Arial"/>
      </rPr>
      <t xml:space="preserve"> = i</t>
    </r>
    <r>
      <rPr>
        <vertAlign val="subscript"/>
        <sz val="11"/>
        <color theme="1"/>
        <rFont val="Arial"/>
      </rPr>
      <t>h1</t>
    </r>
    <r>
      <rPr>
        <sz val="11"/>
        <color theme="1"/>
        <rFont val="Arial"/>
      </rPr>
      <t>/q =</t>
    </r>
  </si>
  <si>
    <r>
      <rPr>
        <sz val="11"/>
        <color theme="1"/>
        <rFont val="Arial"/>
      </rPr>
      <t xml:space="preserve"> - Tỷ số truyền ở tay số </t>
    </r>
    <r>
      <rPr>
        <b/>
        <sz val="11"/>
        <color theme="1"/>
        <rFont val="Arial"/>
      </rPr>
      <t>3</t>
    </r>
    <r>
      <rPr>
        <sz val="11"/>
        <color theme="1"/>
        <rFont val="Arial"/>
      </rPr>
      <t>, từ q = i</t>
    </r>
    <r>
      <rPr>
        <vertAlign val="subscript"/>
        <sz val="11"/>
        <color theme="1"/>
        <rFont val="Arial"/>
      </rPr>
      <t>h2</t>
    </r>
    <r>
      <rPr>
        <sz val="11"/>
        <color theme="1"/>
        <rFont val="Arial"/>
      </rPr>
      <t>/i</t>
    </r>
    <r>
      <rPr>
        <vertAlign val="subscript"/>
        <sz val="11"/>
        <color theme="1"/>
        <rFont val="Arial"/>
      </rPr>
      <t>h3</t>
    </r>
    <r>
      <rPr>
        <sz val="11"/>
        <color theme="1"/>
        <rFont val="Arial"/>
      </rPr>
      <t xml:space="preserve">; </t>
    </r>
    <r>
      <rPr>
        <sz val="11"/>
        <color theme="1"/>
        <rFont val="Symbol"/>
      </rPr>
      <t>®</t>
    </r>
    <r>
      <rPr>
        <sz val="13"/>
        <color theme="1"/>
        <rFont val="Arial"/>
      </rPr>
      <t xml:space="preserve"> </t>
    </r>
    <r>
      <rPr>
        <sz val="11"/>
        <color theme="1"/>
        <rFont val="Arial"/>
      </rPr>
      <t>i</t>
    </r>
    <r>
      <rPr>
        <vertAlign val="subscript"/>
        <sz val="11"/>
        <color theme="1"/>
        <rFont val="Arial"/>
      </rPr>
      <t>h3</t>
    </r>
    <r>
      <rPr>
        <sz val="11"/>
        <color theme="1"/>
        <rFont val="Arial"/>
      </rPr>
      <t xml:space="preserve"> = i</t>
    </r>
    <r>
      <rPr>
        <vertAlign val="subscript"/>
        <sz val="11"/>
        <color theme="1"/>
        <rFont val="Arial"/>
      </rPr>
      <t>h2</t>
    </r>
    <r>
      <rPr>
        <sz val="11"/>
        <color theme="1"/>
        <rFont val="Arial"/>
      </rPr>
      <t>/q =</t>
    </r>
  </si>
  <si>
    <r>
      <rPr>
        <sz val="11"/>
        <color theme="1"/>
        <rFont val="Arial"/>
      </rPr>
      <t xml:space="preserve"> - Tỷ số truyền ở tay số </t>
    </r>
    <r>
      <rPr>
        <b/>
        <sz val="11"/>
        <color theme="1"/>
        <rFont val="Arial"/>
      </rPr>
      <t>4</t>
    </r>
    <r>
      <rPr>
        <sz val="11"/>
        <color theme="1"/>
        <rFont val="Arial"/>
      </rPr>
      <t>, từ q = i</t>
    </r>
    <r>
      <rPr>
        <vertAlign val="subscript"/>
        <sz val="11"/>
        <color theme="1"/>
        <rFont val="Arial"/>
      </rPr>
      <t>h3</t>
    </r>
    <r>
      <rPr>
        <sz val="11"/>
        <color theme="1"/>
        <rFont val="Arial"/>
      </rPr>
      <t>/i</t>
    </r>
    <r>
      <rPr>
        <vertAlign val="subscript"/>
        <sz val="11"/>
        <color theme="1"/>
        <rFont val="Arial"/>
      </rPr>
      <t>h4</t>
    </r>
    <r>
      <rPr>
        <sz val="11"/>
        <color theme="1"/>
        <rFont val="Arial"/>
      </rPr>
      <t xml:space="preserve">; </t>
    </r>
    <r>
      <rPr>
        <sz val="11"/>
        <color theme="1"/>
        <rFont val="Symbol"/>
      </rPr>
      <t>®</t>
    </r>
    <r>
      <rPr>
        <sz val="13"/>
        <color theme="1"/>
        <rFont val="Arial"/>
      </rPr>
      <t xml:space="preserve"> </t>
    </r>
    <r>
      <rPr>
        <sz val="11"/>
        <color theme="1"/>
        <rFont val="Arial"/>
      </rPr>
      <t>i</t>
    </r>
    <r>
      <rPr>
        <vertAlign val="subscript"/>
        <sz val="11"/>
        <color theme="1"/>
        <rFont val="Arial"/>
      </rPr>
      <t>h4</t>
    </r>
    <r>
      <rPr>
        <sz val="11"/>
        <color theme="1"/>
        <rFont val="Arial"/>
      </rPr>
      <t xml:space="preserve"> = i</t>
    </r>
    <r>
      <rPr>
        <vertAlign val="subscript"/>
        <sz val="11"/>
        <color theme="1"/>
        <rFont val="Arial"/>
      </rPr>
      <t>h3</t>
    </r>
    <r>
      <rPr>
        <sz val="11"/>
        <color theme="1"/>
        <rFont val="Arial"/>
      </rPr>
      <t>/q =</t>
    </r>
  </si>
  <si>
    <r>
      <rPr>
        <sz val="11"/>
        <color theme="1"/>
        <rFont val="Arial"/>
      </rPr>
      <t xml:space="preserve"> Chọn, </t>
    </r>
    <r>
      <rPr>
        <sz val="11"/>
        <color theme="1"/>
        <rFont val="Arial"/>
      </rPr>
      <t>i</t>
    </r>
    <r>
      <rPr>
        <vertAlign val="subscript"/>
        <sz val="11"/>
        <color theme="1"/>
        <rFont val="Arial"/>
      </rPr>
      <t>h4</t>
    </r>
    <r>
      <rPr>
        <sz val="11"/>
        <color theme="1"/>
        <rFont val="Arial"/>
      </rPr>
      <t xml:space="preserve"> = </t>
    </r>
  </si>
  <si>
    <r>
      <rPr>
        <sz val="11"/>
        <color theme="1"/>
        <rFont val="Arial"/>
      </rPr>
      <t xml:space="preserve"> - Tỷ số truyền ở tay số </t>
    </r>
    <r>
      <rPr>
        <b/>
        <sz val="11"/>
        <color theme="1"/>
        <rFont val="Arial"/>
      </rPr>
      <t>5</t>
    </r>
    <r>
      <rPr>
        <sz val="11"/>
        <color theme="1"/>
        <rFont val="Arial"/>
      </rPr>
      <t>, từ q = i</t>
    </r>
    <r>
      <rPr>
        <vertAlign val="subscript"/>
        <sz val="11"/>
        <color theme="1"/>
        <rFont val="Arial"/>
      </rPr>
      <t>h4</t>
    </r>
    <r>
      <rPr>
        <sz val="11"/>
        <color theme="1"/>
        <rFont val="Arial"/>
      </rPr>
      <t>/i</t>
    </r>
    <r>
      <rPr>
        <vertAlign val="subscript"/>
        <sz val="11"/>
        <color theme="1"/>
        <rFont val="Arial"/>
      </rPr>
      <t>h5</t>
    </r>
    <r>
      <rPr>
        <sz val="11"/>
        <color theme="1"/>
        <rFont val="Arial"/>
      </rPr>
      <t xml:space="preserve">; </t>
    </r>
    <r>
      <rPr>
        <sz val="11"/>
        <color theme="1"/>
        <rFont val="Symbol"/>
      </rPr>
      <t>®</t>
    </r>
    <r>
      <rPr>
        <sz val="13"/>
        <color theme="1"/>
        <rFont val="Arial"/>
      </rPr>
      <t xml:space="preserve"> </t>
    </r>
    <r>
      <rPr>
        <sz val="11"/>
        <color theme="1"/>
        <rFont val="Arial"/>
      </rPr>
      <t>i</t>
    </r>
    <r>
      <rPr>
        <vertAlign val="subscript"/>
        <sz val="11"/>
        <color theme="1"/>
        <rFont val="Arial"/>
      </rPr>
      <t>h5</t>
    </r>
    <r>
      <rPr>
        <sz val="11"/>
        <color theme="1"/>
        <rFont val="Arial"/>
      </rPr>
      <t xml:space="preserve"> = i</t>
    </r>
    <r>
      <rPr>
        <vertAlign val="subscript"/>
        <sz val="11"/>
        <color theme="1"/>
        <rFont val="Arial"/>
      </rPr>
      <t>h4</t>
    </r>
    <r>
      <rPr>
        <sz val="11"/>
        <color theme="1"/>
        <rFont val="Arial"/>
      </rPr>
      <t>/q =</t>
    </r>
  </si>
  <si>
    <t>Theo cấp số điều hòa</t>
  </si>
  <si>
    <t xml:space="preserve"> + Khoảng hằng số điều hòa, [a] = (0.18 ÷ 0.54)</t>
  </si>
  <si>
    <t xml:space="preserve"> Chọn a =</t>
  </si>
  <si>
    <t xml:space="preserve"> + Số lượng tay số truyền trong hộp số</t>
  </si>
  <si>
    <t xml:space="preserve"> Số lượng tay số truyền trong hộp số – n,</t>
  </si>
  <si>
    <r>
      <rPr>
        <sz val="11"/>
        <color theme="1"/>
        <rFont val="Arial"/>
      </rPr>
      <t xml:space="preserve"> Với i</t>
    </r>
    <r>
      <rPr>
        <vertAlign val="subscript"/>
        <sz val="11"/>
        <color theme="1"/>
        <rFont val="Arial"/>
      </rPr>
      <t>hn</t>
    </r>
    <r>
      <rPr>
        <sz val="11"/>
        <color theme="1"/>
        <rFont val="Arial"/>
      </rPr>
      <t xml:space="preserve"> = 1, n được xác định theo biểu thức sau:</t>
    </r>
  </si>
  <si>
    <r>
      <rPr>
        <sz val="11"/>
        <color theme="1"/>
        <rFont val="Arial"/>
      </rPr>
      <t xml:space="preserve"> n = (i</t>
    </r>
    <r>
      <rPr>
        <vertAlign val="subscript"/>
        <sz val="11"/>
        <color theme="1"/>
        <rFont val="Arial"/>
      </rPr>
      <t>h1</t>
    </r>
    <r>
      <rPr>
        <sz val="11"/>
        <color theme="1"/>
        <rFont val="Arial"/>
      </rPr>
      <t xml:space="preserve"> -1)/a.i</t>
    </r>
    <r>
      <rPr>
        <vertAlign val="subscript"/>
        <sz val="11"/>
        <color theme="1"/>
        <rFont val="Arial"/>
      </rPr>
      <t>h1</t>
    </r>
    <r>
      <rPr>
        <sz val="11"/>
        <color theme="1"/>
        <rFont val="Arial"/>
      </rPr>
      <t xml:space="preserve"> + 1 =</t>
    </r>
  </si>
  <si>
    <t xml:space="preserve">  Hằng số điều hòa, a =</t>
  </si>
  <si>
    <r>
      <rPr>
        <sz val="11"/>
        <color theme="1"/>
        <rFont val="Arial"/>
      </rPr>
      <t xml:space="preserve"> - Tỷ số truyền ở tay số 2, i</t>
    </r>
    <r>
      <rPr>
        <vertAlign val="subscript"/>
        <sz val="11"/>
        <color theme="1"/>
        <rFont val="Arial"/>
      </rPr>
      <t>h2</t>
    </r>
    <r>
      <rPr>
        <sz val="11"/>
        <color theme="1"/>
        <rFont val="Arial"/>
      </rPr>
      <t xml:space="preserve"> = i</t>
    </r>
    <r>
      <rPr>
        <vertAlign val="subscript"/>
        <sz val="11"/>
        <color theme="1"/>
        <rFont val="Arial"/>
      </rPr>
      <t>h1</t>
    </r>
    <r>
      <rPr>
        <sz val="11"/>
        <color theme="1"/>
        <rFont val="Arial"/>
      </rPr>
      <t>/(1+a.i</t>
    </r>
    <r>
      <rPr>
        <vertAlign val="subscript"/>
        <sz val="11"/>
        <color theme="1"/>
        <rFont val="Arial"/>
      </rPr>
      <t>h1</t>
    </r>
    <r>
      <rPr>
        <sz val="11"/>
        <color theme="1"/>
        <rFont val="Arial"/>
      </rPr>
      <t>) =</t>
    </r>
  </si>
  <si>
    <r>
      <rPr>
        <sz val="11"/>
        <color theme="1"/>
        <rFont val="Arial"/>
      </rPr>
      <t xml:space="preserve"> - Tỷ số truyền ở tay số 3, i</t>
    </r>
    <r>
      <rPr>
        <vertAlign val="subscript"/>
        <sz val="11"/>
        <color theme="1"/>
        <rFont val="Arial"/>
      </rPr>
      <t xml:space="preserve">h3 </t>
    </r>
    <r>
      <rPr>
        <sz val="11"/>
        <color theme="1"/>
        <rFont val="Arial"/>
      </rPr>
      <t>= i</t>
    </r>
    <r>
      <rPr>
        <vertAlign val="subscript"/>
        <sz val="11"/>
        <color theme="1"/>
        <rFont val="Arial"/>
      </rPr>
      <t>h1</t>
    </r>
    <r>
      <rPr>
        <sz val="11"/>
        <color theme="1"/>
        <rFont val="Arial"/>
      </rPr>
      <t>/(1+2.a.i</t>
    </r>
    <r>
      <rPr>
        <vertAlign val="subscript"/>
        <sz val="11"/>
        <color theme="1"/>
        <rFont val="Arial"/>
      </rPr>
      <t>h1</t>
    </r>
    <r>
      <rPr>
        <sz val="11"/>
        <color theme="1"/>
        <rFont val="Arial"/>
      </rPr>
      <t>)</t>
    </r>
  </si>
  <si>
    <r>
      <rPr>
        <sz val="11"/>
        <color theme="1"/>
        <rFont val="Arial"/>
      </rPr>
      <t xml:space="preserve"> - Tỷ số truyền ở tay số 4, i</t>
    </r>
    <r>
      <rPr>
        <vertAlign val="subscript"/>
        <sz val="11"/>
        <color theme="1"/>
        <rFont val="Arial"/>
      </rPr>
      <t xml:space="preserve">h4 </t>
    </r>
    <r>
      <rPr>
        <sz val="11"/>
        <color theme="1"/>
        <rFont val="Arial"/>
      </rPr>
      <t>= i</t>
    </r>
    <r>
      <rPr>
        <vertAlign val="subscript"/>
        <sz val="11"/>
        <color theme="1"/>
        <rFont val="Arial"/>
      </rPr>
      <t>h1</t>
    </r>
    <r>
      <rPr>
        <sz val="11"/>
        <color theme="1"/>
        <rFont val="Arial"/>
      </rPr>
      <t>/(1+3.a.i</t>
    </r>
    <r>
      <rPr>
        <vertAlign val="subscript"/>
        <sz val="11"/>
        <color theme="1"/>
        <rFont val="Arial"/>
      </rPr>
      <t>h1</t>
    </r>
    <r>
      <rPr>
        <sz val="11"/>
        <color theme="1"/>
        <rFont val="Arial"/>
      </rPr>
      <t>)</t>
    </r>
  </si>
  <si>
    <t>1.7.4.</t>
  </si>
  <si>
    <r>
      <rPr>
        <sz val="11"/>
        <color theme="1"/>
        <rFont val="Arial"/>
      </rPr>
      <t xml:space="preserve"> Chọn: i</t>
    </r>
    <r>
      <rPr>
        <vertAlign val="subscript"/>
        <sz val="11"/>
        <color theme="1"/>
        <rFont val="Arial"/>
      </rPr>
      <t>hlui</t>
    </r>
    <r>
      <rPr>
        <sz val="11"/>
        <color theme="1"/>
        <rFont val="Arial"/>
      </rPr>
      <t xml:space="preserve"> =</t>
    </r>
  </si>
  <si>
    <r>
      <rPr>
        <sz val="11"/>
        <color theme="1"/>
        <rFont val="Arial"/>
      </rPr>
      <t>Є (0 ÷ 0).i</t>
    </r>
    <r>
      <rPr>
        <vertAlign val="subscript"/>
        <sz val="11"/>
        <color theme="1"/>
        <rFont val="Arial"/>
      </rPr>
      <t>h1</t>
    </r>
  </si>
  <si>
    <r>
      <rPr>
        <sz val="11"/>
        <color theme="1"/>
        <rFont val="Arial"/>
      </rPr>
      <t xml:space="preserve"> Với, i</t>
    </r>
    <r>
      <rPr>
        <vertAlign val="subscript"/>
        <sz val="11"/>
        <color theme="1"/>
        <rFont val="Arial"/>
      </rPr>
      <t>h1</t>
    </r>
    <r>
      <rPr>
        <sz val="11"/>
        <color theme="1"/>
        <rFont val="Arial"/>
      </rPr>
      <t xml:space="preserve"> =</t>
    </r>
  </si>
  <si>
    <r>
      <rPr>
        <sz val="11"/>
        <color theme="1"/>
        <rFont val="Arial"/>
      </rPr>
      <t xml:space="preserve"> Nên, i</t>
    </r>
    <r>
      <rPr>
        <vertAlign val="subscript"/>
        <sz val="11"/>
        <color theme="1"/>
        <rFont val="Arial"/>
      </rPr>
      <t>hlui</t>
    </r>
    <r>
      <rPr>
        <sz val="11"/>
        <color theme="1"/>
        <rFont val="Arial"/>
      </rPr>
      <t xml:space="preserve"> =</t>
    </r>
  </si>
  <si>
    <t xml:space="preserve"> Hệ thống truyền lực có hộp số và TLC&amp;VS, chọn:</t>
  </si>
  <si>
    <t>liên kết thành một khối, hoặc nhờ trục truyền động</t>
  </si>
  <si>
    <t xml:space="preserve"> Chọn và bố trí các tổng thành trong hệ thống truyền lực xe</t>
  </si>
  <si>
    <t>Học kỳ 1 Năm học 2023-2024</t>
  </si>
  <si>
    <r>
      <rPr>
        <sz val="11"/>
        <color theme="1"/>
        <rFont val="Arial"/>
      </rPr>
      <t xml:space="preserve">Môn học: </t>
    </r>
    <r>
      <rPr>
        <b/>
        <sz val="11"/>
        <color theme="1"/>
        <rFont val="Arial"/>
      </rPr>
      <t>Đồ án kết cấu, tính toán ô tô (AUE373) / Nhóm: 63.CNOT-1, 2, 3</t>
    </r>
  </si>
  <si>
    <r>
      <rPr>
        <b/>
        <sz val="11"/>
        <color theme="1"/>
        <rFont val="Arial"/>
      </rPr>
      <t xml:space="preserve">....:KT% </t>
    </r>
    <r>
      <rPr>
        <sz val="11"/>
        <color theme="1"/>
        <rFont val="Arial"/>
      </rPr>
      <t xml:space="preserve">   CBGD: </t>
    </r>
    <r>
      <rPr>
        <b/>
        <sz val="11"/>
        <color theme="1"/>
        <rFont val="Arial"/>
      </rPr>
      <t>Huỳnh Trọng Chương</t>
    </r>
  </si>
  <si>
    <t>User in: 1997001 - 18:13 04-09-2023</t>
  </si>
  <si>
    <t>THÔNG SỐ ĐẦU VÀO</t>
  </si>
  <si>
    <t xml:space="preserve">THÔNG SỐ LIÊN QUAN </t>
  </si>
  <si>
    <t>ĐỘNG CƠ</t>
  </si>
  <si>
    <t>HỆ THỐNG TREO</t>
  </si>
  <si>
    <t>HỆ THỐNG TRUYỀN ĐỘNG XE</t>
  </si>
  <si>
    <t>HỆ THỐNG PHANH</t>
  </si>
  <si>
    <t>HỆ THỐNG LÁI</t>
  </si>
  <si>
    <t>GHI CHÚ</t>
  </si>
  <si>
    <t>Con người - ng</t>
  </si>
  <si>
    <r>
      <rPr>
        <b/>
        <sz val="11"/>
        <color theme="1"/>
        <rFont val="Arial"/>
      </rPr>
      <t>Mặt đường</t>
    </r>
    <r>
      <rPr>
        <sz val="11"/>
        <color theme="1"/>
        <rFont val="Arial"/>
      </rPr>
      <t xml:space="preserve">:
</t>
    </r>
    <r>
      <rPr>
        <b/>
        <sz val="11"/>
        <color theme="1"/>
        <rFont val="Arial"/>
      </rPr>
      <t>Nhựa, bê tông khô sạch</t>
    </r>
  </si>
  <si>
    <t>TLC&amp;VS</t>
  </si>
  <si>
    <t>Bán Trục</t>
  </si>
  <si>
    <t>Phanh tay</t>
  </si>
  <si>
    <t>Phanh chân</t>
  </si>
  <si>
    <t>AB
(mm)</t>
  </si>
  <si>
    <t>AD = BC
(mm)</t>
  </si>
  <si>
    <t>Trợ lực</t>
  </si>
  <si>
    <t>Cơ cấu
lái</t>
  </si>
  <si>
    <t>n
(ng)</t>
  </si>
  <si>
    <r>
      <rPr>
        <sz val="11"/>
        <color theme="1"/>
        <rFont val="Arial"/>
      </rPr>
      <t>G</t>
    </r>
    <r>
      <rPr>
        <vertAlign val="subscript"/>
        <sz val="11"/>
        <color theme="1"/>
        <rFont val="Arial"/>
      </rPr>
      <t>hh</t>
    </r>
    <r>
      <rPr>
        <sz val="11"/>
        <color theme="1"/>
        <rFont val="Arial"/>
      </rPr>
      <t xml:space="preserve">
(kg)</t>
    </r>
  </si>
  <si>
    <t>Vận tốc</t>
  </si>
  <si>
    <t>Người Tham Gia</t>
  </si>
  <si>
    <r>
      <rPr>
        <b/>
        <sz val="11"/>
        <color theme="1"/>
        <rFont val="Arial"/>
      </rPr>
      <t>CHỦNG LOẠI XE - V</t>
    </r>
    <r>
      <rPr>
        <b/>
        <vertAlign val="subscript"/>
        <sz val="11"/>
        <color theme="1"/>
        <rFont val="Arial"/>
      </rPr>
      <t>e</t>
    </r>
  </si>
  <si>
    <t>Vị Trí Đặt</t>
  </si>
  <si>
    <t>Thông Số</t>
  </si>
  <si>
    <t>Trục Cầu</t>
  </si>
  <si>
    <t>Công Thức Bánh xe</t>
  </si>
  <si>
    <t>Hộp TLC&amp;VS</t>
  </si>
  <si>
    <t>Ly Hợp</t>
  </si>
  <si>
    <t>Hộp Số</t>
  </si>
  <si>
    <t>Trục Truyền</t>
  </si>
  <si>
    <t>Truyền Lực Chính (TLC) &amp; Vi Sai (VS)</t>
  </si>
  <si>
    <t>Bánh Xe Chủ Động</t>
  </si>
  <si>
    <r>
      <rPr>
        <sz val="11"/>
        <color theme="1"/>
        <rFont val="Arial"/>
      </rPr>
      <t>v</t>
    </r>
    <r>
      <rPr>
        <vertAlign val="subscript"/>
        <sz val="11"/>
        <color theme="1"/>
        <rFont val="Arial"/>
      </rPr>
      <t>max</t>
    </r>
    <r>
      <rPr>
        <sz val="11"/>
        <color theme="1"/>
        <rFont val="Arial"/>
      </rPr>
      <t xml:space="preserve">
(km/h)</t>
    </r>
  </si>
  <si>
    <t>Mặt đường</t>
  </si>
  <si>
    <r>
      <rPr>
        <sz val="11"/>
        <color theme="1"/>
        <rFont val="Arial"/>
      </rPr>
      <t>V</t>
    </r>
    <r>
      <rPr>
        <vertAlign val="subscript"/>
        <sz val="11"/>
        <color theme="1"/>
        <rFont val="Arial"/>
      </rPr>
      <t>e</t>
    </r>
  </si>
  <si>
    <r>
      <rPr>
        <sz val="11"/>
        <color theme="1"/>
        <rFont val="Arial"/>
      </rPr>
      <t>η</t>
    </r>
    <r>
      <rPr>
        <vertAlign val="subscript"/>
        <sz val="11"/>
        <color theme="1"/>
        <rFont val="Arial"/>
      </rPr>
      <t>tl</t>
    </r>
  </si>
  <si>
    <r>
      <rPr>
        <sz val="11"/>
        <color theme="1"/>
        <rFont val="Arial"/>
      </rPr>
      <t>[v</t>
    </r>
    <r>
      <rPr>
        <vertAlign val="subscript"/>
        <sz val="11"/>
        <color theme="1"/>
        <rFont val="Arial"/>
      </rPr>
      <t>min</t>
    </r>
    <r>
      <rPr>
        <sz val="11"/>
        <color theme="1"/>
        <rFont val="Arial"/>
      </rPr>
      <t>]
(km/h)</t>
    </r>
  </si>
  <si>
    <t>Thông Số Khối Lượng, Vận Tốc Lớn Nhất, Lốp Xe</t>
  </si>
  <si>
    <t>Thông Số Kích Thước</t>
  </si>
  <si>
    <t>Phía</t>
  </si>
  <si>
    <t>Theo
phương</t>
  </si>
  <si>
    <t>Nhiên liệu
sử dụng</t>
  </si>
  <si>
    <t>Bộ hạn chế số vòng quay</t>
  </si>
  <si>
    <t>Số kỳ</t>
  </si>
  <si>
    <t>Loại
Buồng đốt</t>
  </si>
  <si>
    <r>
      <rPr>
        <sz val="11"/>
        <color theme="1"/>
        <rFont val="Arial"/>
      </rPr>
      <t>[n</t>
    </r>
    <r>
      <rPr>
        <vertAlign val="subscript"/>
        <sz val="11"/>
        <color theme="1"/>
        <rFont val="Arial"/>
      </rPr>
      <t>min</t>
    </r>
    <r>
      <rPr>
        <sz val="11"/>
        <color theme="1"/>
        <rFont val="Arial"/>
      </rPr>
      <t>]
(v/ph)</t>
    </r>
  </si>
  <si>
    <r>
      <rPr>
        <sz val="11"/>
        <color theme="1"/>
        <rFont val="Arial"/>
      </rPr>
      <t>[λ] =
(n</t>
    </r>
    <r>
      <rPr>
        <vertAlign val="subscript"/>
        <sz val="11"/>
        <color theme="1"/>
        <rFont val="Arial"/>
      </rPr>
      <t>max</t>
    </r>
    <r>
      <rPr>
        <sz val="11"/>
        <color theme="1"/>
        <rFont val="Arial"/>
      </rPr>
      <t>/n</t>
    </r>
    <r>
      <rPr>
        <vertAlign val="subscript"/>
        <sz val="11"/>
        <color theme="1"/>
        <rFont val="Arial"/>
      </rPr>
      <t>N</t>
    </r>
    <r>
      <rPr>
        <sz val="11"/>
        <color theme="1"/>
        <rFont val="Arial"/>
      </rPr>
      <t>)</t>
    </r>
  </si>
  <si>
    <t>Phía trước</t>
  </si>
  <si>
    <t>Phía sau</t>
  </si>
  <si>
    <t>TLC loại 
cặp bánh răng</t>
  </si>
  <si>
    <t>Tỷ số truyền</t>
  </si>
  <si>
    <t>loại giảm</t>
  </si>
  <si>
    <t>Đường kính
mâm
(Inch)</t>
  </si>
  <si>
    <t>Chiều rộng
lốp
(mm)</t>
  </si>
  <si>
    <t>Chiều cao
hông lốp
(mm)</t>
  </si>
  <si>
    <r>
      <rPr>
        <sz val="11"/>
        <color theme="1"/>
        <rFont val="Arial"/>
      </rPr>
      <t>Bán kính bánh xe
chủ động 
[r</t>
    </r>
    <r>
      <rPr>
        <vertAlign val="subscript"/>
        <sz val="11"/>
        <color theme="1"/>
        <rFont val="Arial"/>
      </rPr>
      <t>o</t>
    </r>
    <r>
      <rPr>
        <sz val="11"/>
        <color theme="1"/>
        <rFont val="Arial"/>
      </rPr>
      <t>], (mm)</t>
    </r>
  </si>
  <si>
    <t>Dẫn động 
phanh</t>
  </si>
  <si>
    <t>Cơ cấu phanh</t>
  </si>
  <si>
    <t>Dẫn động phanh</t>
  </si>
  <si>
    <r>
      <rPr>
        <sz val="11"/>
        <color theme="1"/>
        <rFont val="Arial"/>
      </rPr>
      <t>[G</t>
    </r>
    <r>
      <rPr>
        <vertAlign val="subscript"/>
        <sz val="11"/>
        <color theme="1"/>
        <rFont val="Arial"/>
      </rPr>
      <t>p</t>
    </r>
    <r>
      <rPr>
        <sz val="11"/>
        <color theme="1"/>
        <rFont val="Arial"/>
      </rPr>
      <t>]
(kg)</t>
    </r>
  </si>
  <si>
    <r>
      <rPr>
        <sz val="11"/>
        <color theme="1"/>
        <rFont val="Arial"/>
      </rPr>
      <t>[G</t>
    </r>
    <r>
      <rPr>
        <vertAlign val="subscript"/>
        <sz val="11"/>
        <color theme="1"/>
        <rFont val="Arial"/>
      </rPr>
      <t>hl/p</t>
    </r>
    <r>
      <rPr>
        <sz val="11"/>
        <color theme="1"/>
        <rFont val="Arial"/>
      </rPr>
      <t>]
(kg)</t>
    </r>
  </si>
  <si>
    <t>[φ]</t>
  </si>
  <si>
    <r>
      <rPr>
        <sz val="11"/>
        <color theme="1"/>
        <rFont val="Arial"/>
      </rPr>
      <t>[f</t>
    </r>
    <r>
      <rPr>
        <vertAlign val="subscript"/>
        <sz val="11"/>
        <color theme="1"/>
        <rFont val="Arial"/>
      </rPr>
      <t>≤80 km/h</t>
    </r>
    <r>
      <rPr>
        <sz val="11"/>
        <color theme="1"/>
        <rFont val="Arial"/>
      </rPr>
      <t>]</t>
    </r>
  </si>
  <si>
    <t>[i]</t>
  </si>
  <si>
    <r>
      <rPr>
        <sz val="11"/>
        <color rgb="FFFF0000"/>
        <rFont val="Arial"/>
      </rPr>
      <t>G</t>
    </r>
    <r>
      <rPr>
        <vertAlign val="subscript"/>
        <sz val="11"/>
        <color rgb="FFFF0000"/>
        <rFont val="Arial"/>
      </rPr>
      <t>0</t>
    </r>
    <r>
      <rPr>
        <sz val="11"/>
        <color rgb="FFFF0000"/>
        <rFont val="Arial"/>
      </rPr>
      <t>, kg</t>
    </r>
  </si>
  <si>
    <r>
      <rPr>
        <sz val="11"/>
        <color rgb="FFFF0000"/>
        <rFont val="Arial"/>
      </rPr>
      <t>G</t>
    </r>
    <r>
      <rPr>
        <vertAlign val="subscript"/>
        <sz val="11"/>
        <color rgb="FFFF0000"/>
        <rFont val="Arial"/>
      </rPr>
      <t>01</t>
    </r>
    <r>
      <rPr>
        <sz val="11"/>
        <color rgb="FFFF0000"/>
        <rFont val="Arial"/>
      </rPr>
      <t>, kg</t>
    </r>
  </si>
  <si>
    <r>
      <rPr>
        <sz val="11"/>
        <color rgb="FFFF0000"/>
        <rFont val="Arial"/>
      </rPr>
      <t>G</t>
    </r>
    <r>
      <rPr>
        <vertAlign val="subscript"/>
        <sz val="11"/>
        <color rgb="FFFF0000"/>
        <rFont val="Arial"/>
      </rPr>
      <t>02</t>
    </r>
    <r>
      <rPr>
        <sz val="11"/>
        <color rgb="FFFF0000"/>
        <rFont val="Arial"/>
      </rPr>
      <t>, kg</t>
    </r>
  </si>
  <si>
    <r>
      <rPr>
        <sz val="11"/>
        <color rgb="FFFF0000"/>
        <rFont val="Arial"/>
      </rPr>
      <t>[G</t>
    </r>
    <r>
      <rPr>
        <vertAlign val="subscript"/>
        <sz val="11"/>
        <color rgb="FFFF0000"/>
        <rFont val="Arial"/>
      </rPr>
      <t>01</t>
    </r>
    <r>
      <rPr>
        <sz val="11"/>
        <color rgb="FFFF0000"/>
        <rFont val="Arial"/>
      </rPr>
      <t>] %</t>
    </r>
  </si>
  <si>
    <r>
      <rPr>
        <sz val="11"/>
        <color rgb="FFFF0000"/>
        <rFont val="Arial"/>
      </rPr>
      <t>[G</t>
    </r>
    <r>
      <rPr>
        <vertAlign val="subscript"/>
        <sz val="11"/>
        <color rgb="FFFF0000"/>
        <rFont val="Arial"/>
      </rPr>
      <t>02</t>
    </r>
    <r>
      <rPr>
        <sz val="11"/>
        <color rgb="FFFF0000"/>
        <rFont val="Arial"/>
      </rPr>
      <t>] %</t>
    </r>
  </si>
  <si>
    <r>
      <rPr>
        <sz val="11"/>
        <color rgb="FFFF0000"/>
        <rFont val="Arial"/>
      </rPr>
      <t>G</t>
    </r>
    <r>
      <rPr>
        <vertAlign val="subscript"/>
        <sz val="11"/>
        <color rgb="FFFF0000"/>
        <rFont val="Arial"/>
      </rPr>
      <t>a</t>
    </r>
    <r>
      <rPr>
        <sz val="11"/>
        <color rgb="FFFF0000"/>
        <rFont val="Arial"/>
      </rPr>
      <t>, kg</t>
    </r>
  </si>
  <si>
    <r>
      <rPr>
        <sz val="11"/>
        <color rgb="FFFF0000"/>
        <rFont val="Arial"/>
      </rPr>
      <t>G</t>
    </r>
    <r>
      <rPr>
        <vertAlign val="subscript"/>
        <sz val="11"/>
        <color rgb="FFFF0000"/>
        <rFont val="Arial"/>
      </rPr>
      <t>a1</t>
    </r>
    <r>
      <rPr>
        <sz val="11"/>
        <color rgb="FFFF0000"/>
        <rFont val="Arial"/>
      </rPr>
      <t>.</t>
    </r>
  </si>
  <si>
    <r>
      <rPr>
        <sz val="11"/>
        <color rgb="FFFF0000"/>
        <rFont val="Arial"/>
      </rPr>
      <t>G</t>
    </r>
    <r>
      <rPr>
        <vertAlign val="subscript"/>
        <sz val="11"/>
        <color rgb="FFFF0000"/>
        <rFont val="Arial"/>
      </rPr>
      <t>a2</t>
    </r>
    <r>
      <rPr>
        <sz val="11"/>
        <color rgb="FFFF0000"/>
        <rFont val="Arial"/>
      </rPr>
      <t>.</t>
    </r>
  </si>
  <si>
    <t>P</t>
  </si>
  <si>
    <t>205
(mm)</t>
  </si>
  <si>
    <t>/</t>
  </si>
  <si>
    <t>B</t>
  </si>
  <si>
    <t>V</t>
  </si>
  <si>
    <r>
      <rPr>
        <sz val="11"/>
        <color rgb="FFFF0000"/>
        <rFont val="Arial"/>
      </rPr>
      <t>[G</t>
    </r>
    <r>
      <rPr>
        <vertAlign val="subscript"/>
        <sz val="11"/>
        <color rgb="FFFF0000"/>
        <rFont val="Arial"/>
      </rPr>
      <t>a1</t>
    </r>
    <r>
      <rPr>
        <sz val="11"/>
        <color rgb="FFFF0000"/>
        <rFont val="Arial"/>
      </rPr>
      <t>] %</t>
    </r>
  </si>
  <si>
    <r>
      <rPr>
        <sz val="11"/>
        <color rgb="FFFF0000"/>
        <rFont val="Arial"/>
      </rPr>
      <t>[G</t>
    </r>
    <r>
      <rPr>
        <vertAlign val="subscript"/>
        <sz val="11"/>
        <color rgb="FFFF0000"/>
        <rFont val="Arial"/>
      </rPr>
      <t>a2</t>
    </r>
    <r>
      <rPr>
        <sz val="11"/>
        <color rgb="FFFF0000"/>
        <rFont val="Arial"/>
      </rPr>
      <t>] %</t>
    </r>
  </si>
  <si>
    <t>[W]
(mm)</t>
  </si>
  <si>
    <r>
      <rPr>
        <sz val="11"/>
        <color rgb="FFFF0000"/>
        <rFont val="Arial"/>
      </rPr>
      <t>[W</t>
    </r>
    <r>
      <rPr>
        <vertAlign val="subscript"/>
        <sz val="11"/>
        <color rgb="FFFF0000"/>
        <rFont val="Arial"/>
      </rPr>
      <t>o</t>
    </r>
    <r>
      <rPr>
        <sz val="11"/>
        <color rgb="FFFF0000"/>
        <rFont val="Arial"/>
      </rPr>
      <t>]
(mm)</t>
    </r>
  </si>
  <si>
    <r>
      <rPr>
        <sz val="11"/>
        <color rgb="FFFF0000"/>
        <rFont val="Arial"/>
      </rPr>
      <t>[L</t>
    </r>
    <r>
      <rPr>
        <vertAlign val="subscript"/>
        <sz val="11"/>
        <color rgb="FFFF0000"/>
        <rFont val="Arial"/>
      </rPr>
      <t>o</t>
    </r>
    <r>
      <rPr>
        <sz val="11"/>
        <color rgb="FFFF0000"/>
        <rFont val="Arial"/>
      </rPr>
      <t>]
(mm)</t>
    </r>
  </si>
  <si>
    <r>
      <rPr>
        <sz val="11"/>
        <color rgb="FFFF0000"/>
        <rFont val="Arial"/>
      </rPr>
      <t>[H</t>
    </r>
    <r>
      <rPr>
        <vertAlign val="subscript"/>
        <sz val="11"/>
        <color rgb="FFFF0000"/>
        <rFont val="Arial"/>
      </rPr>
      <t>o</t>
    </r>
    <r>
      <rPr>
        <sz val="11"/>
        <color rgb="FFFF0000"/>
        <rFont val="Arial"/>
      </rPr>
      <t>]
(mm)</t>
    </r>
  </si>
  <si>
    <t>A x B</t>
  </si>
  <si>
    <t>Trục cầu 
chủ động, phía</t>
  </si>
  <si>
    <t xml:space="preserve">Ly hợp Truyền động </t>
  </si>
  <si>
    <t>Hộp số
điều khiển</t>
  </si>
  <si>
    <t>Tỷ số truyền 
tay số 1</t>
  </si>
  <si>
    <t>Khớp Cardan</t>
  </si>
  <si>
    <t>Khoảng</t>
  </si>
  <si>
    <t>Chọn
(theo số răng)</t>
  </si>
  <si>
    <t>Điều hòa 
lực phanh</t>
  </si>
  <si>
    <t>ABS</t>
  </si>
  <si>
    <t>Phía 
trước</t>
  </si>
  <si>
    <t>Phía 
sau</t>
  </si>
  <si>
    <t xml:space="preserve">           Đinh Văn </t>
  </si>
  <si>
    <t>Danh</t>
  </si>
  <si>
    <t>Nhựa, 
bê tông 
khô sạch</t>
  </si>
  <si>
    <t>65 ÷ 75</t>
  </si>
  <si>
    <t>0,7 ÷ 0,8</t>
  </si>
  <si>
    <t xml:space="preserve"> 0,012 ÷ 0,018</t>
  </si>
  <si>
    <t>0,005 ÷ 0,015</t>
  </si>
  <si>
    <t>con</t>
  </si>
  <si>
    <t xml:space="preserve"> 37 ÷ 53</t>
  </si>
  <si>
    <t>1470 ÷ 1967</t>
  </si>
  <si>
    <t>.../21</t>
  </si>
  <si>
    <t>Huyndai elantra n line 6-speed (man.6)</t>
  </si>
  <si>
    <t>HYUNDAI ELANTRA N LINE 6-SPEED ( man.6)</t>
  </si>
  <si>
    <t>xxxxx</t>
  </si>
  <si>
    <t>Y</t>
  </si>
  <si>
    <t>.../20</t>
  </si>
  <si>
    <t>Link xe (HYUNDAI TRUCK)</t>
  </si>
  <si>
    <t>chon (cá nhân)</t>
  </si>
  <si>
    <t>Trước, trục cầu trước</t>
  </si>
  <si>
    <t>Ngang xe</t>
  </si>
  <si>
    <t>Đốt trong</t>
  </si>
  <si>
    <t>độc lập</t>
  </si>
  <si>
    <t>Độc lập</t>
  </si>
  <si>
    <t>4 x 2</t>
  </si>
  <si>
    <t>cầu trước</t>
  </si>
  <si>
    <t>cơ khí</t>
  </si>
  <si>
    <t xml:space="preserve">tự động </t>
  </si>
  <si>
    <t>Đồng tốc</t>
  </si>
  <si>
    <t>Trụ - răng nghiêng</t>
  </si>
  <si>
    <t>Chất lỏng</t>
  </si>
  <si>
    <t>có</t>
  </si>
  <si>
    <t>Đĩa</t>
  </si>
  <si>
    <t>Tang trống</t>
  </si>
  <si>
    <t>Điện</t>
  </si>
  <si>
    <t>Thanh răng- bánh răng</t>
  </si>
  <si>
    <t>.../65</t>
  </si>
  <si>
    <t>https://oto.com.vn/kinh-nghiem-lai-xe/cach-doc-thong-so-lop-o-to-cac-tai-viet-can-biet-articleid-nkqyn28</t>
  </si>
  <si>
    <t xml:space="preserve">Không </t>
  </si>
  <si>
    <t>tải 1/2</t>
  </si>
  <si>
    <t>Đòn</t>
  </si>
  <si>
    <t>https://autojobs.co/group-posts/bang-tra-cuu-thong-so-ky-thuat-lop-xe-cho-nhung-anh-em-can.45/?page=1</t>
  </si>
  <si>
    <t>Khoảng giữa, 
trục cầu trước và sau</t>
  </si>
  <si>
    <t>Dọc xe</t>
  </si>
  <si>
    <t>Chữ thập</t>
  </si>
  <si>
    <t>Côn - răng xoắn</t>
  </si>
  <si>
    <t>tải 3/4</t>
  </si>
  <si>
    <t>cáp</t>
  </si>
  <si>
    <t>https://otominhlong.com/lop-oto/lop-xe-tai/lop-sailun/gia-lop-sailun-thang-10-2022.html</t>
  </si>
  <si>
    <t>Khoảng giữa, 
gần trục cầu trước</t>
  </si>
  <si>
    <t>tải hoàn toàn</t>
  </si>
  <si>
    <t>Khí nén</t>
  </si>
  <si>
    <t>Khoảng giữa, 
gần trục cầu sau</t>
  </si>
  <si>
    <t>https://www.automobile-catalog.com/car/2022/2972870/hyundai_elantra_n_line_6-speed.html#gsc.tab=0</t>
  </si>
  <si>
    <t>Sau, trục cầu sau</t>
  </si>
  <si>
    <t>https://vnexpress.net/oto-xe-may/v-car/phien-ban-xe/hyundai-elantra-2022-n-line-559</t>
  </si>
  <si>
    <t>https://hyundaicity.com.vn/hyundai-elantra-n-line</t>
  </si>
  <si>
    <t>https://www.edmunds.com/hyundai/elantra/2022/</t>
  </si>
  <si>
    <t>Số lượng người</t>
  </si>
  <si>
    <t>n =</t>
  </si>
  <si>
    <t>https://www.hyundai3s-sontay.com.vn/elantra/hyundai-elantra-n-line/</t>
  </si>
  <si>
    <t xml:space="preserve"> + Khoảng khối lượng trung bình của 1 người, kg</t>
  </si>
  <si>
    <r>
      <rPr>
        <sz val="11"/>
        <color theme="1"/>
        <rFont val="Arial"/>
      </rPr>
      <t>[G</t>
    </r>
    <r>
      <rPr>
        <vertAlign val="subscript"/>
        <sz val="11"/>
        <color theme="1"/>
        <rFont val="Arial"/>
      </rPr>
      <t>p</t>
    </r>
    <r>
      <rPr>
        <sz val="11"/>
        <color theme="1"/>
        <rFont val="Arial"/>
      </rPr>
      <t>] =</t>
    </r>
  </si>
  <si>
    <t>https://g7auto.vn/lop-michelin-235-40zr18-pilot-sport-4</t>
  </si>
  <si>
    <t xml:space="preserve"> + Khoảng khối lượng trung bình hành lý cho 1 người, kg</t>
  </si>
  <si>
    <r>
      <rPr>
        <sz val="11"/>
        <color theme="1"/>
        <rFont val="Arial"/>
      </rPr>
      <t>[G</t>
    </r>
    <r>
      <rPr>
        <vertAlign val="subscript"/>
        <sz val="11"/>
        <color theme="1"/>
        <rFont val="Arial"/>
      </rPr>
      <t>hl/p</t>
    </r>
    <r>
      <rPr>
        <sz val="11"/>
        <color theme="1"/>
        <rFont val="Arial"/>
      </rPr>
      <t>] =</t>
    </r>
  </si>
  <si>
    <t>https://www.attrellhyundai.com/en/new-catalog/hyundai/2023-hyundai-elantra-n-line-ultimate-id21804?zarsrc=30&amp;utm_source=zalo&amp;utm_medium=zalo&amp;utm_campaign=zalo</t>
  </si>
  <si>
    <t>Khối lượng hàng hóa</t>
  </si>
  <si>
    <r>
      <rPr>
        <sz val="11"/>
        <color theme="1"/>
        <rFont val="Arial"/>
      </rPr>
      <t>G</t>
    </r>
    <r>
      <rPr>
        <vertAlign val="subscript"/>
        <sz val="11"/>
        <color theme="1"/>
        <rFont val="Arial"/>
      </rPr>
      <t>hh</t>
    </r>
    <r>
      <rPr>
        <sz val="11"/>
        <color theme="1"/>
        <rFont val="Arial"/>
      </rPr>
      <t xml:space="preserve"> =</t>
    </r>
  </si>
  <si>
    <t>Mặt đường ứng với vận tốc lớn nhất, và nhỏ nhất</t>
  </si>
  <si>
    <t xml:space="preserve"> + Khoảng giá trị hệ số bám</t>
  </si>
  <si>
    <t>[φ] =</t>
  </si>
  <si>
    <t xml:space="preserve"> + Khoảng giá trị hệ số cản lăn ứng với vận tốc nhỏ hơn 80 km/h</t>
  </si>
  <si>
    <r>
      <rPr>
        <sz val="11"/>
        <color theme="1"/>
        <rFont val="Arial"/>
      </rPr>
      <t>[f</t>
    </r>
    <r>
      <rPr>
        <vertAlign val="subscript"/>
        <sz val="11"/>
        <color theme="1"/>
        <rFont val="Arial"/>
      </rPr>
      <t>≤80km</t>
    </r>
    <r>
      <rPr>
        <sz val="11"/>
        <color theme="1"/>
        <rFont val="Arial"/>
      </rPr>
      <t>]=</t>
    </r>
  </si>
  <si>
    <t xml:space="preserve"> + Khoảng độ dốc mặt đường [i]</t>
  </si>
  <si>
    <t>[i] =</t>
  </si>
  <si>
    <t xml:space="preserve"> + Vận tốc lớn nhất</t>
  </si>
  <si>
    <r>
      <rPr>
        <sz val="11"/>
        <color theme="1"/>
        <rFont val="Arial"/>
      </rPr>
      <t>v</t>
    </r>
    <r>
      <rPr>
        <vertAlign val="subscript"/>
        <sz val="11"/>
        <color theme="1"/>
        <rFont val="Arial"/>
      </rPr>
      <t>max</t>
    </r>
    <r>
      <rPr>
        <sz val="11"/>
        <color theme="1"/>
        <rFont val="Arial"/>
      </rPr>
      <t xml:space="preserve"> =</t>
    </r>
  </si>
  <si>
    <t>Chủng loại xe</t>
  </si>
  <si>
    <r>
      <rPr>
        <sz val="11"/>
        <color theme="1"/>
        <rFont val="Arial"/>
      </rPr>
      <t>V</t>
    </r>
    <r>
      <rPr>
        <vertAlign val="subscript"/>
        <sz val="11"/>
        <color theme="1"/>
        <rFont val="Arial"/>
      </rPr>
      <t>e</t>
    </r>
    <r>
      <rPr>
        <sz val="11"/>
        <color theme="1"/>
        <rFont val="Arial"/>
      </rPr>
      <t xml:space="preserve"> =</t>
    </r>
  </si>
  <si>
    <t xml:space="preserve"> + Khối lượng bản thân xe, kg: </t>
  </si>
  <si>
    <r>
      <rPr>
        <sz val="11"/>
        <color theme="1"/>
        <rFont val="Arial"/>
      </rPr>
      <t>G</t>
    </r>
    <r>
      <rPr>
        <vertAlign val="subscript"/>
        <sz val="11"/>
        <color theme="1"/>
        <rFont val="Arial"/>
      </rPr>
      <t>o</t>
    </r>
  </si>
  <si>
    <t xml:space="preserve">   - Khoảng khối lượng bản thân xe, kg: </t>
  </si>
  <si>
    <r>
      <rPr>
        <sz val="11"/>
        <color theme="1"/>
        <rFont val="Arial"/>
      </rPr>
      <t>[G</t>
    </r>
    <r>
      <rPr>
        <vertAlign val="subscript"/>
        <sz val="11"/>
        <color theme="1"/>
        <rFont val="Arial"/>
      </rPr>
      <t>o</t>
    </r>
    <r>
      <rPr>
        <sz val="11"/>
        <color theme="1"/>
        <rFont val="Arial"/>
      </rPr>
      <t>] =</t>
    </r>
  </si>
  <si>
    <r>
      <rPr>
        <sz val="11"/>
        <color theme="1"/>
        <rFont val="Arial"/>
      </rPr>
      <t xml:space="preserve">   - Khoảng phần trăm (%) G</t>
    </r>
    <r>
      <rPr>
        <vertAlign val="subscript"/>
        <sz val="11"/>
        <color theme="1"/>
        <rFont val="Arial"/>
      </rPr>
      <t>o</t>
    </r>
    <r>
      <rPr>
        <sz val="11"/>
        <color theme="1"/>
        <rFont val="Arial"/>
      </rPr>
      <t>, phân bố ra phía trục</t>
    </r>
  </si>
  <si>
    <t xml:space="preserve">       Trục cầu trước:</t>
  </si>
  <si>
    <r>
      <rPr>
        <sz val="11"/>
        <color theme="1"/>
        <rFont val="Arial"/>
      </rPr>
      <t>[G</t>
    </r>
    <r>
      <rPr>
        <vertAlign val="subscript"/>
        <sz val="11"/>
        <color theme="1"/>
        <rFont val="Arial"/>
      </rPr>
      <t>o1</t>
    </r>
    <r>
      <rPr>
        <sz val="11"/>
        <color theme="1"/>
        <rFont val="Arial"/>
      </rPr>
      <t>]% =</t>
    </r>
  </si>
  <si>
    <t xml:space="preserve">       Trục cầu sau:</t>
  </si>
  <si>
    <r>
      <rPr>
        <sz val="11"/>
        <color theme="1"/>
        <rFont val="Arial"/>
      </rPr>
      <t>[G</t>
    </r>
    <r>
      <rPr>
        <vertAlign val="subscript"/>
        <sz val="11"/>
        <color theme="1"/>
        <rFont val="Arial"/>
      </rPr>
      <t>o2</t>
    </r>
    <r>
      <rPr>
        <sz val="11"/>
        <color theme="1"/>
        <rFont val="Arial"/>
      </rPr>
      <t>]% =</t>
    </r>
  </si>
  <si>
    <t xml:space="preserve"> + Khối lượng toàn bộ xe, kg: </t>
  </si>
  <si>
    <r>
      <rPr>
        <sz val="11"/>
        <color theme="1"/>
        <rFont val="Arial"/>
      </rPr>
      <t>G</t>
    </r>
    <r>
      <rPr>
        <vertAlign val="subscript"/>
        <sz val="11"/>
        <color theme="1"/>
        <rFont val="Arial"/>
      </rPr>
      <t>a</t>
    </r>
  </si>
  <si>
    <r>
      <rPr>
        <sz val="11"/>
        <color theme="1"/>
        <rFont val="Arial"/>
      </rPr>
      <t xml:space="preserve">   Khoảng phần trăm (%) G</t>
    </r>
    <r>
      <rPr>
        <vertAlign val="subscript"/>
        <sz val="11"/>
        <color theme="1"/>
        <rFont val="Arial"/>
      </rPr>
      <t>a</t>
    </r>
    <r>
      <rPr>
        <sz val="11"/>
        <color theme="1"/>
        <rFont val="Arial"/>
      </rPr>
      <t>, phân bố ra phía:</t>
    </r>
  </si>
  <si>
    <t xml:space="preserve">      Trục cầu trước, kg; </t>
  </si>
  <si>
    <r>
      <rPr>
        <sz val="11"/>
        <color theme="1"/>
        <rFont val="Arial"/>
      </rPr>
      <t>[G</t>
    </r>
    <r>
      <rPr>
        <vertAlign val="subscript"/>
        <sz val="11"/>
        <color theme="1"/>
        <rFont val="Arial"/>
      </rPr>
      <t>a1</t>
    </r>
    <r>
      <rPr>
        <sz val="11"/>
        <color theme="1"/>
        <rFont val="Arial"/>
      </rPr>
      <t>]% =</t>
    </r>
  </si>
  <si>
    <t xml:space="preserve">      Trục cầu sau, kg; </t>
  </si>
  <si>
    <r>
      <rPr>
        <sz val="11"/>
        <color theme="1"/>
        <rFont val="Arial"/>
      </rPr>
      <t>[G</t>
    </r>
    <r>
      <rPr>
        <vertAlign val="subscript"/>
        <sz val="11"/>
        <color theme="1"/>
        <rFont val="Arial"/>
      </rPr>
      <t>a2</t>
    </r>
    <r>
      <rPr>
        <sz val="11"/>
        <color theme="1"/>
        <rFont val="Arial"/>
      </rPr>
      <t>]% =</t>
    </r>
  </si>
  <si>
    <t xml:space="preserve"> + Khoảng giá trị vận tốc nhỏ nhất, km/h</t>
  </si>
  <si>
    <r>
      <rPr>
        <sz val="11"/>
        <color theme="1"/>
        <rFont val="Arial"/>
      </rPr>
      <t>[v</t>
    </r>
    <r>
      <rPr>
        <vertAlign val="subscript"/>
        <sz val="11"/>
        <color theme="1"/>
        <rFont val="Arial"/>
      </rPr>
      <t>min</t>
    </r>
    <r>
      <rPr>
        <sz val="11"/>
        <color theme="1"/>
        <rFont val="Arial"/>
      </rPr>
      <t>] =</t>
    </r>
  </si>
  <si>
    <t xml:space="preserve"> + Thông số kích thước xe, mm</t>
  </si>
  <si>
    <t xml:space="preserve">     - Khoảng chiều rộng 2 vệt bánh xe trước</t>
  </si>
  <si>
    <t>[W] =</t>
  </si>
  <si>
    <t xml:space="preserve">     - Khoảng chiều rộng bao của xe</t>
  </si>
  <si>
    <r>
      <rPr>
        <sz val="11"/>
        <color theme="1"/>
        <rFont val="Arial"/>
      </rPr>
      <t>[W</t>
    </r>
    <r>
      <rPr>
        <vertAlign val="subscript"/>
        <sz val="11"/>
        <color theme="1"/>
        <rFont val="Arial"/>
      </rPr>
      <t>o</t>
    </r>
    <r>
      <rPr>
        <sz val="11"/>
        <color theme="1"/>
        <rFont val="Arial"/>
      </rPr>
      <t>] =</t>
    </r>
  </si>
  <si>
    <t xml:space="preserve">     - Khoảng chiều dài cơ sở</t>
  </si>
  <si>
    <r>
      <rPr>
        <sz val="11"/>
        <color theme="1"/>
        <rFont val="Arial"/>
      </rPr>
      <t>[L</t>
    </r>
    <r>
      <rPr>
        <vertAlign val="subscript"/>
        <sz val="11"/>
        <color theme="1"/>
        <rFont val="Arial"/>
      </rPr>
      <t>o</t>
    </r>
    <r>
      <rPr>
        <sz val="11"/>
        <color theme="1"/>
        <rFont val="Arial"/>
      </rPr>
      <t>] =</t>
    </r>
  </si>
  <si>
    <t xml:space="preserve">     - Khoảng chiều cao bao</t>
  </si>
  <si>
    <r>
      <rPr>
        <sz val="11"/>
        <color theme="1"/>
        <rFont val="Arial"/>
      </rPr>
      <t>[H</t>
    </r>
    <r>
      <rPr>
        <vertAlign val="subscript"/>
        <sz val="11"/>
        <color theme="1"/>
        <rFont val="Arial"/>
      </rPr>
      <t>o</t>
    </r>
    <r>
      <rPr>
        <sz val="11"/>
        <color theme="1"/>
        <rFont val="Arial"/>
      </rPr>
      <t>] =</t>
    </r>
  </si>
  <si>
    <t xml:space="preserve"> + Động cơ</t>
  </si>
  <si>
    <t xml:space="preserve">     - Khoảng số vòng quay nhỏ nhất của động cơ, v/p:</t>
  </si>
  <si>
    <r>
      <rPr>
        <sz val="11"/>
        <color theme="1"/>
        <rFont val="Arial"/>
      </rPr>
      <t>[n</t>
    </r>
    <r>
      <rPr>
        <vertAlign val="subscript"/>
        <sz val="11"/>
        <color theme="1"/>
        <rFont val="Arial"/>
      </rPr>
      <t>min</t>
    </r>
    <r>
      <rPr>
        <sz val="11"/>
        <color theme="1"/>
        <rFont val="Arial"/>
      </rPr>
      <t>] =</t>
    </r>
  </si>
  <si>
    <t xml:space="preserve">     - Khoảng số vòng quay ứng với công suất lơn nhất, v/p:</t>
  </si>
  <si>
    <r>
      <rPr>
        <sz val="11"/>
        <color theme="1"/>
        <rFont val="Arial"/>
      </rPr>
      <t>[n</t>
    </r>
    <r>
      <rPr>
        <vertAlign val="subscript"/>
        <sz val="11"/>
        <color theme="1"/>
        <rFont val="Arial"/>
      </rPr>
      <t>N</t>
    </r>
    <r>
      <rPr>
        <sz val="11"/>
        <color theme="1"/>
        <rFont val="Arial"/>
      </rPr>
      <t>] =</t>
    </r>
  </si>
  <si>
    <t xml:space="preserve">     - Khoảng số vòng quay lớn nhất của động cơ, v/p:</t>
  </si>
  <si>
    <r>
      <rPr>
        <sz val="11"/>
        <color theme="1"/>
        <rFont val="Arial"/>
      </rPr>
      <t>[n</t>
    </r>
    <r>
      <rPr>
        <vertAlign val="subscript"/>
        <sz val="11"/>
        <color theme="1"/>
        <rFont val="Arial"/>
      </rPr>
      <t>max</t>
    </r>
    <r>
      <rPr>
        <sz val="11"/>
        <color theme="1"/>
        <rFont val="Arial"/>
      </rPr>
      <t>] =</t>
    </r>
  </si>
  <si>
    <t xml:space="preserve">     - Với:</t>
  </si>
  <si>
    <t xml:space="preserve">        nhiên liệu sử dụng; số kỳ; và loại buồng đốt đã chọn</t>
  </si>
  <si>
    <t xml:space="preserve">        có giá trị các hệ số kinh nghiệm tương ứng, với:</t>
  </si>
  <si>
    <r>
      <rPr>
        <i/>
        <sz val="11"/>
        <color theme="1"/>
        <rFont val="Arial"/>
      </rPr>
      <t xml:space="preserve"> + </t>
    </r>
    <r>
      <rPr>
        <sz val="11"/>
        <color theme="1"/>
        <rFont val="Arial"/>
      </rPr>
      <t>Hiệu suất của hệ thống truyền lực</t>
    </r>
  </si>
  <si>
    <r>
      <rPr>
        <sz val="11"/>
        <color theme="1"/>
        <rFont val="Arial"/>
      </rPr>
      <t>η</t>
    </r>
    <r>
      <rPr>
        <vertAlign val="subscript"/>
        <sz val="11"/>
        <color theme="1"/>
        <rFont val="Arial"/>
      </rPr>
      <t>t</t>
    </r>
    <r>
      <rPr>
        <sz val="11"/>
        <color theme="1"/>
        <rFont val="Arial"/>
      </rPr>
      <t xml:space="preserve"> =</t>
    </r>
  </si>
  <si>
    <t>Phanh chóng hãm cứng</t>
  </si>
  <si>
    <t xml:space="preserve">     - Điểm giao của 2 đường tâm Kingpin với mặt phẳng chưa hình thang lái</t>
  </si>
  <si>
    <t>A, B</t>
  </si>
  <si>
    <t xml:space="preserve">     - Đường tâm trục sau đối với xe chỉ có 2 trục cầu</t>
  </si>
  <si>
    <t>CD</t>
  </si>
  <si>
    <t xml:space="preserve">     - Chiều dài cơ sơ xe chỉ có 2 trục cầu</t>
  </si>
  <si>
    <t>AD = CD</t>
  </si>
  <si>
    <t>Thông số ban đầu</t>
  </si>
  <si>
    <t>xxx</t>
  </si>
  <si>
    <r>
      <rPr>
        <sz val="13"/>
        <color theme="1"/>
        <rFont val="Times New Roman"/>
      </rPr>
      <t>G</t>
    </r>
    <r>
      <rPr>
        <vertAlign val="subscript"/>
        <sz val="13"/>
        <color theme="1"/>
        <rFont val="Times New Roman"/>
      </rPr>
      <t>hh</t>
    </r>
    <r>
      <rPr>
        <sz val="13"/>
        <color theme="1"/>
        <rFont val="Times New Roman"/>
      </rPr>
      <t xml:space="preserve"> =</t>
    </r>
  </si>
  <si>
    <t>tấn</t>
  </si>
  <si>
    <t>Vận tốc lớn nhất, mặt đường tương ứng</t>
  </si>
  <si>
    <r>
      <rPr>
        <sz val="13"/>
        <color theme="1"/>
        <rFont val="Times New Roman"/>
      </rPr>
      <t>v</t>
    </r>
    <r>
      <rPr>
        <vertAlign val="subscript"/>
        <sz val="13"/>
        <color theme="1"/>
        <rFont val="Times New Roman"/>
      </rPr>
      <t>max</t>
    </r>
    <r>
      <rPr>
        <sz val="13"/>
        <color theme="1"/>
        <rFont val="Times New Roman"/>
      </rPr>
      <t xml:space="preserve"> =</t>
    </r>
  </si>
  <si>
    <r>
      <rPr>
        <sz val="13"/>
        <color theme="1"/>
        <rFont val="Times New Roman"/>
      </rPr>
      <t xml:space="preserve"> + Mặt đường tương ứng với v</t>
    </r>
    <r>
      <rPr>
        <vertAlign val="subscript"/>
        <sz val="13"/>
        <color theme="1"/>
        <rFont val="Times New Roman"/>
      </rPr>
      <t>max</t>
    </r>
    <r>
      <rPr>
        <sz val="13"/>
        <color theme="1"/>
        <rFont val="Times New Roman"/>
      </rPr>
      <t xml:space="preserve"> (theo bảng 1), chọn:</t>
    </r>
  </si>
  <si>
    <t>Chọn và tính các thông số</t>
  </si>
  <si>
    <t>1.2.1.</t>
  </si>
  <si>
    <t>Chủng loại xe thiết kế</t>
  </si>
  <si>
    <t>Theo các thông số yêu cầu ban đầu, xe thiết kế</t>
  </si>
  <si>
    <t>thuộc chủng loại:</t>
  </si>
  <si>
    <t>1.2.2.</t>
  </si>
  <si>
    <t>Khối lượng ô tô khi đủ tải</t>
  </si>
  <si>
    <r>
      <rPr>
        <b/>
        <sz val="13"/>
        <color theme="1"/>
        <rFont val="Times New Roman"/>
      </rPr>
      <t>Khối lượng bản thân G</t>
    </r>
    <r>
      <rPr>
        <b/>
        <vertAlign val="subscript"/>
        <sz val="13"/>
        <color theme="1"/>
        <rFont val="Times New Roman"/>
      </rPr>
      <t>o</t>
    </r>
  </si>
  <si>
    <t>Với chủng loại:</t>
  </si>
  <si>
    <r>
      <rPr>
        <sz val="13"/>
        <color theme="1"/>
        <rFont val="Times New Roman"/>
      </rPr>
      <t>và dựa theo bảng 2, khối lượng bản thân xe G</t>
    </r>
    <r>
      <rPr>
        <vertAlign val="subscript"/>
        <sz val="13"/>
        <color theme="1"/>
        <rFont val="Times New Roman"/>
      </rPr>
      <t>o</t>
    </r>
    <r>
      <rPr>
        <sz val="13"/>
        <color theme="1"/>
        <rFont val="Times New Roman"/>
      </rPr>
      <t xml:space="preserve"> thường thuộc khoảng: </t>
    </r>
  </si>
  <si>
    <r>
      <rPr>
        <sz val="13"/>
        <color theme="1"/>
        <rFont val="Times New Roman"/>
      </rPr>
      <t>[G</t>
    </r>
    <r>
      <rPr>
        <vertAlign val="subscript"/>
        <sz val="13"/>
        <color theme="1"/>
        <rFont val="Times New Roman"/>
      </rPr>
      <t>o</t>
    </r>
    <r>
      <rPr>
        <sz val="13"/>
        <color theme="1"/>
        <rFont val="Times New Roman"/>
      </rPr>
      <t>] =</t>
    </r>
  </si>
  <si>
    <t>( xxxx ÷ xxxx)</t>
  </si>
  <si>
    <t>Nên chọn,</t>
  </si>
  <si>
    <r>
      <rPr>
        <sz val="13"/>
        <color theme="1"/>
        <rFont val="Times New Roman"/>
      </rPr>
      <t>G</t>
    </r>
    <r>
      <rPr>
        <vertAlign val="subscript"/>
        <sz val="13"/>
        <color theme="1"/>
        <rFont val="Times New Roman"/>
      </rPr>
      <t>o</t>
    </r>
    <r>
      <rPr>
        <sz val="13"/>
        <color theme="1"/>
        <rFont val="Times New Roman"/>
      </rPr>
      <t xml:space="preserve"> =</t>
    </r>
  </si>
  <si>
    <r>
      <rPr>
        <sz val="13"/>
        <color theme="1"/>
        <rFont val="Times New Roman"/>
      </rPr>
      <t>Є  [G</t>
    </r>
    <r>
      <rPr>
        <vertAlign val="subscript"/>
        <sz val="13"/>
        <color theme="1"/>
        <rFont val="Times New Roman"/>
      </rPr>
      <t>o</t>
    </r>
    <r>
      <rPr>
        <sz val="13"/>
        <color theme="1"/>
        <rFont val="Times New Roman"/>
      </rPr>
      <t>] =</t>
    </r>
  </si>
  <si>
    <r>
      <rPr>
        <sz val="13"/>
        <color theme="1"/>
        <rFont val="Times New Roman"/>
      </rPr>
      <t>G</t>
    </r>
    <r>
      <rPr>
        <vertAlign val="subscript"/>
        <sz val="13"/>
        <color theme="1"/>
        <rFont val="Times New Roman"/>
      </rPr>
      <t>o</t>
    </r>
    <r>
      <rPr>
        <sz val="13"/>
        <color theme="1"/>
        <rFont val="Times New Roman"/>
      </rPr>
      <t xml:space="preserve"> được phân bố thành 2 phần khối lượng:</t>
    </r>
  </si>
  <si>
    <r>
      <rPr>
        <sz val="13"/>
        <color theme="1"/>
        <rFont val="Times New Roman"/>
      </rPr>
      <t>G</t>
    </r>
    <r>
      <rPr>
        <vertAlign val="subscript"/>
        <sz val="13"/>
        <color theme="1"/>
        <rFont val="Times New Roman"/>
      </rPr>
      <t>o</t>
    </r>
    <r>
      <rPr>
        <sz val="13"/>
        <color theme="1"/>
        <rFont val="Times New Roman"/>
      </rPr>
      <t xml:space="preserve"> = (G</t>
    </r>
    <r>
      <rPr>
        <vertAlign val="subscript"/>
        <sz val="13"/>
        <color theme="1"/>
        <rFont val="Times New Roman"/>
      </rPr>
      <t>o1</t>
    </r>
    <r>
      <rPr>
        <sz val="13"/>
        <color theme="1"/>
        <rFont val="Times New Roman"/>
      </rPr>
      <t xml:space="preserve"> + G</t>
    </r>
    <r>
      <rPr>
        <vertAlign val="subscript"/>
        <sz val="13"/>
        <color theme="1"/>
        <rFont val="Times New Roman"/>
      </rPr>
      <t>o2</t>
    </r>
    <r>
      <rPr>
        <sz val="13"/>
        <color theme="1"/>
        <rFont val="Times New Roman"/>
      </rPr>
      <t xml:space="preserve">), kg </t>
    </r>
  </si>
  <si>
    <t>Với:</t>
  </si>
  <si>
    <r>
      <rPr>
        <sz val="13"/>
        <color theme="1"/>
        <rFont val="Times New Roman"/>
      </rPr>
      <t>G</t>
    </r>
    <r>
      <rPr>
        <vertAlign val="subscript"/>
        <sz val="13"/>
        <color theme="1"/>
        <rFont val="Times New Roman"/>
      </rPr>
      <t>o1</t>
    </r>
    <r>
      <rPr>
        <sz val="13"/>
        <color theme="1"/>
        <rFont val="Times New Roman"/>
      </rPr>
      <t xml:space="preserve"> – khối lượng G</t>
    </r>
    <r>
      <rPr>
        <vertAlign val="subscript"/>
        <sz val="13"/>
        <color theme="1"/>
        <rFont val="Times New Roman"/>
      </rPr>
      <t>o</t>
    </r>
    <r>
      <rPr>
        <sz val="13"/>
        <color theme="1"/>
        <rFont val="Times New Roman"/>
      </rPr>
      <t xml:space="preserve"> phân bố ra phía trục cầu trước, kg; </t>
    </r>
  </si>
  <si>
    <r>
      <rPr>
        <sz val="13"/>
        <color theme="1"/>
        <rFont val="Times New Roman"/>
      </rPr>
      <t>G</t>
    </r>
    <r>
      <rPr>
        <vertAlign val="subscript"/>
        <sz val="13"/>
        <color theme="1"/>
        <rFont val="Times New Roman"/>
      </rPr>
      <t>o2</t>
    </r>
    <r>
      <rPr>
        <sz val="13"/>
        <color theme="1"/>
        <rFont val="Times New Roman"/>
      </rPr>
      <t xml:space="preserve"> – khối lượng G</t>
    </r>
    <r>
      <rPr>
        <vertAlign val="subscript"/>
        <sz val="13"/>
        <color theme="1"/>
        <rFont val="Times New Roman"/>
      </rPr>
      <t>o</t>
    </r>
    <r>
      <rPr>
        <sz val="13"/>
        <color theme="1"/>
        <rFont val="Times New Roman"/>
      </rPr>
      <t xml:space="preserve"> phân bố ra phía trục cầu sau, kg.</t>
    </r>
  </si>
  <si>
    <r>
      <rPr>
        <sz val="13"/>
        <color theme="1"/>
        <rFont val="Times New Roman"/>
      </rPr>
      <t>Theo bảng 2, khoảng phần trăm (%) khối lượng bản thân G</t>
    </r>
    <r>
      <rPr>
        <vertAlign val="subscript"/>
        <sz val="13"/>
        <color theme="1"/>
        <rFont val="Times New Roman"/>
      </rPr>
      <t>o</t>
    </r>
    <r>
      <rPr>
        <sz val="13"/>
        <color theme="1"/>
        <rFont val="Times New Roman"/>
      </rPr>
      <t>, phân bố theo tỷ lệ ở phía trục cầu trước:</t>
    </r>
  </si>
  <si>
    <r>
      <rPr>
        <sz val="13"/>
        <color theme="1"/>
        <rFont val="Times New Roman"/>
      </rPr>
      <t>[G</t>
    </r>
    <r>
      <rPr>
        <vertAlign val="subscript"/>
        <sz val="13"/>
        <color theme="1"/>
        <rFont val="Times New Roman"/>
      </rPr>
      <t>o1</t>
    </r>
    <r>
      <rPr>
        <sz val="13"/>
        <color theme="1"/>
        <rFont val="Times New Roman"/>
      </rPr>
      <t>]% =</t>
    </r>
  </si>
  <si>
    <r>
      <rPr>
        <sz val="13"/>
        <color theme="1"/>
        <rFont val="Times New Roman"/>
      </rPr>
      <t>(% G</t>
    </r>
    <r>
      <rPr>
        <vertAlign val="subscript"/>
        <sz val="13"/>
        <color theme="1"/>
        <rFont val="Times New Roman"/>
      </rPr>
      <t>o</t>
    </r>
    <r>
      <rPr>
        <sz val="13"/>
        <color theme="1"/>
        <rFont val="Times New Roman"/>
      </rPr>
      <t>)</t>
    </r>
  </si>
  <si>
    <t>.(2.3)</t>
  </si>
  <si>
    <r>
      <rPr>
        <sz val="13"/>
        <color theme="1"/>
        <rFont val="Times New Roman"/>
      </rPr>
      <t>Chọn khối lượng G</t>
    </r>
    <r>
      <rPr>
        <vertAlign val="subscript"/>
        <sz val="13"/>
        <color theme="1"/>
        <rFont val="Times New Roman"/>
      </rPr>
      <t>o</t>
    </r>
    <r>
      <rPr>
        <sz val="13"/>
        <color theme="1"/>
        <rFont val="Times New Roman"/>
      </rPr>
      <t xml:space="preserve"> phân bố ra phía trục cầu trước, là</t>
    </r>
  </si>
  <si>
    <r>
      <rPr>
        <sz val="13"/>
        <color theme="1"/>
        <rFont val="Times New Roman"/>
      </rPr>
      <t>G</t>
    </r>
    <r>
      <rPr>
        <vertAlign val="subscript"/>
        <sz val="13"/>
        <color theme="1"/>
        <rFont val="Times New Roman"/>
      </rPr>
      <t>o1</t>
    </r>
    <r>
      <rPr>
        <sz val="13"/>
        <color theme="1"/>
        <rFont val="Times New Roman"/>
      </rPr>
      <t xml:space="preserve"> =</t>
    </r>
  </si>
  <si>
    <t>.(2.4)</t>
  </si>
  <si>
    <r>
      <rPr>
        <sz val="13"/>
        <color theme="1"/>
        <rFont val="Times New Roman"/>
      </rPr>
      <t>Tỷ lệ G</t>
    </r>
    <r>
      <rPr>
        <vertAlign val="subscript"/>
        <sz val="13"/>
        <color theme="1"/>
        <rFont val="Times New Roman"/>
      </rPr>
      <t>o1</t>
    </r>
    <r>
      <rPr>
        <sz val="13"/>
        <color theme="1"/>
        <rFont val="Times New Roman"/>
      </rPr>
      <t xml:space="preserve"> so với G</t>
    </r>
    <r>
      <rPr>
        <vertAlign val="subscript"/>
        <sz val="13"/>
        <color theme="1"/>
        <rFont val="Times New Roman"/>
      </rPr>
      <t>o</t>
    </r>
    <r>
      <rPr>
        <sz val="13"/>
        <color theme="1"/>
        <rFont val="Times New Roman"/>
      </rPr>
      <t xml:space="preserve"> theo phần trăm được tính theo biểu thức: </t>
    </r>
  </si>
  <si>
    <r>
      <rPr>
        <sz val="13"/>
        <color theme="1"/>
        <rFont val="Times New Roman"/>
      </rPr>
      <t>G</t>
    </r>
    <r>
      <rPr>
        <vertAlign val="subscript"/>
        <sz val="13"/>
        <color theme="1"/>
        <rFont val="Times New Roman"/>
      </rPr>
      <t>o1</t>
    </r>
    <r>
      <rPr>
        <sz val="13"/>
        <color theme="1"/>
        <rFont val="Times New Roman"/>
      </rPr>
      <t>%  = (G</t>
    </r>
    <r>
      <rPr>
        <vertAlign val="subscript"/>
        <sz val="13"/>
        <color theme="1"/>
        <rFont val="Times New Roman"/>
      </rPr>
      <t>o1</t>
    </r>
    <r>
      <rPr>
        <sz val="13"/>
        <color theme="1"/>
        <rFont val="Times New Roman"/>
      </rPr>
      <t>/G</t>
    </r>
    <r>
      <rPr>
        <vertAlign val="subscript"/>
        <sz val="13"/>
        <color theme="1"/>
        <rFont val="Times New Roman"/>
      </rPr>
      <t>o</t>
    </r>
    <r>
      <rPr>
        <sz val="13"/>
        <color theme="1"/>
        <rFont val="Times New Roman"/>
      </rPr>
      <t>).100(% G</t>
    </r>
    <r>
      <rPr>
        <vertAlign val="subscript"/>
        <sz val="13"/>
        <color theme="1"/>
        <rFont val="Times New Roman"/>
      </rPr>
      <t>o</t>
    </r>
    <r>
      <rPr>
        <sz val="13"/>
        <color theme="1"/>
        <rFont val="Times New Roman"/>
      </rPr>
      <t>)</t>
    </r>
  </si>
  <si>
    <r>
      <rPr>
        <sz val="13"/>
        <color theme="1"/>
        <rFont val="Times New Roman"/>
      </rPr>
      <t>Thay các giá trị G</t>
    </r>
    <r>
      <rPr>
        <vertAlign val="subscript"/>
        <sz val="13"/>
        <color theme="1"/>
        <rFont val="Times New Roman"/>
      </rPr>
      <t>o</t>
    </r>
    <r>
      <rPr>
        <sz val="13"/>
        <color theme="1"/>
        <rFont val="Times New Roman"/>
      </rPr>
      <t xml:space="preserve"> và G</t>
    </r>
    <r>
      <rPr>
        <vertAlign val="subscript"/>
        <sz val="13"/>
        <color theme="1"/>
        <rFont val="Times New Roman"/>
      </rPr>
      <t>o1</t>
    </r>
    <r>
      <rPr>
        <sz val="13"/>
        <color theme="1"/>
        <rFont val="Times New Roman"/>
      </rPr>
      <t xml:space="preserve"> vào biểu thức (2.5), có:</t>
    </r>
  </si>
  <si>
    <r>
      <rPr>
        <sz val="13"/>
        <color theme="1"/>
        <rFont val="Times New Roman"/>
      </rPr>
      <t>G</t>
    </r>
    <r>
      <rPr>
        <vertAlign val="subscript"/>
        <sz val="13"/>
        <color theme="1"/>
        <rFont val="Times New Roman"/>
      </rPr>
      <t>o1</t>
    </r>
    <r>
      <rPr>
        <sz val="13"/>
        <color theme="1"/>
        <rFont val="Times New Roman"/>
      </rPr>
      <t>%  =</t>
    </r>
  </si>
  <si>
    <r>
      <rPr>
        <sz val="13"/>
        <color theme="1"/>
        <rFont val="Times New Roman"/>
      </rPr>
      <t>% G</t>
    </r>
    <r>
      <rPr>
        <vertAlign val="subscript"/>
        <sz val="13"/>
        <color theme="1"/>
        <rFont val="Times New Roman"/>
      </rPr>
      <t xml:space="preserve">o </t>
    </r>
    <r>
      <rPr>
        <sz val="13"/>
        <color theme="1"/>
        <rFont val="Times New Roman"/>
      </rPr>
      <t>Є [G</t>
    </r>
    <r>
      <rPr>
        <vertAlign val="subscript"/>
        <sz val="13"/>
        <color theme="1"/>
        <rFont val="Times New Roman"/>
      </rPr>
      <t>o1</t>
    </r>
    <r>
      <rPr>
        <sz val="13"/>
        <color theme="1"/>
        <rFont val="Times New Roman"/>
      </rPr>
      <t>]% =</t>
    </r>
  </si>
  <si>
    <t>Từ biểu thức (2.2), suy ra:</t>
  </si>
  <si>
    <r>
      <rPr>
        <sz val="13"/>
        <color theme="1"/>
        <rFont val="Times New Roman"/>
      </rPr>
      <t>G</t>
    </r>
    <r>
      <rPr>
        <vertAlign val="subscript"/>
        <sz val="13"/>
        <color theme="1"/>
        <rFont val="Times New Roman"/>
      </rPr>
      <t>o2</t>
    </r>
    <r>
      <rPr>
        <sz val="13"/>
        <color theme="1"/>
        <rFont val="Times New Roman"/>
      </rPr>
      <t xml:space="preserve"> = (G</t>
    </r>
    <r>
      <rPr>
        <vertAlign val="subscript"/>
        <sz val="13"/>
        <color theme="1"/>
        <rFont val="Times New Roman"/>
      </rPr>
      <t>o</t>
    </r>
    <r>
      <rPr>
        <sz val="13"/>
        <color theme="1"/>
        <rFont val="Times New Roman"/>
      </rPr>
      <t xml:space="preserve"> - G</t>
    </r>
    <r>
      <rPr>
        <vertAlign val="subscript"/>
        <sz val="13"/>
        <color theme="1"/>
        <rFont val="Times New Roman"/>
      </rPr>
      <t>o1</t>
    </r>
    <r>
      <rPr>
        <sz val="13"/>
        <color theme="1"/>
        <rFont val="Times New Roman"/>
      </rPr>
      <t xml:space="preserve">), kg </t>
    </r>
  </si>
  <si>
    <r>
      <rPr>
        <sz val="13"/>
        <color theme="1"/>
        <rFont val="Times New Roman"/>
      </rPr>
      <t>Thay các giá trị G</t>
    </r>
    <r>
      <rPr>
        <vertAlign val="subscript"/>
        <sz val="13"/>
        <color theme="1"/>
        <rFont val="Times New Roman"/>
      </rPr>
      <t>o</t>
    </r>
    <r>
      <rPr>
        <sz val="13"/>
        <color theme="1"/>
        <rFont val="Times New Roman"/>
      </rPr>
      <t xml:space="preserve"> và G</t>
    </r>
    <r>
      <rPr>
        <vertAlign val="subscript"/>
        <sz val="13"/>
        <color theme="1"/>
        <rFont val="Times New Roman"/>
      </rPr>
      <t>o1</t>
    </r>
    <r>
      <rPr>
        <sz val="13"/>
        <color theme="1"/>
        <rFont val="Times New Roman"/>
      </rPr>
      <t xml:space="preserve"> vào biểu thức (2.6), có:</t>
    </r>
  </si>
  <si>
    <r>
      <rPr>
        <sz val="13"/>
        <color theme="1"/>
        <rFont val="Times New Roman"/>
      </rPr>
      <t>G</t>
    </r>
    <r>
      <rPr>
        <vertAlign val="subscript"/>
        <sz val="13"/>
        <color theme="1"/>
        <rFont val="Times New Roman"/>
      </rPr>
      <t>o2</t>
    </r>
    <r>
      <rPr>
        <sz val="13"/>
        <color theme="1"/>
        <rFont val="Times New Roman"/>
      </rPr>
      <t xml:space="preserve"> =</t>
    </r>
  </si>
  <si>
    <r>
      <rPr>
        <sz val="13"/>
        <color theme="1"/>
        <rFont val="Times New Roman"/>
      </rPr>
      <t>Tỷ lệ G</t>
    </r>
    <r>
      <rPr>
        <vertAlign val="subscript"/>
        <sz val="13"/>
        <color theme="1"/>
        <rFont val="Times New Roman"/>
      </rPr>
      <t>o2</t>
    </r>
    <r>
      <rPr>
        <sz val="13"/>
        <color theme="1"/>
        <rFont val="Times New Roman"/>
      </rPr>
      <t xml:space="preserve"> so với G</t>
    </r>
    <r>
      <rPr>
        <vertAlign val="subscript"/>
        <sz val="13"/>
        <color theme="1"/>
        <rFont val="Times New Roman"/>
      </rPr>
      <t>o</t>
    </r>
    <r>
      <rPr>
        <sz val="13"/>
        <color theme="1"/>
        <rFont val="Times New Roman"/>
      </rPr>
      <t xml:space="preserve"> theo phần trăm được tính:</t>
    </r>
  </si>
  <si>
    <r>
      <rPr>
        <sz val="13"/>
        <color theme="1"/>
        <rFont val="Times New Roman"/>
      </rPr>
      <t>G</t>
    </r>
    <r>
      <rPr>
        <vertAlign val="subscript"/>
        <sz val="13"/>
        <color theme="1"/>
        <rFont val="Times New Roman"/>
      </rPr>
      <t>o2</t>
    </r>
    <r>
      <rPr>
        <sz val="13"/>
        <color theme="1"/>
        <rFont val="Times New Roman"/>
      </rPr>
      <t>%  = (G</t>
    </r>
    <r>
      <rPr>
        <vertAlign val="subscript"/>
        <sz val="13"/>
        <color theme="1"/>
        <rFont val="Times New Roman"/>
      </rPr>
      <t>o2</t>
    </r>
    <r>
      <rPr>
        <sz val="13"/>
        <color theme="1"/>
        <rFont val="Times New Roman"/>
      </rPr>
      <t>/G</t>
    </r>
    <r>
      <rPr>
        <vertAlign val="subscript"/>
        <sz val="13"/>
        <color theme="1"/>
        <rFont val="Times New Roman"/>
      </rPr>
      <t>o</t>
    </r>
    <r>
      <rPr>
        <sz val="13"/>
        <color theme="1"/>
        <rFont val="Times New Roman"/>
      </rPr>
      <t>).100(% G</t>
    </r>
    <r>
      <rPr>
        <vertAlign val="subscript"/>
        <sz val="13"/>
        <color theme="1"/>
        <rFont val="Times New Roman"/>
      </rPr>
      <t>o</t>
    </r>
    <r>
      <rPr>
        <sz val="13"/>
        <color theme="1"/>
        <rFont val="Times New Roman"/>
      </rPr>
      <t>)</t>
    </r>
  </si>
  <si>
    <r>
      <rPr>
        <sz val="13"/>
        <color theme="1"/>
        <rFont val="Times New Roman"/>
      </rPr>
      <t>Thay các giá trị G</t>
    </r>
    <r>
      <rPr>
        <vertAlign val="subscript"/>
        <sz val="13"/>
        <color theme="1"/>
        <rFont val="Times New Roman"/>
      </rPr>
      <t>o</t>
    </r>
    <r>
      <rPr>
        <sz val="13"/>
        <color theme="1"/>
        <rFont val="Times New Roman"/>
      </rPr>
      <t xml:space="preserve"> và G</t>
    </r>
    <r>
      <rPr>
        <vertAlign val="subscript"/>
        <sz val="13"/>
        <color theme="1"/>
        <rFont val="Times New Roman"/>
      </rPr>
      <t>o2</t>
    </r>
    <r>
      <rPr>
        <sz val="13"/>
        <color theme="1"/>
        <rFont val="Times New Roman"/>
      </rPr>
      <t xml:space="preserve"> vào biểu thức (2.8), được:</t>
    </r>
  </si>
  <si>
    <r>
      <rPr>
        <sz val="13"/>
        <color theme="1"/>
        <rFont val="Times New Roman"/>
      </rPr>
      <t>G</t>
    </r>
    <r>
      <rPr>
        <vertAlign val="subscript"/>
        <sz val="13"/>
        <color theme="1"/>
        <rFont val="Times New Roman"/>
      </rPr>
      <t>o2</t>
    </r>
    <r>
      <rPr>
        <sz val="13"/>
        <color theme="1"/>
        <rFont val="Times New Roman"/>
      </rPr>
      <t xml:space="preserve">% </t>
    </r>
  </si>
  <si>
    <r>
      <rPr>
        <sz val="13"/>
        <color theme="1"/>
        <rFont val="Times New Roman"/>
      </rPr>
      <t>% G</t>
    </r>
    <r>
      <rPr>
        <vertAlign val="subscript"/>
        <sz val="13"/>
        <color theme="1"/>
        <rFont val="Times New Roman"/>
      </rPr>
      <t>o</t>
    </r>
  </si>
  <si>
    <r>
      <rPr>
        <sz val="13"/>
        <color theme="1"/>
        <rFont val="Times New Roman"/>
      </rPr>
      <t>Theo bảng 2, phần trăm (%) khối lượng bản thân G</t>
    </r>
    <r>
      <rPr>
        <vertAlign val="subscript"/>
        <sz val="13"/>
        <color theme="1"/>
        <rFont val="Times New Roman"/>
      </rPr>
      <t>o</t>
    </r>
    <r>
      <rPr>
        <sz val="13"/>
        <color theme="1"/>
        <rFont val="Times New Roman"/>
      </rPr>
      <t>, phân bố theo tỷ lệ ở phía trục cầu sau thuộc khoảng:</t>
    </r>
  </si>
  <si>
    <r>
      <rPr>
        <sz val="13"/>
        <color theme="1"/>
        <rFont val="Times New Roman"/>
      </rPr>
      <t>[G</t>
    </r>
    <r>
      <rPr>
        <vertAlign val="subscript"/>
        <sz val="13"/>
        <color theme="1"/>
        <rFont val="Times New Roman"/>
      </rPr>
      <t>o2</t>
    </r>
    <r>
      <rPr>
        <sz val="13"/>
        <color theme="1"/>
        <rFont val="Times New Roman"/>
      </rPr>
      <t>]% =</t>
    </r>
  </si>
  <si>
    <t>.(2.10)</t>
  </si>
  <si>
    <t>So sánh biểu thức (2.9) với (2.10) cho thấy:</t>
  </si>
  <si>
    <r>
      <rPr>
        <sz val="13"/>
        <color theme="1"/>
        <rFont val="Times New Roman"/>
      </rPr>
      <t>% G</t>
    </r>
    <r>
      <rPr>
        <vertAlign val="subscript"/>
        <sz val="13"/>
        <color theme="1"/>
        <rFont val="Times New Roman"/>
      </rPr>
      <t xml:space="preserve">o </t>
    </r>
    <r>
      <rPr>
        <sz val="13"/>
        <color theme="1"/>
        <rFont val="Times New Roman"/>
      </rPr>
      <t>Є [G</t>
    </r>
    <r>
      <rPr>
        <vertAlign val="subscript"/>
        <sz val="13"/>
        <color theme="1"/>
        <rFont val="Times New Roman"/>
      </rPr>
      <t>o2</t>
    </r>
    <r>
      <rPr>
        <sz val="13"/>
        <color theme="1"/>
        <rFont val="Times New Roman"/>
      </rPr>
      <t>] =</t>
    </r>
  </si>
  <si>
    <r>
      <rPr>
        <sz val="13"/>
        <color rgb="FFFF0000"/>
        <rFont val="Times New Roman"/>
      </rPr>
      <t>Biểu thức (2.9)</t>
    </r>
    <r>
      <rPr>
        <sz val="13"/>
        <color rgb="FFFF0000"/>
        <rFont val="Times New Roman"/>
      </rPr>
      <t xml:space="preserve"> thỏa/hay không thỏa mãn </t>
    </r>
    <r>
      <rPr>
        <sz val="13"/>
        <color rgb="FFFF0000"/>
        <rFont val="Times New Roman"/>
      </rPr>
      <t>điều kiện (2.10)</t>
    </r>
  </si>
  <si>
    <r>
      <rPr>
        <b/>
        <sz val="13"/>
        <color theme="1"/>
        <rFont val="Times New Roman"/>
      </rPr>
      <t>b. Khối lượng hữu ích G</t>
    </r>
    <r>
      <rPr>
        <b/>
        <vertAlign val="subscript"/>
        <sz val="13"/>
        <color theme="1"/>
        <rFont val="Times New Roman"/>
      </rPr>
      <t>e</t>
    </r>
  </si>
  <si>
    <r>
      <rPr>
        <sz val="13"/>
        <color theme="1"/>
        <rFont val="Times New Roman"/>
      </rPr>
      <t>Khối lượng hữu ích G</t>
    </r>
    <r>
      <rPr>
        <vertAlign val="subscript"/>
        <sz val="13"/>
        <color theme="1"/>
        <rFont val="Times New Roman"/>
      </rPr>
      <t>e</t>
    </r>
    <r>
      <rPr>
        <sz val="13"/>
        <color theme="1"/>
        <rFont val="Times New Roman"/>
      </rPr>
      <t xml:space="preserve"> được xác định qua biểu thức:</t>
    </r>
  </si>
  <si>
    <r>
      <rPr>
        <sz val="13"/>
        <color theme="1"/>
        <rFont val="Times New Roman"/>
      </rPr>
      <t>G</t>
    </r>
    <r>
      <rPr>
        <vertAlign val="subscript"/>
        <sz val="13"/>
        <color theme="1"/>
        <rFont val="Times New Roman"/>
      </rPr>
      <t>e</t>
    </r>
    <r>
      <rPr>
        <sz val="13"/>
        <color theme="1"/>
        <rFont val="Times New Roman"/>
      </rPr>
      <t xml:space="preserve"> = (G</t>
    </r>
    <r>
      <rPr>
        <vertAlign val="subscript"/>
        <sz val="13"/>
        <color theme="1"/>
        <rFont val="Times New Roman"/>
      </rPr>
      <t>AP</t>
    </r>
    <r>
      <rPr>
        <sz val="13"/>
        <color theme="1"/>
        <rFont val="Times New Roman"/>
      </rPr>
      <t xml:space="preserve"> + G</t>
    </r>
    <r>
      <rPr>
        <vertAlign val="subscript"/>
        <sz val="13"/>
        <color theme="1"/>
        <rFont val="Times New Roman"/>
      </rPr>
      <t>hh</t>
    </r>
    <r>
      <rPr>
        <sz val="13"/>
        <color theme="1"/>
        <rFont val="Times New Roman"/>
      </rPr>
      <t xml:space="preserve">), kg </t>
    </r>
  </si>
  <si>
    <t>Với,</t>
  </si>
  <si>
    <r>
      <rPr>
        <sz val="13"/>
        <color theme="1"/>
        <rFont val="Times New Roman"/>
      </rPr>
      <t>G</t>
    </r>
    <r>
      <rPr>
        <vertAlign val="subscript"/>
        <sz val="13"/>
        <color theme="1"/>
        <rFont val="Times New Roman"/>
      </rPr>
      <t>AP</t>
    </r>
    <r>
      <rPr>
        <sz val="13"/>
        <color theme="1"/>
        <rFont val="Times New Roman"/>
      </rPr>
      <t xml:space="preserve"> – khối lượng trung bình người và hành lý xách tay tham gia, kg;</t>
    </r>
  </si>
  <si>
    <r>
      <rPr>
        <sz val="13"/>
        <color theme="1"/>
        <rFont val="Times New Roman"/>
      </rPr>
      <t>G</t>
    </r>
    <r>
      <rPr>
        <vertAlign val="subscript"/>
        <sz val="13"/>
        <color theme="1"/>
        <rFont val="Times New Roman"/>
      </rPr>
      <t>hh</t>
    </r>
    <r>
      <rPr>
        <sz val="13"/>
        <color theme="1"/>
        <rFont val="Times New Roman"/>
      </rPr>
      <t xml:space="preserve"> – khối lượng hàng hóa tham gia, kg;</t>
    </r>
  </si>
  <si>
    <t>+ Khối lượng trung bình người và hành lý xách tay</t>
  </si>
  <si>
    <r>
      <rPr>
        <sz val="13"/>
        <color theme="1"/>
        <rFont val="Times New Roman"/>
      </rPr>
      <t>Khối lượng người và hành lý xách tay G</t>
    </r>
    <r>
      <rPr>
        <vertAlign val="subscript"/>
        <sz val="13"/>
        <color theme="1"/>
        <rFont val="Times New Roman"/>
      </rPr>
      <t>AP</t>
    </r>
    <r>
      <rPr>
        <sz val="13"/>
        <color theme="1"/>
        <rFont val="Times New Roman"/>
      </rPr>
      <t xml:space="preserve"> được xác định bằng biểu thức:</t>
    </r>
  </si>
  <si>
    <r>
      <rPr>
        <sz val="13"/>
        <color theme="1"/>
        <rFont val="Times New Roman"/>
      </rPr>
      <t>G</t>
    </r>
    <r>
      <rPr>
        <vertAlign val="subscript"/>
        <sz val="13"/>
        <color theme="1"/>
        <rFont val="Times New Roman"/>
      </rPr>
      <t>AP</t>
    </r>
    <r>
      <rPr>
        <sz val="13"/>
        <color theme="1"/>
        <rFont val="Times New Roman"/>
      </rPr>
      <t xml:space="preserve"> = (G</t>
    </r>
    <r>
      <rPr>
        <vertAlign val="subscript"/>
        <sz val="13"/>
        <color theme="1"/>
        <rFont val="Times New Roman"/>
      </rPr>
      <t>p</t>
    </r>
    <r>
      <rPr>
        <sz val="13"/>
        <color theme="1"/>
        <rFont val="Times New Roman"/>
      </rPr>
      <t xml:space="preserve"> + G</t>
    </r>
    <r>
      <rPr>
        <vertAlign val="subscript"/>
        <sz val="13"/>
        <color theme="1"/>
        <rFont val="Times New Roman"/>
      </rPr>
      <t>hl/p</t>
    </r>
    <r>
      <rPr>
        <sz val="13"/>
        <color theme="1"/>
        <rFont val="Times New Roman"/>
      </rPr>
      <t xml:space="preserve">).n, kg </t>
    </r>
  </si>
  <si>
    <r>
      <rPr>
        <sz val="13"/>
        <color theme="1"/>
        <rFont val="Times New Roman"/>
      </rPr>
      <t>G</t>
    </r>
    <r>
      <rPr>
        <vertAlign val="subscript"/>
        <sz val="13"/>
        <color theme="1"/>
        <rFont val="Times New Roman"/>
      </rPr>
      <t>p</t>
    </r>
    <r>
      <rPr>
        <sz val="13"/>
        <color theme="1"/>
        <rFont val="Times New Roman"/>
      </rPr>
      <t xml:space="preserve"> – khối lượng trung bình 1 người, kg</t>
    </r>
  </si>
  <si>
    <t>Theo bảng 3, khối lượng trung bình 1 người thuộc khoảng</t>
  </si>
  <si>
    <r>
      <rPr>
        <sz val="13"/>
        <color theme="1"/>
        <rFont val="Times New Roman"/>
      </rPr>
      <t>[G</t>
    </r>
    <r>
      <rPr>
        <vertAlign val="subscript"/>
        <sz val="13"/>
        <color theme="1"/>
        <rFont val="Times New Roman"/>
      </rPr>
      <t>p</t>
    </r>
    <r>
      <rPr>
        <sz val="13"/>
        <color theme="1"/>
        <rFont val="Times New Roman"/>
      </rPr>
      <t>] =</t>
    </r>
  </si>
  <si>
    <r>
      <rPr>
        <sz val="13"/>
        <color theme="1"/>
        <rFont val="Times New Roman"/>
      </rPr>
      <t>G</t>
    </r>
    <r>
      <rPr>
        <vertAlign val="subscript"/>
        <sz val="13"/>
        <color theme="1"/>
        <rFont val="Times New Roman"/>
      </rPr>
      <t>p</t>
    </r>
    <r>
      <rPr>
        <sz val="13"/>
        <color theme="1"/>
        <rFont val="Times New Roman"/>
      </rPr>
      <t xml:space="preserve"> =</t>
    </r>
  </si>
  <si>
    <r>
      <rPr>
        <sz val="13"/>
        <color theme="1"/>
        <rFont val="Times New Roman"/>
      </rPr>
      <t>Є [G</t>
    </r>
    <r>
      <rPr>
        <vertAlign val="subscript"/>
        <sz val="13"/>
        <color theme="1"/>
        <rFont val="Times New Roman"/>
      </rPr>
      <t>p</t>
    </r>
    <r>
      <rPr>
        <sz val="13"/>
        <color theme="1"/>
        <rFont val="Times New Roman"/>
      </rPr>
      <t>] =</t>
    </r>
  </si>
  <si>
    <r>
      <rPr>
        <sz val="13"/>
        <color theme="1"/>
        <rFont val="Times New Roman"/>
      </rPr>
      <t>G</t>
    </r>
    <r>
      <rPr>
        <vertAlign val="subscript"/>
        <sz val="13"/>
        <color theme="1"/>
        <rFont val="Times New Roman"/>
      </rPr>
      <t>hl/p</t>
    </r>
    <r>
      <rPr>
        <sz val="13"/>
        <color theme="1"/>
        <rFont val="Times New Roman"/>
      </rPr>
      <t xml:space="preserve"> – khối lượng trung bình hành lý cho người, kg</t>
    </r>
  </si>
  <si>
    <t xml:space="preserve">Theo bảng 3, khối lượng hành lý trung bình cho 1 người thuộc khoảng: </t>
  </si>
  <si>
    <r>
      <rPr>
        <sz val="13"/>
        <color theme="1"/>
        <rFont val="Times New Roman"/>
      </rPr>
      <t>[G</t>
    </r>
    <r>
      <rPr>
        <vertAlign val="subscript"/>
        <sz val="13"/>
        <color theme="1"/>
        <rFont val="Times New Roman"/>
      </rPr>
      <t>hl/p</t>
    </r>
    <r>
      <rPr>
        <sz val="13"/>
        <color theme="1"/>
        <rFont val="Times New Roman"/>
      </rPr>
      <t>] =</t>
    </r>
  </si>
  <si>
    <r>
      <rPr>
        <sz val="13"/>
        <color theme="1"/>
        <rFont val="Times New Roman"/>
      </rPr>
      <t>G</t>
    </r>
    <r>
      <rPr>
        <vertAlign val="subscript"/>
        <sz val="13"/>
        <color theme="1"/>
        <rFont val="Times New Roman"/>
      </rPr>
      <t>hl/p</t>
    </r>
    <r>
      <rPr>
        <sz val="13"/>
        <color theme="1"/>
        <rFont val="Times New Roman"/>
      </rPr>
      <t xml:space="preserve"> =</t>
    </r>
  </si>
  <si>
    <r>
      <rPr>
        <sz val="13"/>
        <color theme="1"/>
        <rFont val="Times New Roman"/>
      </rPr>
      <t>Є [G</t>
    </r>
    <r>
      <rPr>
        <vertAlign val="subscript"/>
        <sz val="13"/>
        <color theme="1"/>
        <rFont val="Times New Roman"/>
      </rPr>
      <t>hl/p</t>
    </r>
    <r>
      <rPr>
        <sz val="13"/>
        <color theme="1"/>
        <rFont val="Times New Roman"/>
      </rPr>
      <t>] =</t>
    </r>
  </si>
  <si>
    <r>
      <rPr>
        <sz val="13"/>
        <color theme="1"/>
        <rFont val="Times New Roman"/>
      </rPr>
      <t xml:space="preserve"> + </t>
    </r>
    <r>
      <rPr>
        <b/>
        <sz val="13"/>
        <color theme="1"/>
        <rFont val="Times New Roman"/>
      </rPr>
      <t>Số lượng người tham gia</t>
    </r>
    <r>
      <rPr>
        <sz val="13"/>
        <color theme="1"/>
        <rFont val="Times New Roman"/>
      </rPr>
      <t>, theo số liệu yêu cầu ban đầu, số lượng người tham gia,</t>
    </r>
  </si>
  <si>
    <t>Thay thế các giá trị đã chọn vào biểu thức (2.12):</t>
  </si>
  <si>
    <r>
      <rPr>
        <sz val="13"/>
        <color theme="1"/>
        <rFont val="Times New Roman"/>
      </rPr>
      <t>G</t>
    </r>
    <r>
      <rPr>
        <vertAlign val="subscript"/>
        <sz val="13"/>
        <color theme="1"/>
        <rFont val="Times New Roman"/>
      </rPr>
      <t>AP</t>
    </r>
    <r>
      <rPr>
        <sz val="13"/>
        <color theme="1"/>
        <rFont val="Times New Roman"/>
      </rPr>
      <t xml:space="preserve"> =</t>
    </r>
  </si>
  <si>
    <r>
      <rPr>
        <sz val="13"/>
        <color theme="1"/>
        <rFont val="Times New Roman"/>
      </rPr>
      <t xml:space="preserve"> + </t>
    </r>
    <r>
      <rPr>
        <b/>
        <sz val="13"/>
        <color theme="1"/>
        <rFont val="Times New Roman"/>
      </rPr>
      <t>Khối lượng hàng hóa</t>
    </r>
    <r>
      <rPr>
        <sz val="13"/>
        <color theme="1"/>
        <rFont val="Times New Roman"/>
      </rPr>
      <t xml:space="preserve">, theo yêu cầu ban đầu, có: </t>
    </r>
  </si>
  <si>
    <t>Thay thế giá trị đã chọn vào biểu thức (2.11):</t>
  </si>
  <si>
    <r>
      <rPr>
        <sz val="13"/>
        <color theme="1"/>
        <rFont val="Times New Roman"/>
      </rPr>
      <t>G</t>
    </r>
    <r>
      <rPr>
        <vertAlign val="subscript"/>
        <sz val="13"/>
        <color theme="1"/>
        <rFont val="Times New Roman"/>
      </rPr>
      <t>e</t>
    </r>
    <r>
      <rPr>
        <sz val="13"/>
        <color theme="1"/>
        <rFont val="Times New Roman"/>
      </rPr>
      <t xml:space="preserve"> = </t>
    </r>
  </si>
  <si>
    <t>c. Khối lượng xe khi đủ tải</t>
  </si>
  <si>
    <r>
      <rPr>
        <sz val="13"/>
        <color theme="1"/>
        <rFont val="Times New Roman"/>
      </rPr>
      <t>Khối lượng xe đủ tải G</t>
    </r>
    <r>
      <rPr>
        <vertAlign val="subscript"/>
        <sz val="13"/>
        <color theme="1"/>
        <rFont val="Times New Roman"/>
      </rPr>
      <t>a</t>
    </r>
    <r>
      <rPr>
        <sz val="13"/>
        <color theme="1"/>
        <rFont val="Times New Roman"/>
      </rPr>
      <t>, được xác định bởi biểu thức:</t>
    </r>
  </si>
  <si>
    <r>
      <rPr>
        <sz val="13"/>
        <color theme="1"/>
        <rFont val="Times New Roman"/>
      </rPr>
      <t>G</t>
    </r>
    <r>
      <rPr>
        <vertAlign val="subscript"/>
        <sz val="13"/>
        <color theme="1"/>
        <rFont val="Times New Roman"/>
      </rPr>
      <t>a</t>
    </r>
    <r>
      <rPr>
        <sz val="13"/>
        <color theme="1"/>
        <rFont val="Times New Roman"/>
      </rPr>
      <t xml:space="preserve"> = (G</t>
    </r>
    <r>
      <rPr>
        <vertAlign val="subscript"/>
        <sz val="13"/>
        <color theme="1"/>
        <rFont val="Times New Roman"/>
      </rPr>
      <t>o</t>
    </r>
    <r>
      <rPr>
        <sz val="13"/>
        <color theme="1"/>
        <rFont val="Times New Roman"/>
      </rPr>
      <t xml:space="preserve"> + G</t>
    </r>
    <r>
      <rPr>
        <vertAlign val="subscript"/>
        <sz val="13"/>
        <color theme="1"/>
        <rFont val="Times New Roman"/>
      </rPr>
      <t>e</t>
    </r>
    <r>
      <rPr>
        <sz val="13"/>
        <color theme="1"/>
        <rFont val="Times New Roman"/>
      </rPr>
      <t xml:space="preserve">), kg </t>
    </r>
  </si>
  <si>
    <r>
      <rPr>
        <sz val="13"/>
        <color theme="1"/>
        <rFont val="Times New Roman"/>
      </rPr>
      <t>G</t>
    </r>
    <r>
      <rPr>
        <vertAlign val="subscript"/>
        <sz val="13"/>
        <color theme="1"/>
        <rFont val="Times New Roman"/>
      </rPr>
      <t>o</t>
    </r>
    <r>
      <rPr>
        <sz val="13"/>
        <color theme="1"/>
        <rFont val="Times New Roman"/>
      </rPr>
      <t xml:space="preserve"> – khối lượng bản thân xe,</t>
    </r>
  </si>
  <si>
    <r>
      <rPr>
        <sz val="13"/>
        <color theme="1"/>
        <rFont val="Times New Roman"/>
      </rPr>
      <t>G</t>
    </r>
    <r>
      <rPr>
        <vertAlign val="subscript"/>
        <sz val="13"/>
        <color theme="1"/>
        <rFont val="Times New Roman"/>
      </rPr>
      <t>e</t>
    </r>
    <r>
      <rPr>
        <sz val="13"/>
        <color theme="1"/>
        <rFont val="Times New Roman"/>
      </rPr>
      <t xml:space="preserve"> – khối lượng hữu ích,</t>
    </r>
  </si>
  <si>
    <r>
      <rPr>
        <sz val="13"/>
        <color theme="1"/>
        <rFont val="Times New Roman"/>
      </rPr>
      <t>G</t>
    </r>
    <r>
      <rPr>
        <vertAlign val="subscript"/>
        <sz val="13"/>
        <color theme="1"/>
        <rFont val="Times New Roman"/>
      </rPr>
      <t>e</t>
    </r>
    <r>
      <rPr>
        <sz val="13"/>
        <color theme="1"/>
        <rFont val="Times New Roman"/>
      </rPr>
      <t xml:space="preserve"> =</t>
    </r>
  </si>
  <si>
    <r>
      <rPr>
        <sz val="13"/>
        <color theme="1"/>
        <rFont val="Times New Roman"/>
      </rPr>
      <t>Thay các giá trị đã chọn và tính G</t>
    </r>
    <r>
      <rPr>
        <vertAlign val="subscript"/>
        <sz val="13"/>
        <color theme="1"/>
        <rFont val="Times New Roman"/>
      </rPr>
      <t>o</t>
    </r>
    <r>
      <rPr>
        <sz val="13"/>
        <color theme="1"/>
        <rFont val="Times New Roman"/>
      </rPr>
      <t>, G</t>
    </r>
    <r>
      <rPr>
        <vertAlign val="subscript"/>
        <sz val="13"/>
        <color theme="1"/>
        <rFont val="Times New Roman"/>
      </rPr>
      <t>e</t>
    </r>
    <r>
      <rPr>
        <sz val="13"/>
        <color theme="1"/>
        <rFont val="Times New Roman"/>
      </rPr>
      <t xml:space="preserve"> vào biểu thức (2.18)</t>
    </r>
  </si>
  <si>
    <r>
      <rPr>
        <sz val="13"/>
        <color theme="1"/>
        <rFont val="Times New Roman"/>
      </rPr>
      <t>G</t>
    </r>
    <r>
      <rPr>
        <vertAlign val="subscript"/>
        <sz val="13"/>
        <color theme="1"/>
        <rFont val="Times New Roman"/>
      </rPr>
      <t>a</t>
    </r>
    <r>
      <rPr>
        <sz val="13"/>
        <color theme="1"/>
        <rFont val="Times New Roman"/>
      </rPr>
      <t xml:space="preserve"> =</t>
    </r>
  </si>
  <si>
    <t>Khối lượng khi xe đủ tải G được phân bố thành 2 khối lượng, theo biểu thức:</t>
  </si>
  <si>
    <r>
      <rPr>
        <sz val="13"/>
        <color theme="1"/>
        <rFont val="Times New Roman"/>
      </rPr>
      <t>G</t>
    </r>
    <r>
      <rPr>
        <vertAlign val="subscript"/>
        <sz val="13"/>
        <color theme="1"/>
        <rFont val="Times New Roman"/>
      </rPr>
      <t>a</t>
    </r>
    <r>
      <rPr>
        <sz val="13"/>
        <color theme="1"/>
        <rFont val="Times New Roman"/>
      </rPr>
      <t xml:space="preserve"> = (G</t>
    </r>
    <r>
      <rPr>
        <vertAlign val="subscript"/>
        <sz val="13"/>
        <color theme="1"/>
        <rFont val="Times New Roman"/>
      </rPr>
      <t>a1</t>
    </r>
    <r>
      <rPr>
        <sz val="13"/>
        <color theme="1"/>
        <rFont val="Times New Roman"/>
      </rPr>
      <t xml:space="preserve"> + G</t>
    </r>
    <r>
      <rPr>
        <vertAlign val="subscript"/>
        <sz val="13"/>
        <color theme="1"/>
        <rFont val="Times New Roman"/>
      </rPr>
      <t>a2</t>
    </r>
    <r>
      <rPr>
        <sz val="13"/>
        <color theme="1"/>
        <rFont val="Times New Roman"/>
      </rPr>
      <t xml:space="preserve">), kg </t>
    </r>
  </si>
  <si>
    <t>.(2.20)</t>
  </si>
  <si>
    <r>
      <rPr>
        <sz val="13"/>
        <color theme="1"/>
        <rFont val="Times New Roman"/>
      </rPr>
      <t>G</t>
    </r>
    <r>
      <rPr>
        <vertAlign val="subscript"/>
        <sz val="13"/>
        <color theme="1"/>
        <rFont val="Times New Roman"/>
      </rPr>
      <t>a1</t>
    </r>
    <r>
      <rPr>
        <sz val="13"/>
        <color theme="1"/>
        <rFont val="Times New Roman"/>
      </rPr>
      <t xml:space="preserve"> – khối lượng G</t>
    </r>
    <r>
      <rPr>
        <vertAlign val="subscript"/>
        <sz val="13"/>
        <color theme="1"/>
        <rFont val="Times New Roman"/>
      </rPr>
      <t>a</t>
    </r>
    <r>
      <rPr>
        <sz val="13"/>
        <color theme="1"/>
        <rFont val="Times New Roman"/>
      </rPr>
      <t xml:space="preserve"> phân bố ra phía trục cầu trước, kg; </t>
    </r>
  </si>
  <si>
    <r>
      <rPr>
        <sz val="13"/>
        <color theme="1"/>
        <rFont val="Times New Roman"/>
      </rPr>
      <t>G</t>
    </r>
    <r>
      <rPr>
        <vertAlign val="subscript"/>
        <sz val="13"/>
        <color theme="1"/>
        <rFont val="Times New Roman"/>
      </rPr>
      <t>a2</t>
    </r>
    <r>
      <rPr>
        <sz val="13"/>
        <color theme="1"/>
        <rFont val="Times New Roman"/>
      </rPr>
      <t xml:space="preserve"> – khối lượng G</t>
    </r>
    <r>
      <rPr>
        <vertAlign val="subscript"/>
        <sz val="13"/>
        <color theme="1"/>
        <rFont val="Times New Roman"/>
      </rPr>
      <t>a</t>
    </r>
    <r>
      <rPr>
        <sz val="13"/>
        <color theme="1"/>
        <rFont val="Times New Roman"/>
      </rPr>
      <t xml:space="preserve"> phân bố ra phía trục cầu sau, kg.</t>
    </r>
  </si>
  <si>
    <r>
      <rPr>
        <sz val="13"/>
        <color theme="1"/>
        <rFont val="Times New Roman"/>
      </rPr>
      <t>Trong bảng 2, khoảng phần trăm (%) khối lượng G</t>
    </r>
    <r>
      <rPr>
        <vertAlign val="subscript"/>
        <sz val="13"/>
        <color theme="1"/>
        <rFont val="Times New Roman"/>
      </rPr>
      <t>a</t>
    </r>
    <r>
      <rPr>
        <sz val="13"/>
        <color theme="1"/>
        <rFont val="Times New Roman"/>
      </rPr>
      <t>, phân bố theo tỷ lệ ở phía trục cầu trước:</t>
    </r>
  </si>
  <si>
    <r>
      <rPr>
        <sz val="13"/>
        <color theme="1"/>
        <rFont val="Times New Roman"/>
      </rPr>
      <t>[G</t>
    </r>
    <r>
      <rPr>
        <vertAlign val="subscript"/>
        <sz val="13"/>
        <color theme="1"/>
        <rFont val="Times New Roman"/>
      </rPr>
      <t>a1</t>
    </r>
    <r>
      <rPr>
        <sz val="13"/>
        <color theme="1"/>
        <rFont val="Times New Roman"/>
      </rPr>
      <t>]% =</t>
    </r>
  </si>
  <si>
    <r>
      <rPr>
        <sz val="13"/>
        <color theme="1"/>
        <rFont val="Times New Roman"/>
      </rPr>
      <t>(% G</t>
    </r>
    <r>
      <rPr>
        <vertAlign val="subscript"/>
        <sz val="13"/>
        <color theme="1"/>
        <rFont val="Times New Roman"/>
      </rPr>
      <t>a</t>
    </r>
    <r>
      <rPr>
        <sz val="13"/>
        <color theme="1"/>
        <rFont val="Times New Roman"/>
      </rPr>
      <t>)</t>
    </r>
  </si>
  <si>
    <r>
      <rPr>
        <sz val="13"/>
        <color theme="1"/>
        <rFont val="Times New Roman"/>
      </rPr>
      <t>Chọn khối lượng G</t>
    </r>
    <r>
      <rPr>
        <vertAlign val="subscript"/>
        <sz val="13"/>
        <color theme="1"/>
        <rFont val="Times New Roman"/>
      </rPr>
      <t>a1</t>
    </r>
    <r>
      <rPr>
        <sz val="13"/>
        <color theme="1"/>
        <rFont val="Times New Roman"/>
      </rPr>
      <t xml:space="preserve"> phân bố ra phía trục cầu trước, là</t>
    </r>
  </si>
  <si>
    <r>
      <rPr>
        <sz val="13"/>
        <color theme="1"/>
        <rFont val="Times New Roman"/>
      </rPr>
      <t>G</t>
    </r>
    <r>
      <rPr>
        <vertAlign val="subscript"/>
        <sz val="13"/>
        <color theme="1"/>
        <rFont val="Times New Roman"/>
      </rPr>
      <t>a1</t>
    </r>
    <r>
      <rPr>
        <sz val="13"/>
        <color theme="1"/>
        <rFont val="Times New Roman"/>
      </rPr>
      <t xml:space="preserve"> =</t>
    </r>
  </si>
  <si>
    <r>
      <rPr>
        <sz val="13"/>
        <color theme="1"/>
        <rFont val="Times New Roman"/>
      </rPr>
      <t>Tỷ lệ G</t>
    </r>
    <r>
      <rPr>
        <vertAlign val="subscript"/>
        <sz val="13"/>
        <color theme="1"/>
        <rFont val="Times New Roman"/>
      </rPr>
      <t>a1</t>
    </r>
    <r>
      <rPr>
        <sz val="13"/>
        <color theme="1"/>
        <rFont val="Times New Roman"/>
      </rPr>
      <t xml:space="preserve"> so với G</t>
    </r>
    <r>
      <rPr>
        <vertAlign val="subscript"/>
        <sz val="13"/>
        <color theme="1"/>
        <rFont val="Times New Roman"/>
      </rPr>
      <t>a</t>
    </r>
    <r>
      <rPr>
        <sz val="13"/>
        <color theme="1"/>
        <rFont val="Times New Roman"/>
      </rPr>
      <t xml:space="preserve"> theo phần trăm được tính: </t>
    </r>
  </si>
  <si>
    <r>
      <rPr>
        <sz val="13"/>
        <color theme="1"/>
        <rFont val="Times New Roman"/>
      </rPr>
      <t>G</t>
    </r>
    <r>
      <rPr>
        <vertAlign val="subscript"/>
        <sz val="13"/>
        <color theme="1"/>
        <rFont val="Times New Roman"/>
      </rPr>
      <t>a1</t>
    </r>
    <r>
      <rPr>
        <sz val="13"/>
        <color theme="1"/>
        <rFont val="Times New Roman"/>
      </rPr>
      <t>%  = (G</t>
    </r>
    <r>
      <rPr>
        <vertAlign val="subscript"/>
        <sz val="13"/>
        <color theme="1"/>
        <rFont val="Times New Roman"/>
      </rPr>
      <t>a1</t>
    </r>
    <r>
      <rPr>
        <sz val="13"/>
        <color theme="1"/>
        <rFont val="Times New Roman"/>
      </rPr>
      <t>/G</t>
    </r>
    <r>
      <rPr>
        <vertAlign val="subscript"/>
        <sz val="13"/>
        <color theme="1"/>
        <rFont val="Times New Roman"/>
      </rPr>
      <t>a</t>
    </r>
    <r>
      <rPr>
        <sz val="13"/>
        <color theme="1"/>
        <rFont val="Times New Roman"/>
      </rPr>
      <t>).100(% G</t>
    </r>
    <r>
      <rPr>
        <vertAlign val="subscript"/>
        <sz val="13"/>
        <color theme="1"/>
        <rFont val="Times New Roman"/>
      </rPr>
      <t>a</t>
    </r>
    <r>
      <rPr>
        <sz val="13"/>
        <color theme="1"/>
        <rFont val="Times New Roman"/>
      </rPr>
      <t>)</t>
    </r>
  </si>
  <si>
    <r>
      <rPr>
        <sz val="13"/>
        <color theme="1"/>
        <rFont val="Times New Roman"/>
      </rPr>
      <t>Thay các giá trị G</t>
    </r>
    <r>
      <rPr>
        <vertAlign val="subscript"/>
        <sz val="13"/>
        <color theme="1"/>
        <rFont val="Times New Roman"/>
      </rPr>
      <t>a</t>
    </r>
    <r>
      <rPr>
        <sz val="13"/>
        <color theme="1"/>
        <rFont val="Times New Roman"/>
      </rPr>
      <t xml:space="preserve"> và G</t>
    </r>
    <r>
      <rPr>
        <vertAlign val="subscript"/>
        <sz val="13"/>
        <color theme="1"/>
        <rFont val="Times New Roman"/>
      </rPr>
      <t>a1</t>
    </r>
    <r>
      <rPr>
        <sz val="13"/>
        <color theme="1"/>
        <rFont val="Times New Roman"/>
      </rPr>
      <t xml:space="preserve"> vào biểu thức (2.23), có:</t>
    </r>
  </si>
  <si>
    <r>
      <rPr>
        <sz val="13"/>
        <color theme="1"/>
        <rFont val="Times New Roman"/>
      </rPr>
      <t>G</t>
    </r>
    <r>
      <rPr>
        <vertAlign val="subscript"/>
        <sz val="13"/>
        <color theme="1"/>
        <rFont val="Times New Roman"/>
      </rPr>
      <t>a1</t>
    </r>
    <r>
      <rPr>
        <sz val="13"/>
        <color theme="1"/>
        <rFont val="Times New Roman"/>
      </rPr>
      <t>%  =</t>
    </r>
  </si>
  <si>
    <r>
      <rPr>
        <sz val="13"/>
        <color theme="1"/>
        <rFont val="Times New Roman"/>
      </rPr>
      <t>% G</t>
    </r>
    <r>
      <rPr>
        <vertAlign val="subscript"/>
        <sz val="13"/>
        <color theme="1"/>
        <rFont val="Times New Roman"/>
      </rPr>
      <t>a</t>
    </r>
  </si>
  <si>
    <t>So sánh biểu thức (2.24) với (2.21) cho thấy:</t>
  </si>
  <si>
    <r>
      <rPr>
        <sz val="13"/>
        <color theme="1"/>
        <rFont val="Times New Roman"/>
      </rPr>
      <t>% G</t>
    </r>
    <r>
      <rPr>
        <vertAlign val="subscript"/>
        <sz val="13"/>
        <color theme="1"/>
        <rFont val="Times New Roman"/>
      </rPr>
      <t xml:space="preserve">a </t>
    </r>
    <r>
      <rPr>
        <sz val="13"/>
        <color theme="1"/>
        <rFont val="Times New Roman"/>
      </rPr>
      <t>Є [G</t>
    </r>
    <r>
      <rPr>
        <vertAlign val="subscript"/>
        <sz val="13"/>
        <color theme="1"/>
        <rFont val="Times New Roman"/>
      </rPr>
      <t>a1</t>
    </r>
    <r>
      <rPr>
        <sz val="13"/>
        <color theme="1"/>
        <rFont val="Times New Roman"/>
      </rPr>
      <t>]% =</t>
    </r>
  </si>
  <si>
    <r>
      <rPr>
        <sz val="13"/>
        <color rgb="FFFF0000"/>
        <rFont val="Times New Roman"/>
      </rPr>
      <t>Biểu thức (2.24)</t>
    </r>
    <r>
      <rPr>
        <sz val="13"/>
        <color rgb="FFFF0000"/>
        <rFont val="Times New Roman"/>
      </rPr>
      <t xml:space="preserve"> thỏa/hay không thỏa mãn </t>
    </r>
    <r>
      <rPr>
        <sz val="13"/>
        <color rgb="FFFF0000"/>
        <rFont val="Times New Roman"/>
      </rPr>
      <t>điều kiện (2.21)</t>
    </r>
  </si>
  <si>
    <t>Từ biểu thức (2.20), suy ra:</t>
  </si>
  <si>
    <r>
      <rPr>
        <sz val="13"/>
        <color theme="1"/>
        <rFont val="Times New Roman"/>
      </rPr>
      <t>G</t>
    </r>
    <r>
      <rPr>
        <vertAlign val="subscript"/>
        <sz val="13"/>
        <color theme="1"/>
        <rFont val="Times New Roman"/>
      </rPr>
      <t>a2</t>
    </r>
    <r>
      <rPr>
        <sz val="13"/>
        <color theme="1"/>
        <rFont val="Times New Roman"/>
      </rPr>
      <t xml:space="preserve"> = (G</t>
    </r>
    <r>
      <rPr>
        <vertAlign val="subscript"/>
        <sz val="13"/>
        <color theme="1"/>
        <rFont val="Times New Roman"/>
      </rPr>
      <t>a</t>
    </r>
    <r>
      <rPr>
        <sz val="13"/>
        <color theme="1"/>
        <rFont val="Times New Roman"/>
      </rPr>
      <t xml:space="preserve"> - G</t>
    </r>
    <r>
      <rPr>
        <vertAlign val="subscript"/>
        <sz val="13"/>
        <color theme="1"/>
        <rFont val="Times New Roman"/>
      </rPr>
      <t>a1</t>
    </r>
    <r>
      <rPr>
        <sz val="13"/>
        <color theme="1"/>
        <rFont val="Times New Roman"/>
      </rPr>
      <t xml:space="preserve">), kg </t>
    </r>
  </si>
  <si>
    <r>
      <rPr>
        <sz val="13"/>
        <color theme="1"/>
        <rFont val="Times New Roman"/>
      </rPr>
      <t>Thay các giá trị G</t>
    </r>
    <r>
      <rPr>
        <vertAlign val="subscript"/>
        <sz val="13"/>
        <color theme="1"/>
        <rFont val="Times New Roman"/>
      </rPr>
      <t>a</t>
    </r>
    <r>
      <rPr>
        <sz val="13"/>
        <color theme="1"/>
        <rFont val="Times New Roman"/>
      </rPr>
      <t xml:space="preserve"> và G</t>
    </r>
    <r>
      <rPr>
        <vertAlign val="subscript"/>
        <sz val="13"/>
        <color theme="1"/>
        <rFont val="Times New Roman"/>
      </rPr>
      <t>a1</t>
    </r>
    <r>
      <rPr>
        <sz val="13"/>
        <color theme="1"/>
        <rFont val="Times New Roman"/>
      </rPr>
      <t xml:space="preserve"> vào biểu thức (2.24), có:</t>
    </r>
  </si>
  <si>
    <r>
      <rPr>
        <sz val="13"/>
        <color theme="1"/>
        <rFont val="Times New Roman"/>
      </rPr>
      <t>G</t>
    </r>
    <r>
      <rPr>
        <vertAlign val="subscript"/>
        <sz val="13"/>
        <color theme="1"/>
        <rFont val="Times New Roman"/>
      </rPr>
      <t>a2</t>
    </r>
    <r>
      <rPr>
        <sz val="13"/>
        <color theme="1"/>
        <rFont val="Times New Roman"/>
      </rPr>
      <t xml:space="preserve"> =</t>
    </r>
  </si>
  <si>
    <r>
      <rPr>
        <sz val="13"/>
        <color theme="1"/>
        <rFont val="Times New Roman"/>
      </rPr>
      <t>Tỷ lệ G</t>
    </r>
    <r>
      <rPr>
        <vertAlign val="subscript"/>
        <sz val="13"/>
        <color theme="1"/>
        <rFont val="Times New Roman"/>
      </rPr>
      <t>a2</t>
    </r>
    <r>
      <rPr>
        <sz val="13"/>
        <color theme="1"/>
        <rFont val="Times New Roman"/>
      </rPr>
      <t xml:space="preserve"> so với G</t>
    </r>
    <r>
      <rPr>
        <vertAlign val="subscript"/>
        <sz val="13"/>
        <color theme="1"/>
        <rFont val="Times New Roman"/>
      </rPr>
      <t>a</t>
    </r>
    <r>
      <rPr>
        <sz val="13"/>
        <color theme="1"/>
        <rFont val="Times New Roman"/>
      </rPr>
      <t xml:space="preserve"> theo phần trăm được tính:</t>
    </r>
  </si>
  <si>
    <r>
      <rPr>
        <sz val="13"/>
        <color theme="1"/>
        <rFont val="Times New Roman"/>
      </rPr>
      <t>G</t>
    </r>
    <r>
      <rPr>
        <vertAlign val="subscript"/>
        <sz val="13"/>
        <color theme="1"/>
        <rFont val="Times New Roman"/>
      </rPr>
      <t>a2</t>
    </r>
    <r>
      <rPr>
        <sz val="13"/>
        <color theme="1"/>
        <rFont val="Times New Roman"/>
      </rPr>
      <t>%  = (G</t>
    </r>
    <r>
      <rPr>
        <vertAlign val="subscript"/>
        <sz val="13"/>
        <color theme="1"/>
        <rFont val="Times New Roman"/>
      </rPr>
      <t>a2</t>
    </r>
    <r>
      <rPr>
        <sz val="13"/>
        <color theme="1"/>
        <rFont val="Times New Roman"/>
      </rPr>
      <t>/G</t>
    </r>
    <r>
      <rPr>
        <vertAlign val="subscript"/>
        <sz val="13"/>
        <color theme="1"/>
        <rFont val="Times New Roman"/>
      </rPr>
      <t>a</t>
    </r>
    <r>
      <rPr>
        <sz val="13"/>
        <color theme="1"/>
        <rFont val="Times New Roman"/>
      </rPr>
      <t>).100(% G</t>
    </r>
    <r>
      <rPr>
        <vertAlign val="subscript"/>
        <sz val="13"/>
        <color theme="1"/>
        <rFont val="Times New Roman"/>
      </rPr>
      <t>a</t>
    </r>
    <r>
      <rPr>
        <sz val="13"/>
        <color theme="1"/>
        <rFont val="Times New Roman"/>
      </rPr>
      <t>)</t>
    </r>
  </si>
  <si>
    <r>
      <rPr>
        <sz val="13"/>
        <color theme="1"/>
        <rFont val="Times New Roman"/>
      </rPr>
      <t>Thay các giá trị G</t>
    </r>
    <r>
      <rPr>
        <vertAlign val="subscript"/>
        <sz val="13"/>
        <color theme="1"/>
        <rFont val="Times New Roman"/>
      </rPr>
      <t>a</t>
    </r>
    <r>
      <rPr>
        <sz val="13"/>
        <color theme="1"/>
        <rFont val="Times New Roman"/>
      </rPr>
      <t xml:space="preserve"> và G</t>
    </r>
    <r>
      <rPr>
        <vertAlign val="subscript"/>
        <sz val="13"/>
        <color theme="1"/>
        <rFont val="Times New Roman"/>
      </rPr>
      <t>a1</t>
    </r>
    <r>
      <rPr>
        <sz val="13"/>
        <color theme="1"/>
        <rFont val="Times New Roman"/>
      </rPr>
      <t xml:space="preserve"> vào biểu thức (2.26), được:</t>
    </r>
  </si>
  <si>
    <r>
      <rPr>
        <sz val="13"/>
        <color theme="1"/>
        <rFont val="Times New Roman"/>
      </rPr>
      <t>G</t>
    </r>
    <r>
      <rPr>
        <vertAlign val="subscript"/>
        <sz val="13"/>
        <color theme="1"/>
        <rFont val="Times New Roman"/>
      </rPr>
      <t>a2</t>
    </r>
    <r>
      <rPr>
        <sz val="13"/>
        <color theme="1"/>
        <rFont val="Times New Roman"/>
      </rPr>
      <t xml:space="preserve">% </t>
    </r>
  </si>
  <si>
    <r>
      <rPr>
        <sz val="13"/>
        <color theme="1"/>
        <rFont val="Times New Roman"/>
      </rPr>
      <t>Theo bảng 2, phần trăm (%) khối lượng G</t>
    </r>
    <r>
      <rPr>
        <vertAlign val="subscript"/>
        <sz val="13"/>
        <color theme="1"/>
        <rFont val="Times New Roman"/>
      </rPr>
      <t>a</t>
    </r>
    <r>
      <rPr>
        <sz val="13"/>
        <color theme="1"/>
        <rFont val="Times New Roman"/>
      </rPr>
      <t>, phân bố theo tỷ lệ ở phía trục cầu sau:</t>
    </r>
  </si>
  <si>
    <r>
      <rPr>
        <sz val="13"/>
        <color theme="1"/>
        <rFont val="Times New Roman"/>
      </rPr>
      <t>[G</t>
    </r>
    <r>
      <rPr>
        <vertAlign val="subscript"/>
        <sz val="13"/>
        <color theme="1"/>
        <rFont val="Times New Roman"/>
      </rPr>
      <t>a2</t>
    </r>
    <r>
      <rPr>
        <sz val="13"/>
        <color theme="1"/>
        <rFont val="Times New Roman"/>
      </rPr>
      <t>]% =</t>
    </r>
  </si>
  <si>
    <t>So sánh biểu thức (2.27) với (2.28) cho thấy:</t>
  </si>
  <si>
    <r>
      <rPr>
        <sz val="13"/>
        <color theme="1"/>
        <rFont val="Times New Roman"/>
      </rPr>
      <t>% G</t>
    </r>
    <r>
      <rPr>
        <vertAlign val="subscript"/>
        <sz val="13"/>
        <color theme="1"/>
        <rFont val="Times New Roman"/>
      </rPr>
      <t xml:space="preserve">a </t>
    </r>
    <r>
      <rPr>
        <sz val="13"/>
        <color theme="1"/>
        <rFont val="Times New Roman"/>
      </rPr>
      <t>Є [G</t>
    </r>
    <r>
      <rPr>
        <vertAlign val="subscript"/>
        <sz val="13"/>
        <color theme="1"/>
        <rFont val="Times New Roman"/>
      </rPr>
      <t>a2</t>
    </r>
    <r>
      <rPr>
        <sz val="13"/>
        <color theme="1"/>
        <rFont val="Times New Roman"/>
      </rPr>
      <t>] =</t>
    </r>
  </si>
  <si>
    <r>
      <rPr>
        <sz val="13"/>
        <color rgb="FFFF0000"/>
        <rFont val="Times New Roman"/>
      </rPr>
      <t>Biểu thức (2.27)</t>
    </r>
    <r>
      <rPr>
        <sz val="13"/>
        <color rgb="FFFF0000"/>
        <rFont val="Times New Roman"/>
      </rPr>
      <t xml:space="preserve"> thỏa/hay không thỏa mãn </t>
    </r>
    <r>
      <rPr>
        <sz val="13"/>
        <color rgb="FFFF0000"/>
        <rFont val="Times New Roman"/>
      </rPr>
      <t>điều kiện (2.28)</t>
    </r>
  </si>
  <si>
    <t>1.2.3.</t>
  </si>
  <si>
    <t>1.2.3. Vận tốc ứng với mặt đường xe di chuyển</t>
  </si>
  <si>
    <t xml:space="preserve">Vận tốc nhỏ nhất và mặt đường tương ứng   </t>
  </si>
  <si>
    <t>Khi xe di chuyển trên mặt đường:</t>
  </si>
  <si>
    <t>Trong bảng 4, khoảng giá trị vận tốc nhỏ nhất:</t>
  </si>
  <si>
    <r>
      <rPr>
        <sz val="13"/>
        <color theme="1"/>
        <rFont val="Times New Roman"/>
      </rPr>
      <t>[v</t>
    </r>
    <r>
      <rPr>
        <vertAlign val="subscript"/>
        <sz val="13"/>
        <color theme="1"/>
        <rFont val="Times New Roman"/>
      </rPr>
      <t>min</t>
    </r>
    <r>
      <rPr>
        <sz val="13"/>
        <color theme="1"/>
        <rFont val="Times New Roman"/>
      </rPr>
      <t>] =</t>
    </r>
  </si>
  <si>
    <t>.(2.30)</t>
  </si>
  <si>
    <r>
      <rPr>
        <sz val="13"/>
        <color theme="1"/>
        <rFont val="Times New Roman"/>
      </rPr>
      <t>v</t>
    </r>
    <r>
      <rPr>
        <vertAlign val="subscript"/>
        <sz val="13"/>
        <color theme="1"/>
        <rFont val="Times New Roman"/>
      </rPr>
      <t>min</t>
    </r>
    <r>
      <rPr>
        <sz val="13"/>
        <color theme="1"/>
        <rFont val="Times New Roman"/>
      </rPr>
      <t xml:space="preserve"> =</t>
    </r>
  </si>
  <si>
    <r>
      <rPr>
        <sz val="13"/>
        <color theme="1"/>
        <rFont val="Times New Roman"/>
      </rPr>
      <t>Є [v</t>
    </r>
    <r>
      <rPr>
        <vertAlign val="subscript"/>
        <sz val="13"/>
        <color theme="1"/>
        <rFont val="Times New Roman"/>
      </rPr>
      <t>min</t>
    </r>
    <r>
      <rPr>
        <sz val="13"/>
        <color theme="1"/>
        <rFont val="Times New Roman"/>
      </rPr>
      <t>] =</t>
    </r>
  </si>
  <si>
    <t>Vận tốc lớn nhất và mặt đường tương ứng</t>
  </si>
  <si>
    <t>Khi được kiểm nghiệm trên mặt đường:</t>
  </si>
  <si>
    <r>
      <rPr>
        <sz val="13"/>
        <color theme="1"/>
        <rFont val="Times New Roman"/>
      </rPr>
      <t>Vận tốc lớn nhất của xe là giá trị v</t>
    </r>
    <r>
      <rPr>
        <vertAlign val="subscript"/>
        <sz val="13"/>
        <color theme="1"/>
        <rFont val="Times New Roman"/>
      </rPr>
      <t>max</t>
    </r>
    <r>
      <rPr>
        <sz val="13"/>
        <color theme="1"/>
        <rFont val="Times New Roman"/>
      </rPr>
      <t xml:space="preserve"> trong thông số ban đầu:</t>
    </r>
  </si>
  <si>
    <t>Độ dốc mặt đường (i)</t>
  </si>
  <si>
    <t>Mặt đường thử nghiệm xe khó có thể bằng phẳng và sẽ có khoảng độ dốc [i] có thể chấp nhận được và theo biểu thức (1.4):</t>
  </si>
  <si>
    <t>(xxxx ÷ xxxx)</t>
  </si>
  <si>
    <t>[i] =  (0.005 ÷ 0.015)</t>
  </si>
  <si>
    <t xml:space="preserve">i = </t>
  </si>
  <si>
    <t>Є [i] =</t>
  </si>
  <si>
    <t>Hệ số cản lăn và hệ số bám</t>
  </si>
  <si>
    <t>d.1.</t>
  </si>
  <si>
    <r>
      <rPr>
        <sz val="13"/>
        <color theme="1"/>
        <rFont val="Times New Roman"/>
      </rPr>
      <t>Hệ số cản lăn giữa các bánh xe với mặt đường</t>
    </r>
    <r>
      <rPr>
        <b/>
        <sz val="13"/>
        <color theme="1"/>
        <rFont val="Times New Roman"/>
      </rPr>
      <t xml:space="preserve"> nhựa, bê tông khô sạch</t>
    </r>
  </si>
  <si>
    <r>
      <rPr>
        <sz val="13"/>
        <color theme="1"/>
        <rFont val="Times New Roman"/>
      </rPr>
      <t>Với mặt đường nhựa, bê tông khô sạch, hệ số cản lăn (fv</t>
    </r>
    <r>
      <rPr>
        <vertAlign val="subscript"/>
        <sz val="13"/>
        <color theme="1"/>
        <rFont val="Times New Roman"/>
      </rPr>
      <t>i</t>
    </r>
    <r>
      <rPr>
        <sz val="13"/>
        <color theme="1"/>
        <rFont val="Times New Roman"/>
      </rPr>
      <t>) được xác định theo hàm số với biến vận tốc v</t>
    </r>
    <r>
      <rPr>
        <vertAlign val="subscript"/>
        <sz val="13"/>
        <color theme="1"/>
        <rFont val="Times New Roman"/>
      </rPr>
      <t>i</t>
    </r>
    <r>
      <rPr>
        <sz val="13"/>
        <color theme="1"/>
        <rFont val="Times New Roman"/>
      </rPr>
      <t>:</t>
    </r>
  </si>
  <si>
    <r>
      <rPr>
        <sz val="13"/>
        <color theme="1"/>
        <rFont val="Times New Roman"/>
      </rPr>
      <t>fv</t>
    </r>
    <r>
      <rPr>
        <vertAlign val="subscript"/>
        <sz val="13"/>
        <color theme="1"/>
        <rFont val="Times New Roman"/>
      </rPr>
      <t>i</t>
    </r>
    <r>
      <rPr>
        <sz val="13"/>
        <color theme="1"/>
        <rFont val="Times New Roman"/>
      </rPr>
      <t xml:space="preserve"> = f(v</t>
    </r>
    <r>
      <rPr>
        <vertAlign val="subscript"/>
        <sz val="13"/>
        <color theme="1"/>
        <rFont val="Times New Roman"/>
      </rPr>
      <t>i</t>
    </r>
    <r>
      <rPr>
        <sz val="13"/>
        <color theme="1"/>
        <rFont val="Times New Roman"/>
      </rPr>
      <t>) = (32+v</t>
    </r>
    <r>
      <rPr>
        <vertAlign val="subscript"/>
        <sz val="13"/>
        <color theme="1"/>
        <rFont val="Times New Roman"/>
      </rPr>
      <t>i</t>
    </r>
    <r>
      <rPr>
        <sz val="13"/>
        <color theme="1"/>
        <rFont val="Times New Roman"/>
      </rPr>
      <t xml:space="preserve">)/2800 </t>
    </r>
  </si>
  <si>
    <r>
      <rPr>
        <sz val="13"/>
        <color theme="1"/>
        <rFont val="Times New Roman"/>
      </rPr>
      <t>với, v</t>
    </r>
    <r>
      <rPr>
        <vertAlign val="subscript"/>
        <sz val="13"/>
        <color theme="1"/>
        <rFont val="Times New Roman"/>
      </rPr>
      <t>i</t>
    </r>
    <r>
      <rPr>
        <sz val="13"/>
        <color theme="1"/>
        <rFont val="Times New Roman"/>
      </rPr>
      <t xml:space="preserve"> – vận tốc xe biến đổi, m/s</t>
    </r>
  </si>
  <si>
    <r>
      <rPr>
        <sz val="13"/>
        <color theme="1"/>
        <rFont val="Times New Roman"/>
      </rPr>
      <t>Khi v</t>
    </r>
    <r>
      <rPr>
        <vertAlign val="subscript"/>
        <sz val="13"/>
        <color theme="1"/>
        <rFont val="Times New Roman"/>
      </rPr>
      <t>i</t>
    </r>
    <r>
      <rPr>
        <sz val="13"/>
        <color theme="1"/>
        <rFont val="Times New Roman"/>
      </rPr>
      <t xml:space="preserve"> = v</t>
    </r>
    <r>
      <rPr>
        <vertAlign val="subscript"/>
        <sz val="13"/>
        <color theme="1"/>
        <rFont val="Times New Roman"/>
      </rPr>
      <t>max</t>
    </r>
    <r>
      <rPr>
        <sz val="13"/>
        <color theme="1"/>
        <rFont val="Times New Roman"/>
      </rPr>
      <t>, thì giá trị hàm số (2.35) được xác định:</t>
    </r>
  </si>
  <si>
    <r>
      <rPr>
        <sz val="13"/>
        <color theme="1"/>
        <rFont val="Times New Roman"/>
      </rPr>
      <t>fv</t>
    </r>
    <r>
      <rPr>
        <vertAlign val="subscript"/>
        <sz val="13"/>
        <color theme="1"/>
        <rFont val="Times New Roman"/>
      </rPr>
      <t>max</t>
    </r>
    <r>
      <rPr>
        <sz val="13"/>
        <color theme="1"/>
        <rFont val="Times New Roman"/>
      </rPr>
      <t xml:space="preserve"> = (32+v</t>
    </r>
    <r>
      <rPr>
        <vertAlign val="subscript"/>
        <sz val="13"/>
        <color theme="1"/>
        <rFont val="Times New Roman"/>
      </rPr>
      <t>max</t>
    </r>
    <r>
      <rPr>
        <sz val="13"/>
        <color theme="1"/>
        <rFont val="Times New Roman"/>
      </rPr>
      <t xml:space="preserve">)/2800 </t>
    </r>
  </si>
  <si>
    <r>
      <rPr>
        <sz val="13"/>
        <color theme="1"/>
        <rFont val="Times New Roman"/>
      </rPr>
      <t>Thay giá trị v</t>
    </r>
    <r>
      <rPr>
        <vertAlign val="subscript"/>
        <sz val="13"/>
        <color theme="1"/>
        <rFont val="Times New Roman"/>
      </rPr>
      <t>max</t>
    </r>
    <r>
      <rPr>
        <sz val="13"/>
        <color theme="1"/>
        <rFont val="Times New Roman"/>
      </rPr>
      <t xml:space="preserve"> vào biểu thức (2.36), thì</t>
    </r>
  </si>
  <si>
    <r>
      <rPr>
        <sz val="13"/>
        <color rgb="FFFF0000"/>
        <rFont val="Times New Roman"/>
      </rPr>
      <t>fv</t>
    </r>
    <r>
      <rPr>
        <vertAlign val="subscript"/>
        <sz val="13"/>
        <color rgb="FFFF0000"/>
        <rFont val="Times New Roman"/>
      </rPr>
      <t>max</t>
    </r>
    <r>
      <rPr>
        <sz val="13"/>
        <color rgb="FFFF0000"/>
        <rFont val="Times New Roman"/>
      </rPr>
      <t xml:space="preserve"> =</t>
    </r>
  </si>
  <si>
    <t>d.2.</t>
  </si>
  <si>
    <t>Hệ số bám giữa các bánh xe chủ động với mặt đường</t>
  </si>
  <si>
    <r>
      <rPr>
        <sz val="13"/>
        <color theme="1"/>
        <rFont val="Times New Roman"/>
      </rPr>
      <t xml:space="preserve">Theo </t>
    </r>
    <r>
      <rPr>
        <b/>
        <sz val="13"/>
        <color theme="1"/>
        <rFont val="Times New Roman"/>
      </rPr>
      <t>bảng 1</t>
    </r>
    <r>
      <rPr>
        <sz val="13"/>
        <color theme="1"/>
        <rFont val="Times New Roman"/>
      </rPr>
      <t>, với mặt đường được chọn:</t>
    </r>
  </si>
  <si>
    <t>Khoảng giá trị hệ số bám,</t>
  </si>
  <si>
    <t>.(2.40)</t>
  </si>
  <si>
    <t>Nên chọn:</t>
  </si>
  <si>
    <t>φ =</t>
  </si>
  <si>
    <t>Є [φ] =</t>
  </si>
  <si>
    <t>1.2.4.</t>
  </si>
  <si>
    <t>Nhân tố khí động học</t>
  </si>
  <si>
    <t>Nhân tố khí động học (W) là tích số giữa diện tích cản chính diện (F) của xe với hệ số cản khí động học (K), được thể hiện qua biểu thức:</t>
  </si>
  <si>
    <r>
      <rPr>
        <sz val="13"/>
        <color theme="1"/>
        <rFont val="Times New Roman"/>
      </rPr>
      <t>W = K.F, Ns</t>
    </r>
    <r>
      <rPr>
        <vertAlign val="superscript"/>
        <sz val="13"/>
        <color theme="1"/>
        <rFont val="Times New Roman"/>
      </rPr>
      <t>2</t>
    </r>
    <r>
      <rPr>
        <sz val="13"/>
        <color theme="1"/>
        <rFont val="Times New Roman"/>
      </rPr>
      <t>/m</t>
    </r>
    <r>
      <rPr>
        <vertAlign val="superscript"/>
        <sz val="13"/>
        <color theme="1"/>
        <rFont val="Times New Roman"/>
      </rPr>
      <t>2</t>
    </r>
    <r>
      <rPr>
        <sz val="13"/>
        <color theme="1"/>
        <rFont val="Times New Roman"/>
      </rPr>
      <t xml:space="preserve"> </t>
    </r>
  </si>
  <si>
    <t>Trong đó,</t>
  </si>
  <si>
    <r>
      <rPr>
        <sz val="13"/>
        <color theme="1"/>
        <rFont val="Times New Roman"/>
      </rPr>
      <t>F – diện tích cản chính diện xe, m</t>
    </r>
    <r>
      <rPr>
        <vertAlign val="superscript"/>
        <sz val="13"/>
        <color theme="1"/>
        <rFont val="Times New Roman"/>
      </rPr>
      <t>2</t>
    </r>
    <r>
      <rPr>
        <sz val="13"/>
        <color theme="1"/>
        <rFont val="Times New Roman"/>
      </rPr>
      <t>;</t>
    </r>
  </si>
  <si>
    <r>
      <rPr>
        <sz val="13"/>
        <color theme="1"/>
        <rFont val="Times New Roman"/>
      </rPr>
      <t>K – hệ số cản khí động học, Ns</t>
    </r>
    <r>
      <rPr>
        <vertAlign val="superscript"/>
        <sz val="13"/>
        <color theme="1"/>
        <rFont val="Times New Roman"/>
      </rPr>
      <t>2</t>
    </r>
    <r>
      <rPr>
        <sz val="13"/>
        <color theme="1"/>
        <rFont val="Times New Roman"/>
      </rPr>
      <t>/m</t>
    </r>
    <r>
      <rPr>
        <vertAlign val="superscript"/>
        <sz val="13"/>
        <color theme="1"/>
        <rFont val="Times New Roman"/>
      </rPr>
      <t>4</t>
    </r>
    <r>
      <rPr>
        <sz val="13"/>
        <color theme="1"/>
        <rFont val="Times New Roman"/>
      </rPr>
      <t>;</t>
    </r>
  </si>
  <si>
    <r>
      <rPr>
        <sz val="13"/>
        <color theme="1"/>
        <rFont val="Times New Roman"/>
      </rPr>
      <t>Với chủng lo</t>
    </r>
    <r>
      <rPr>
        <sz val="13"/>
        <color theme="1"/>
        <rFont val="Times New Roman"/>
      </rPr>
      <t>ại xe</t>
    </r>
  </si>
  <si>
    <r>
      <rPr>
        <sz val="13"/>
        <color theme="1"/>
        <rFont val="Times New Roman"/>
      </rPr>
      <t xml:space="preserve"> + Theo </t>
    </r>
    <r>
      <rPr>
        <b/>
        <sz val="13"/>
        <color theme="1"/>
        <rFont val="Times New Roman"/>
      </rPr>
      <t>bảng 5</t>
    </r>
    <r>
      <rPr>
        <sz val="13"/>
        <color theme="1"/>
        <rFont val="Times New Roman"/>
      </rPr>
      <t>, có:</t>
    </r>
  </si>
  <si>
    <t>Khoảng chiều rộng vệt bánh xe trước</t>
  </si>
  <si>
    <r>
      <rPr>
        <sz val="13"/>
        <color theme="1"/>
        <rFont val="Times New Roman"/>
      </rPr>
      <t>(xxxx</t>
    </r>
    <r>
      <rPr>
        <sz val="13"/>
        <color rgb="FFFF0000"/>
        <rFont val="Times New Roman"/>
      </rPr>
      <t xml:space="preserve"> ÷ xxx) </t>
    </r>
    <r>
      <rPr>
        <sz val="13"/>
        <color theme="1"/>
        <rFont val="Times New Roman"/>
      </rPr>
      <t xml:space="preserve">mm </t>
    </r>
  </si>
  <si>
    <t>Khoảng chiều rộng bao</t>
  </si>
  <si>
    <r>
      <rPr>
        <sz val="13"/>
        <color theme="1"/>
        <rFont val="Times New Roman"/>
      </rPr>
      <t>[W</t>
    </r>
    <r>
      <rPr>
        <vertAlign val="subscript"/>
        <sz val="13"/>
        <color theme="1"/>
        <rFont val="Times New Roman"/>
      </rPr>
      <t>o</t>
    </r>
    <r>
      <rPr>
        <sz val="13"/>
        <color theme="1"/>
        <rFont val="Times New Roman"/>
      </rPr>
      <t>] =</t>
    </r>
  </si>
  <si>
    <r>
      <rPr>
        <sz val="13"/>
        <color theme="1"/>
        <rFont val="Times New Roman"/>
      </rPr>
      <t>xxxx</t>
    </r>
    <r>
      <rPr>
        <sz val="13"/>
        <color rgb="FFFF0000"/>
        <rFont val="Times New Roman"/>
      </rPr>
      <t xml:space="preserve"> ÷ xxx </t>
    </r>
    <r>
      <rPr>
        <sz val="13"/>
        <color theme="1"/>
        <rFont val="Times New Roman"/>
      </rPr>
      <t xml:space="preserve">mm </t>
    </r>
  </si>
  <si>
    <t>Khoảng chiều cao bao</t>
  </si>
  <si>
    <r>
      <rPr>
        <sz val="13"/>
        <color theme="1"/>
        <rFont val="Times New Roman"/>
      </rPr>
      <t>[H</t>
    </r>
    <r>
      <rPr>
        <vertAlign val="subscript"/>
        <sz val="13"/>
        <color theme="1"/>
        <rFont val="Times New Roman"/>
      </rPr>
      <t>o</t>
    </r>
    <r>
      <rPr>
        <sz val="13"/>
        <color theme="1"/>
        <rFont val="Times New Roman"/>
      </rPr>
      <t>] =</t>
    </r>
  </si>
  <si>
    <r>
      <rPr>
        <sz val="13"/>
        <color theme="1"/>
        <rFont val="Times New Roman"/>
      </rPr>
      <t>(xxxx</t>
    </r>
    <r>
      <rPr>
        <sz val="13"/>
        <color rgb="FFFF0000"/>
        <rFont val="Times New Roman"/>
      </rPr>
      <t xml:space="preserve"> ÷ xxxx) </t>
    </r>
    <r>
      <rPr>
        <sz val="13"/>
        <color theme="1"/>
        <rFont val="Times New Roman"/>
      </rPr>
      <t xml:space="preserve">mm </t>
    </r>
  </si>
  <si>
    <t>Dựa theo các khoảng, chọn:</t>
  </si>
  <si>
    <r>
      <rPr>
        <sz val="13"/>
        <color theme="1"/>
        <rFont val="Times New Roman"/>
      </rPr>
      <t>W</t>
    </r>
    <r>
      <rPr>
        <vertAlign val="subscript"/>
        <sz val="13"/>
        <color theme="1"/>
        <rFont val="Times New Roman"/>
      </rPr>
      <t>o</t>
    </r>
    <r>
      <rPr>
        <sz val="13"/>
        <color theme="1"/>
        <rFont val="Times New Roman"/>
      </rPr>
      <t xml:space="preserve"> =</t>
    </r>
  </si>
  <si>
    <t>W =</t>
  </si>
  <si>
    <r>
      <rPr>
        <sz val="13"/>
        <color theme="1"/>
        <rFont val="Times New Roman"/>
      </rPr>
      <t>H</t>
    </r>
    <r>
      <rPr>
        <vertAlign val="subscript"/>
        <sz val="13"/>
        <color theme="1"/>
        <rFont val="Times New Roman"/>
      </rPr>
      <t>o</t>
    </r>
    <r>
      <rPr>
        <sz val="13"/>
        <color theme="1"/>
        <rFont val="Times New Roman"/>
      </rPr>
      <t xml:space="preserve"> =</t>
    </r>
  </si>
  <si>
    <r>
      <rPr>
        <sz val="13"/>
        <color rgb="FF000000"/>
        <rFont val="Times New Roman"/>
      </rPr>
      <t xml:space="preserve"> + Theo </t>
    </r>
    <r>
      <rPr>
        <b/>
        <sz val="13"/>
        <color rgb="FF000000"/>
        <rFont val="Times New Roman"/>
      </rPr>
      <t xml:space="preserve">bảng 6, </t>
    </r>
    <r>
      <rPr>
        <sz val="13"/>
        <color rgb="FF000000"/>
        <rFont val="Times New Roman"/>
      </rPr>
      <t>xe tương ứng có:</t>
    </r>
  </si>
  <si>
    <t xml:space="preserve"> - Khoảng diện tích cản chính diện:</t>
  </si>
  <si>
    <t>[F] =</t>
  </si>
  <si>
    <t>(… ÷ …)</t>
  </si>
  <si>
    <r>
      <rPr>
        <sz val="13"/>
        <color theme="1"/>
        <rFont val="Times New Roman"/>
      </rPr>
      <t>m</t>
    </r>
    <r>
      <rPr>
        <vertAlign val="superscript"/>
        <sz val="13"/>
        <color theme="1"/>
        <rFont val="Times New Roman"/>
      </rPr>
      <t>2</t>
    </r>
    <r>
      <rPr>
        <sz val="13"/>
        <color theme="1"/>
        <rFont val="Times New Roman"/>
      </rPr>
      <t xml:space="preserve"> </t>
    </r>
  </si>
  <si>
    <t xml:space="preserve"> - Khoảng hệ số cản khí động học:</t>
  </si>
  <si>
    <r>
      <rPr>
        <sz val="13"/>
        <color theme="1"/>
        <rFont val="Times New Roman"/>
      </rPr>
      <t xml:space="preserve"> [K] </t>
    </r>
    <r>
      <rPr>
        <sz val="13"/>
        <color rgb="FFFF0000"/>
        <rFont val="Times New Roman"/>
      </rPr>
      <t>=</t>
    </r>
  </si>
  <si>
    <r>
      <rPr>
        <sz val="13"/>
        <color theme="1"/>
        <rFont val="Times New Roman"/>
      </rPr>
      <t>Ns</t>
    </r>
    <r>
      <rPr>
        <vertAlign val="superscript"/>
        <sz val="13"/>
        <color theme="1"/>
        <rFont val="Times New Roman"/>
      </rPr>
      <t>2</t>
    </r>
    <r>
      <rPr>
        <sz val="13"/>
        <color theme="1"/>
        <rFont val="Times New Roman"/>
      </rPr>
      <t>/m</t>
    </r>
    <r>
      <rPr>
        <vertAlign val="superscript"/>
        <sz val="13"/>
        <color theme="1"/>
        <rFont val="Times New Roman"/>
      </rPr>
      <t>4</t>
    </r>
    <r>
      <rPr>
        <sz val="13"/>
        <color theme="1"/>
        <rFont val="Times New Roman"/>
      </rPr>
      <t xml:space="preserve"> </t>
    </r>
  </si>
  <si>
    <t xml:space="preserve"> - Khoảng nhân tố khí động học:</t>
  </si>
  <si>
    <r>
      <rPr>
        <sz val="13"/>
        <color theme="1"/>
        <rFont val="Times New Roman"/>
      </rPr>
      <t xml:space="preserve"> [W] </t>
    </r>
    <r>
      <rPr>
        <sz val="13"/>
        <color rgb="FFFF0000"/>
        <rFont val="Times New Roman"/>
      </rPr>
      <t>=</t>
    </r>
  </si>
  <si>
    <r>
      <rPr>
        <sz val="13"/>
        <color theme="1"/>
        <rFont val="Times New Roman"/>
      </rPr>
      <t>Ns</t>
    </r>
    <r>
      <rPr>
        <vertAlign val="superscript"/>
        <sz val="13"/>
        <color theme="1"/>
        <rFont val="Times New Roman"/>
      </rPr>
      <t>2</t>
    </r>
    <r>
      <rPr>
        <sz val="13"/>
        <color theme="1"/>
        <rFont val="Times New Roman"/>
      </rPr>
      <t>/m</t>
    </r>
    <r>
      <rPr>
        <vertAlign val="superscript"/>
        <sz val="13"/>
        <color theme="1"/>
        <rFont val="Times New Roman"/>
      </rPr>
      <t>2</t>
    </r>
    <r>
      <rPr>
        <sz val="13"/>
        <color theme="1"/>
        <rFont val="Times New Roman"/>
      </rPr>
      <t xml:space="preserve"> </t>
    </r>
  </si>
  <si>
    <t xml:space="preserve"> + Chọn và tính:</t>
  </si>
  <si>
    <t xml:space="preserve"> - Chọn</t>
  </si>
  <si>
    <t>K =</t>
  </si>
  <si>
    <t xml:space="preserve"> Є [K] =</t>
  </si>
  <si>
    <t xml:space="preserve"> - Tính diện tích cản chính diện xe</t>
  </si>
  <si>
    <r>
      <rPr>
        <sz val="13"/>
        <color theme="1"/>
        <rFont val="Times New Roman"/>
      </rPr>
      <t xml:space="preserve">Theo biểu thức (1…), diện tích cản chính diện xe tương ứng được tính: F </t>
    </r>
    <r>
      <rPr>
        <sz val="13"/>
        <color rgb="FFFF0000"/>
        <rFont val="Times New Roman"/>
      </rPr>
      <t>= XXXXX</t>
    </r>
    <r>
      <rPr>
        <sz val="13"/>
        <color theme="1"/>
        <rFont val="Times New Roman"/>
      </rPr>
      <t xml:space="preserve"> m</t>
    </r>
    <r>
      <rPr>
        <vertAlign val="superscript"/>
        <sz val="13"/>
        <color theme="1"/>
        <rFont val="Times New Roman"/>
      </rPr>
      <t>2</t>
    </r>
    <r>
      <rPr>
        <sz val="13"/>
        <color rgb="FFFF0000"/>
        <rFont val="Times New Roman"/>
      </rPr>
      <t xml:space="preserve"> </t>
    </r>
  </si>
  <si>
    <t>Thay các giá trị đã chọn vào biểu thức (2.53), được:</t>
  </si>
  <si>
    <r>
      <rPr>
        <sz val="13"/>
        <color theme="1"/>
        <rFont val="Times New Roman"/>
      </rPr>
      <t xml:space="preserve">F </t>
    </r>
    <r>
      <rPr>
        <sz val="13"/>
        <color rgb="FFFF0000"/>
        <rFont val="Times New Roman"/>
      </rPr>
      <t>=</t>
    </r>
  </si>
  <si>
    <r>
      <rPr>
        <sz val="13"/>
        <color theme="1"/>
        <rFont val="Times New Roman"/>
      </rPr>
      <t>Є</t>
    </r>
    <r>
      <rPr>
        <sz val="13"/>
        <color rgb="FFFF0000"/>
        <rFont val="Times New Roman"/>
      </rPr>
      <t xml:space="preserve"> </t>
    </r>
    <r>
      <rPr>
        <sz val="13"/>
        <color theme="1"/>
        <rFont val="Times New Roman"/>
      </rPr>
      <t>[F] =</t>
    </r>
  </si>
  <si>
    <t>Giá trị nhân tố khí động học được tính:</t>
  </si>
  <si>
    <r>
      <rPr>
        <sz val="13"/>
        <color theme="1"/>
        <rFont val="Times New Roman"/>
      </rPr>
      <t>Є</t>
    </r>
    <r>
      <rPr>
        <sz val="13"/>
        <color rgb="FFFF0000"/>
        <rFont val="Times New Roman"/>
      </rPr>
      <t xml:space="preserve"> </t>
    </r>
    <r>
      <rPr>
        <sz val="13"/>
        <color theme="1"/>
        <rFont val="Times New Roman"/>
      </rPr>
      <t>[W] =</t>
    </r>
  </si>
  <si>
    <t>Kích thước trọng tâm (G) xe</t>
  </si>
  <si>
    <t>G đến tâm cầu trước</t>
  </si>
  <si>
    <t>G đến tâm cầu sau</t>
  </si>
  <si>
    <t>1.2.6.</t>
  </si>
  <si>
    <t>Động cơ đốt trong</t>
  </si>
  <si>
    <t>Vị trí, đặt phương động cơ đốt trong, nhiên liệu sử dụng</t>
  </si>
  <si>
    <r>
      <rPr>
        <sz val="13"/>
        <color theme="1"/>
        <rFont val="Times New Roman"/>
      </rPr>
      <t xml:space="preserve"> + Vị trí ĐCĐT, đặt ở </t>
    </r>
    <r>
      <rPr>
        <sz val="13"/>
        <color rgb="FFFF0000"/>
        <rFont val="Times New Roman"/>
      </rPr>
      <t>(phía trước/sau/khoảng giữa)</t>
    </r>
  </si>
  <si>
    <t>…</t>
  </si>
  <si>
    <r>
      <rPr>
        <sz val="13"/>
        <color theme="1"/>
        <rFont val="Times New Roman"/>
      </rPr>
      <t xml:space="preserve"> + Phương dọc ĐCĐT, đặt theo </t>
    </r>
    <r>
      <rPr>
        <sz val="13"/>
        <color rgb="FFFF0000"/>
        <rFont val="Times New Roman"/>
      </rPr>
      <t>(chiều dọc/ngang xe)</t>
    </r>
  </si>
  <si>
    <r>
      <rPr>
        <sz val="13"/>
        <color theme="1"/>
        <rFont val="Times New Roman"/>
      </rPr>
      <t xml:space="preserve"> + Nhiên liệu sử dụng là </t>
    </r>
    <r>
      <rPr>
        <sz val="13"/>
        <color rgb="FFFF0000"/>
        <rFont val="Times New Roman"/>
      </rPr>
      <t>(xăng/diesel)</t>
    </r>
  </si>
  <si>
    <t xml:space="preserve">b. </t>
  </si>
  <si>
    <t xml:space="preserve">Số vòng quay ĐCĐT </t>
  </si>
  <si>
    <t>Dựa theo bảng 7, với cách chọn:</t>
  </si>
  <si>
    <t xml:space="preserve"> + Nhiên liệu sử dụng cho ĐCĐT là:</t>
  </si>
  <si>
    <r>
      <rPr>
        <sz val="13"/>
        <color theme="1"/>
        <rFont val="Times New Roman"/>
      </rPr>
      <t xml:space="preserve"> + Trong hệ thống nhiên liệu, bộ hạn chế số vòng quay  </t>
    </r>
    <r>
      <rPr>
        <sz val="13"/>
        <color rgb="FFFF0000"/>
        <rFont val="Times New Roman"/>
      </rPr>
      <t>(có/không có)</t>
    </r>
  </si>
  <si>
    <t xml:space="preserve"> - Khoảng giá trị số vòng quay nhỏ nhất của ĐCĐT,</t>
  </si>
  <si>
    <r>
      <rPr>
        <sz val="13"/>
        <color theme="1"/>
        <rFont val="Times New Roman"/>
      </rPr>
      <t>[n</t>
    </r>
    <r>
      <rPr>
        <vertAlign val="subscript"/>
        <sz val="13"/>
        <color theme="1"/>
        <rFont val="Times New Roman"/>
      </rPr>
      <t>min</t>
    </r>
    <r>
      <rPr>
        <sz val="13"/>
        <color theme="1"/>
        <rFont val="Times New Roman"/>
      </rPr>
      <t>] =</t>
    </r>
  </si>
  <si>
    <t>xxxx ÷ xxxx</t>
  </si>
  <si>
    <t xml:space="preserve">vòng/phút, (v/p)  </t>
  </si>
  <si>
    <t xml:space="preserve">   Chọn giá trị:</t>
  </si>
  <si>
    <r>
      <rPr>
        <sz val="13"/>
        <color theme="1"/>
        <rFont val="Times New Roman"/>
      </rPr>
      <t>n</t>
    </r>
    <r>
      <rPr>
        <vertAlign val="subscript"/>
        <sz val="13"/>
        <color theme="1"/>
        <rFont val="Times New Roman"/>
      </rPr>
      <t>min</t>
    </r>
    <r>
      <rPr>
        <sz val="13"/>
        <color theme="1"/>
        <rFont val="Times New Roman"/>
      </rPr>
      <t xml:space="preserve"> =</t>
    </r>
  </si>
  <si>
    <r>
      <rPr>
        <sz val="13"/>
        <color theme="1"/>
        <rFont val="Times New Roman"/>
      </rPr>
      <t>Є [n</t>
    </r>
    <r>
      <rPr>
        <vertAlign val="subscript"/>
        <sz val="13"/>
        <color theme="1"/>
        <rFont val="Times New Roman"/>
      </rPr>
      <t>min</t>
    </r>
    <r>
      <rPr>
        <sz val="13"/>
        <color theme="1"/>
        <rFont val="Times New Roman"/>
      </rPr>
      <t>] =</t>
    </r>
  </si>
  <si>
    <t xml:space="preserve">v/p </t>
  </si>
  <si>
    <r>
      <rPr>
        <sz val="13"/>
        <color theme="1"/>
        <rFont val="Times New Roman"/>
      </rPr>
      <t xml:space="preserve"> - Tỷ số (n</t>
    </r>
    <r>
      <rPr>
        <vertAlign val="subscript"/>
        <sz val="13"/>
        <color theme="1"/>
        <rFont val="Times New Roman"/>
      </rPr>
      <t>max</t>
    </r>
    <r>
      <rPr>
        <sz val="13"/>
        <color theme="1"/>
        <rFont val="Times New Roman"/>
      </rPr>
      <t>/n</t>
    </r>
    <r>
      <rPr>
        <vertAlign val="subscript"/>
        <sz val="13"/>
        <color theme="1"/>
        <rFont val="Times New Roman"/>
      </rPr>
      <t>N</t>
    </r>
    <r>
      <rPr>
        <sz val="13"/>
        <color theme="1"/>
        <rFont val="Times New Roman"/>
      </rPr>
      <t>) = λ, thuộc khoảng:</t>
    </r>
  </si>
  <si>
    <t>[λ] =</t>
  </si>
  <si>
    <t>.(2.60)</t>
  </si>
  <si>
    <t>λ =</t>
  </si>
  <si>
    <t>Є [λ] =</t>
  </si>
  <si>
    <t>Hệ số thực nghiệm a, b, c</t>
  </si>
  <si>
    <r>
      <rPr>
        <sz val="13"/>
        <color theme="1"/>
        <rFont val="Times New Roman"/>
      </rPr>
      <t>Các hệ số thực nghiệm a, b, c có liên quan đến công thức kinh nghiệm S.R.Lay Decman về cách xác định công suất N</t>
    </r>
    <r>
      <rPr>
        <vertAlign val="subscript"/>
        <sz val="13"/>
        <color theme="1"/>
        <rFont val="Times New Roman"/>
      </rPr>
      <t>e</t>
    </r>
    <r>
      <rPr>
        <sz val="13"/>
        <color theme="1"/>
        <rFont val="Times New Roman"/>
      </rPr>
      <t xml:space="preserve"> ứng với số vòng quay n</t>
    </r>
    <r>
      <rPr>
        <vertAlign val="subscript"/>
        <sz val="13"/>
        <color theme="1"/>
        <rFont val="Times New Roman"/>
      </rPr>
      <t>e</t>
    </r>
    <r>
      <rPr>
        <sz val="13"/>
        <color theme="1"/>
        <rFont val="Times New Roman"/>
      </rPr>
      <t xml:space="preserve"> của ĐCĐT </t>
    </r>
  </si>
  <si>
    <t>Dựa theo bảng 8, giá trị các hệ số a, b, c của ĐCĐT phụ thuộc vào việc chọn:</t>
  </si>
  <si>
    <t xml:space="preserve"> + Số kỳ ĐCĐT, là:</t>
  </si>
  <si>
    <t>kỳ</t>
  </si>
  <si>
    <t xml:space="preserve"> + Buồng đốt loại:</t>
  </si>
  <si>
    <t>loại …</t>
  </si>
  <si>
    <r>
      <rPr>
        <sz val="13"/>
        <color theme="1"/>
        <rFont val="Times New Roman"/>
      </rPr>
      <t xml:space="preserve">Với nhiên liệu sử dụng; số kỳ; và loại buồng đốt đã chọn, dựa theo </t>
    </r>
    <r>
      <rPr>
        <b/>
        <sz val="13"/>
        <color theme="1"/>
        <rFont val="Times New Roman"/>
      </rPr>
      <t>bảng 8</t>
    </r>
    <r>
      <rPr>
        <sz val="13"/>
        <color theme="1"/>
        <rFont val="Times New Roman"/>
      </rPr>
      <t xml:space="preserve"> có giá trị các hệ số kinh nghiệm tương ứng, với:</t>
    </r>
  </si>
  <si>
    <t>a =</t>
  </si>
  <si>
    <t>2.63a</t>
  </si>
  <si>
    <t>b =</t>
  </si>
  <si>
    <t>2.63b</t>
  </si>
  <si>
    <t>c =</t>
  </si>
  <si>
    <t>2.63c</t>
  </si>
  <si>
    <t xml:space="preserve">1.2.10. </t>
  </si>
  <si>
    <t>Hiệu suất của hệ thống truyền lực</t>
  </si>
  <si>
    <r>
      <rPr>
        <sz val="13"/>
        <color theme="1"/>
        <rFont val="Times New Roman"/>
      </rPr>
      <t xml:space="preserve">Vì chưa đủ điều kiện xác định các cụm tổng thành trong hệ thống truyền lực, nên hiệu xuất hệ thống truyền lực được chọn theo hiệu suất trung bình theo </t>
    </r>
    <r>
      <rPr>
        <b/>
        <sz val="13"/>
        <color theme="1"/>
        <rFont val="Times New Roman"/>
      </rPr>
      <t>bảng 10</t>
    </r>
    <r>
      <rPr>
        <sz val="13"/>
        <color theme="1"/>
        <rFont val="Times New Roman"/>
      </rPr>
      <t xml:space="preserve"> với:</t>
    </r>
  </si>
  <si>
    <t>Chủng loại:</t>
  </si>
  <si>
    <r>
      <rPr>
        <sz val="13"/>
        <color theme="1"/>
        <rFont val="Times New Roman"/>
      </rPr>
      <t>η</t>
    </r>
    <r>
      <rPr>
        <vertAlign val="subscript"/>
        <sz val="13"/>
        <color theme="1"/>
        <rFont val="Times New Roman"/>
      </rPr>
      <t>t</t>
    </r>
    <r>
      <rPr>
        <sz val="13"/>
        <color theme="1"/>
        <rFont val="Times New Roman"/>
      </rPr>
      <t xml:space="preserve"> =</t>
    </r>
  </si>
  <si>
    <t>.(2.64)</t>
  </si>
  <si>
    <t>1.2.13.</t>
  </si>
  <si>
    <t>CÔNG SUẤT ĐỘNG CƠ ĐỐT TRONG</t>
  </si>
  <si>
    <r>
      <rPr>
        <b/>
        <sz val="13"/>
        <color theme="1"/>
        <rFont val="Times New Roman"/>
      </rPr>
      <t>Công suất ĐCĐT ứng với v</t>
    </r>
    <r>
      <rPr>
        <b/>
        <vertAlign val="subscript"/>
        <sz val="13"/>
        <color theme="1"/>
        <rFont val="Times New Roman"/>
      </rPr>
      <t>max</t>
    </r>
    <r>
      <rPr>
        <b/>
        <sz val="13"/>
        <color theme="1"/>
        <rFont val="Times New Roman"/>
      </rPr>
      <t xml:space="preserve"> của xe</t>
    </r>
  </si>
  <si>
    <r>
      <rPr>
        <sz val="13"/>
        <color theme="1"/>
        <rFont val="Times New Roman"/>
      </rPr>
      <t>Công suất ĐCĐT ứng với v</t>
    </r>
    <r>
      <rPr>
        <vertAlign val="subscript"/>
        <sz val="13"/>
        <color theme="1"/>
        <rFont val="Times New Roman"/>
      </rPr>
      <t>max</t>
    </r>
    <r>
      <rPr>
        <sz val="13"/>
        <color theme="1"/>
        <rFont val="Times New Roman"/>
      </rPr>
      <t>, được xác định bằng biểu thức:</t>
    </r>
  </si>
  <si>
    <r>
      <rPr>
        <sz val="13"/>
        <color theme="1"/>
        <rFont val="Times New Roman"/>
      </rPr>
      <t>Nv</t>
    </r>
    <r>
      <rPr>
        <vertAlign val="subscript"/>
        <sz val="13"/>
        <color theme="1"/>
        <rFont val="Times New Roman"/>
      </rPr>
      <t>max</t>
    </r>
    <r>
      <rPr>
        <sz val="13"/>
        <color theme="1"/>
        <rFont val="Times New Roman"/>
      </rPr>
      <t xml:space="preserve"> = (1/η</t>
    </r>
    <r>
      <rPr>
        <vertAlign val="subscript"/>
        <sz val="13"/>
        <color theme="1"/>
        <rFont val="Times New Roman"/>
      </rPr>
      <t>t</t>
    </r>
    <r>
      <rPr>
        <sz val="13"/>
        <color theme="1"/>
        <rFont val="Times New Roman"/>
      </rPr>
      <t>).[(fv</t>
    </r>
    <r>
      <rPr>
        <vertAlign val="subscript"/>
        <sz val="13"/>
        <color theme="1"/>
        <rFont val="Times New Roman"/>
      </rPr>
      <t>max</t>
    </r>
    <r>
      <rPr>
        <sz val="13"/>
        <color theme="1"/>
        <rFont val="Times New Roman"/>
      </rPr>
      <t xml:space="preserve"> + i).G.v</t>
    </r>
    <r>
      <rPr>
        <vertAlign val="subscript"/>
        <sz val="13"/>
        <color theme="1"/>
        <rFont val="Times New Roman"/>
      </rPr>
      <t>max</t>
    </r>
    <r>
      <rPr>
        <sz val="13"/>
        <color theme="1"/>
        <rFont val="Times New Roman"/>
      </rPr>
      <t>+W.v</t>
    </r>
    <r>
      <rPr>
        <vertAlign val="superscript"/>
        <sz val="13"/>
        <color theme="1"/>
        <rFont val="Times New Roman"/>
      </rPr>
      <t>3</t>
    </r>
    <r>
      <rPr>
        <vertAlign val="subscript"/>
        <sz val="13"/>
        <color theme="1"/>
        <rFont val="Times New Roman"/>
      </rPr>
      <t>max</t>
    </r>
    <r>
      <rPr>
        <sz val="13"/>
        <color theme="1"/>
        <rFont val="Times New Roman"/>
      </rPr>
      <t xml:space="preserve">), kW </t>
    </r>
  </si>
  <si>
    <r>
      <rPr>
        <sz val="13"/>
        <color theme="1"/>
        <rFont val="Times New Roman"/>
      </rPr>
      <t>η</t>
    </r>
    <r>
      <rPr>
        <vertAlign val="subscript"/>
        <sz val="13"/>
        <color theme="1"/>
        <rFont val="Times New Roman"/>
      </rPr>
      <t xml:space="preserve">t </t>
    </r>
    <r>
      <rPr>
        <sz val="13"/>
        <color theme="1"/>
        <rFont val="Times New Roman"/>
      </rPr>
      <t>- hiệu suất hệ thống truyền lực, theo biểu thức (2.64)</t>
    </r>
  </si>
  <si>
    <r>
      <rPr>
        <sz val="13"/>
        <color theme="1"/>
        <rFont val="Times New Roman"/>
      </rPr>
      <t>η</t>
    </r>
    <r>
      <rPr>
        <vertAlign val="subscript"/>
        <sz val="13"/>
        <color theme="1"/>
        <rFont val="Times New Roman"/>
      </rPr>
      <t xml:space="preserve">t </t>
    </r>
    <r>
      <rPr>
        <sz val="13"/>
        <color theme="1"/>
        <rFont val="Times New Roman"/>
      </rPr>
      <t xml:space="preserve">= </t>
    </r>
  </si>
  <si>
    <r>
      <rPr>
        <sz val="13"/>
        <color theme="1"/>
        <rFont val="Times New Roman"/>
      </rPr>
      <t>fv</t>
    </r>
    <r>
      <rPr>
        <vertAlign val="subscript"/>
        <sz val="13"/>
        <color theme="1"/>
        <rFont val="Times New Roman"/>
      </rPr>
      <t xml:space="preserve">max </t>
    </r>
    <r>
      <rPr>
        <sz val="13"/>
        <color theme="1"/>
        <rFont val="Times New Roman"/>
      </rPr>
      <t>- hệ số cản lăn ứng với v</t>
    </r>
    <r>
      <rPr>
        <vertAlign val="subscript"/>
        <sz val="13"/>
        <color theme="1"/>
        <rFont val="Times New Roman"/>
      </rPr>
      <t>max</t>
    </r>
    <r>
      <rPr>
        <sz val="13"/>
        <color theme="1"/>
        <rFont val="Times New Roman"/>
      </rPr>
      <t xml:space="preserve">, theo biểu thức (2.37), </t>
    </r>
  </si>
  <si>
    <r>
      <rPr>
        <sz val="13"/>
        <color theme="1"/>
        <rFont val="Times New Roman"/>
      </rPr>
      <t>fv</t>
    </r>
    <r>
      <rPr>
        <vertAlign val="subscript"/>
        <sz val="13"/>
        <color theme="1"/>
        <rFont val="Times New Roman"/>
      </rPr>
      <t xml:space="preserve">max </t>
    </r>
    <r>
      <rPr>
        <sz val="13"/>
        <color theme="1"/>
        <rFont val="Times New Roman"/>
      </rPr>
      <t xml:space="preserve">= </t>
    </r>
  </si>
  <si>
    <t xml:space="preserve">Độ dốc mặt đường i, theo biểu thức (2.34), </t>
  </si>
  <si>
    <t>i =</t>
  </si>
  <si>
    <r>
      <rPr>
        <sz val="13"/>
        <color theme="1"/>
        <rFont val="Times New Roman"/>
      </rPr>
      <t>Khối lượng xe khi đủ tải G</t>
    </r>
    <r>
      <rPr>
        <vertAlign val="subscript"/>
        <sz val="13"/>
        <color theme="1"/>
        <rFont val="Times New Roman"/>
      </rPr>
      <t>a,</t>
    </r>
    <r>
      <rPr>
        <sz val="13"/>
        <color theme="1"/>
        <rFont val="Times New Roman"/>
      </rPr>
      <t xml:space="preserve"> theo biểu thức (2.19), </t>
    </r>
  </si>
  <si>
    <r>
      <rPr>
        <sz val="13"/>
        <color theme="1"/>
        <rFont val="Times New Roman"/>
      </rPr>
      <t>G</t>
    </r>
    <r>
      <rPr>
        <vertAlign val="subscript"/>
        <sz val="13"/>
        <color theme="1"/>
        <rFont val="Times New Roman"/>
      </rPr>
      <t xml:space="preserve">a </t>
    </r>
    <r>
      <rPr>
        <sz val="13"/>
        <color theme="1"/>
        <rFont val="Times New Roman"/>
      </rPr>
      <t xml:space="preserve">= </t>
    </r>
  </si>
  <si>
    <t xml:space="preserve">Vận tốc lớn nhất của xe theo yêu cầu, </t>
  </si>
  <si>
    <r>
      <rPr>
        <sz val="13"/>
        <color theme="1"/>
        <rFont val="Times New Roman"/>
      </rPr>
      <t>v</t>
    </r>
    <r>
      <rPr>
        <vertAlign val="subscript"/>
        <sz val="13"/>
        <color theme="1"/>
        <rFont val="Times New Roman"/>
      </rPr>
      <t xml:space="preserve">max </t>
    </r>
    <r>
      <rPr>
        <sz val="13"/>
        <color theme="1"/>
        <rFont val="Times New Roman"/>
      </rPr>
      <t xml:space="preserve">= </t>
    </r>
  </si>
  <si>
    <t>m/s</t>
  </si>
  <si>
    <t xml:space="preserve">Nhân tố khí động học W, theo biểu thức (2.55), </t>
  </si>
  <si>
    <t xml:space="preserve">Do đó: </t>
  </si>
  <si>
    <r>
      <rPr>
        <sz val="13"/>
        <color theme="1"/>
        <rFont val="Times New Roman"/>
      </rPr>
      <t>Nv</t>
    </r>
    <r>
      <rPr>
        <vertAlign val="subscript"/>
        <sz val="13"/>
        <color theme="1"/>
        <rFont val="Times New Roman"/>
      </rPr>
      <t>max</t>
    </r>
    <r>
      <rPr>
        <sz val="13"/>
        <color theme="1"/>
        <rFont val="Times New Roman"/>
      </rPr>
      <t xml:space="preserve"> =</t>
    </r>
  </si>
  <si>
    <t>kW</t>
  </si>
  <si>
    <r>
      <rPr>
        <sz val="13"/>
        <color theme="1"/>
        <rFont val="Times New Roman"/>
      </rPr>
      <t>Theo kinh nghiệm S.R.Lay Decman, công suất ĐCĐT (N</t>
    </r>
    <r>
      <rPr>
        <vertAlign val="subscript"/>
        <sz val="13"/>
        <color theme="1"/>
        <rFont val="Times New Roman"/>
      </rPr>
      <t>e</t>
    </r>
    <r>
      <rPr>
        <sz val="13"/>
        <color theme="1"/>
        <rFont val="Times New Roman"/>
      </rPr>
      <t>) ứng với từng số vòng (n</t>
    </r>
    <r>
      <rPr>
        <vertAlign val="subscript"/>
        <sz val="13"/>
        <color theme="1"/>
        <rFont val="Times New Roman"/>
      </rPr>
      <t>e</t>
    </r>
    <r>
      <rPr>
        <sz val="13"/>
        <color theme="1"/>
        <rFont val="Times New Roman"/>
      </rPr>
      <t>) được xác định bởi hàm số:</t>
    </r>
  </si>
  <si>
    <r>
      <rPr>
        <sz val="13"/>
        <color theme="1"/>
        <rFont val="Times New Roman"/>
      </rPr>
      <t>N</t>
    </r>
    <r>
      <rPr>
        <vertAlign val="subscript"/>
        <sz val="13"/>
        <color theme="1"/>
        <rFont val="Times New Roman"/>
      </rPr>
      <t>e</t>
    </r>
    <r>
      <rPr>
        <sz val="13"/>
        <color theme="1"/>
        <rFont val="Times New Roman"/>
      </rPr>
      <t xml:space="preserve"> = f(n</t>
    </r>
    <r>
      <rPr>
        <vertAlign val="subscript"/>
        <sz val="13"/>
        <color theme="1"/>
        <rFont val="Times New Roman"/>
      </rPr>
      <t>e</t>
    </r>
    <r>
      <rPr>
        <sz val="13"/>
        <color theme="1"/>
        <rFont val="Times New Roman"/>
      </rPr>
      <t>) = N</t>
    </r>
    <r>
      <rPr>
        <vertAlign val="subscript"/>
        <sz val="13"/>
        <color theme="1"/>
        <rFont val="Times New Roman"/>
      </rPr>
      <t>max</t>
    </r>
    <r>
      <rPr>
        <sz val="13"/>
        <color theme="1"/>
        <rFont val="Times New Roman"/>
      </rPr>
      <t xml:space="preserve"> [a.(n</t>
    </r>
    <r>
      <rPr>
        <vertAlign val="subscript"/>
        <sz val="13"/>
        <color theme="1"/>
        <rFont val="Times New Roman"/>
      </rPr>
      <t>e</t>
    </r>
    <r>
      <rPr>
        <sz val="13"/>
        <color theme="1"/>
        <rFont val="Times New Roman"/>
      </rPr>
      <t>/n</t>
    </r>
    <r>
      <rPr>
        <vertAlign val="subscript"/>
        <sz val="13"/>
        <color theme="1"/>
        <rFont val="Times New Roman"/>
      </rPr>
      <t>N</t>
    </r>
    <r>
      <rPr>
        <sz val="13"/>
        <color theme="1"/>
        <rFont val="Times New Roman"/>
      </rPr>
      <t>) + b.(n</t>
    </r>
    <r>
      <rPr>
        <vertAlign val="subscript"/>
        <sz val="13"/>
        <color theme="1"/>
        <rFont val="Times New Roman"/>
      </rPr>
      <t>e</t>
    </r>
    <r>
      <rPr>
        <sz val="13"/>
        <color theme="1"/>
        <rFont val="Times New Roman"/>
      </rPr>
      <t>/n</t>
    </r>
    <r>
      <rPr>
        <vertAlign val="subscript"/>
        <sz val="13"/>
        <color theme="1"/>
        <rFont val="Times New Roman"/>
      </rPr>
      <t>N</t>
    </r>
    <r>
      <rPr>
        <sz val="13"/>
        <color theme="1"/>
        <rFont val="Times New Roman"/>
      </rPr>
      <t>)</t>
    </r>
    <r>
      <rPr>
        <vertAlign val="superscript"/>
        <sz val="13"/>
        <color theme="1"/>
        <rFont val="Times New Roman"/>
      </rPr>
      <t>2</t>
    </r>
    <r>
      <rPr>
        <sz val="13"/>
        <color theme="1"/>
        <rFont val="Times New Roman"/>
      </rPr>
      <t xml:space="preserve"> - c.(n</t>
    </r>
    <r>
      <rPr>
        <vertAlign val="subscript"/>
        <sz val="13"/>
        <color theme="1"/>
        <rFont val="Times New Roman"/>
      </rPr>
      <t>e</t>
    </r>
    <r>
      <rPr>
        <sz val="13"/>
        <color theme="1"/>
        <rFont val="Times New Roman"/>
      </rPr>
      <t>/n</t>
    </r>
    <r>
      <rPr>
        <vertAlign val="subscript"/>
        <sz val="13"/>
        <color theme="1"/>
        <rFont val="Times New Roman"/>
      </rPr>
      <t>N</t>
    </r>
    <r>
      <rPr>
        <sz val="13"/>
        <color theme="1"/>
        <rFont val="Times New Roman"/>
      </rPr>
      <t>)</t>
    </r>
    <r>
      <rPr>
        <vertAlign val="superscript"/>
        <sz val="13"/>
        <color theme="1"/>
        <rFont val="Times New Roman"/>
      </rPr>
      <t>3</t>
    </r>
    <r>
      <rPr>
        <sz val="13"/>
        <color theme="1"/>
        <rFont val="Times New Roman"/>
      </rPr>
      <t xml:space="preserve">], kW </t>
    </r>
  </si>
  <si>
    <r>
      <rPr>
        <sz val="13"/>
        <color theme="1"/>
        <rFont val="Times New Roman"/>
      </rPr>
      <t>Khi số vòng quay n</t>
    </r>
    <r>
      <rPr>
        <vertAlign val="subscript"/>
        <sz val="13"/>
        <color theme="1"/>
        <rFont val="Times New Roman"/>
      </rPr>
      <t>e</t>
    </r>
    <r>
      <rPr>
        <sz val="13"/>
        <color theme="1"/>
        <rFont val="Times New Roman"/>
      </rPr>
      <t xml:space="preserve"> → n</t>
    </r>
    <r>
      <rPr>
        <vertAlign val="subscript"/>
        <sz val="13"/>
        <color theme="1"/>
        <rFont val="Times New Roman"/>
      </rPr>
      <t>max</t>
    </r>
    <r>
      <rPr>
        <sz val="13"/>
        <color theme="1"/>
        <rFont val="Times New Roman"/>
      </rPr>
      <t>; thì công suất cũng từ N</t>
    </r>
    <r>
      <rPr>
        <vertAlign val="subscript"/>
        <sz val="13"/>
        <color theme="1"/>
        <rFont val="Times New Roman"/>
      </rPr>
      <t>e</t>
    </r>
    <r>
      <rPr>
        <sz val="13"/>
        <color theme="1"/>
        <rFont val="Times New Roman"/>
      </rPr>
      <t xml:space="preserve"> → Nv</t>
    </r>
    <r>
      <rPr>
        <vertAlign val="subscript"/>
        <sz val="13"/>
        <color theme="1"/>
        <rFont val="Times New Roman"/>
      </rPr>
      <t>max</t>
    </r>
    <r>
      <rPr>
        <sz val="13"/>
        <color theme="1"/>
        <rFont val="Times New Roman"/>
      </rPr>
      <t>, hàm số trở thành biểu thức:</t>
    </r>
  </si>
  <si>
    <r>
      <rPr>
        <sz val="13"/>
        <color theme="1"/>
        <rFont val="Times New Roman"/>
      </rPr>
      <t>Nv</t>
    </r>
    <r>
      <rPr>
        <vertAlign val="subscript"/>
        <sz val="13"/>
        <color theme="1"/>
        <rFont val="Times New Roman"/>
      </rPr>
      <t>max</t>
    </r>
    <r>
      <rPr>
        <sz val="13"/>
        <color theme="1"/>
        <rFont val="Times New Roman"/>
      </rPr>
      <t xml:space="preserve"> = N</t>
    </r>
    <r>
      <rPr>
        <vertAlign val="subscript"/>
        <sz val="13"/>
        <color theme="1"/>
        <rFont val="Times New Roman"/>
      </rPr>
      <t>max</t>
    </r>
    <r>
      <rPr>
        <sz val="13"/>
        <color theme="1"/>
        <rFont val="Times New Roman"/>
      </rPr>
      <t xml:space="preserve"> [a.(n</t>
    </r>
    <r>
      <rPr>
        <vertAlign val="subscript"/>
        <sz val="13"/>
        <color theme="1"/>
        <rFont val="Times New Roman"/>
      </rPr>
      <t>max</t>
    </r>
    <r>
      <rPr>
        <sz val="13"/>
        <color theme="1"/>
        <rFont val="Times New Roman"/>
      </rPr>
      <t>/n</t>
    </r>
    <r>
      <rPr>
        <vertAlign val="subscript"/>
        <sz val="13"/>
        <color theme="1"/>
        <rFont val="Times New Roman"/>
      </rPr>
      <t>N</t>
    </r>
    <r>
      <rPr>
        <sz val="13"/>
        <color theme="1"/>
        <rFont val="Times New Roman"/>
      </rPr>
      <t>) + b.(n</t>
    </r>
    <r>
      <rPr>
        <vertAlign val="subscript"/>
        <sz val="13"/>
        <color theme="1"/>
        <rFont val="Times New Roman"/>
      </rPr>
      <t>max</t>
    </r>
    <r>
      <rPr>
        <sz val="13"/>
        <color theme="1"/>
        <rFont val="Times New Roman"/>
      </rPr>
      <t>/n</t>
    </r>
    <r>
      <rPr>
        <vertAlign val="subscript"/>
        <sz val="13"/>
        <color theme="1"/>
        <rFont val="Times New Roman"/>
      </rPr>
      <t>N</t>
    </r>
    <r>
      <rPr>
        <sz val="13"/>
        <color theme="1"/>
        <rFont val="Times New Roman"/>
      </rPr>
      <t>)</t>
    </r>
    <r>
      <rPr>
        <vertAlign val="superscript"/>
        <sz val="13"/>
        <color theme="1"/>
        <rFont val="Times New Roman"/>
      </rPr>
      <t>2</t>
    </r>
    <r>
      <rPr>
        <sz val="13"/>
        <color theme="1"/>
        <rFont val="Times New Roman"/>
      </rPr>
      <t xml:space="preserve"> - c.(n</t>
    </r>
    <r>
      <rPr>
        <vertAlign val="subscript"/>
        <sz val="13"/>
        <color theme="1"/>
        <rFont val="Times New Roman"/>
      </rPr>
      <t>max</t>
    </r>
    <r>
      <rPr>
        <sz val="13"/>
        <color theme="1"/>
        <rFont val="Times New Roman"/>
      </rPr>
      <t>/n</t>
    </r>
    <r>
      <rPr>
        <vertAlign val="subscript"/>
        <sz val="13"/>
        <color theme="1"/>
        <rFont val="Times New Roman"/>
      </rPr>
      <t>N</t>
    </r>
    <r>
      <rPr>
        <sz val="13"/>
        <color theme="1"/>
        <rFont val="Times New Roman"/>
      </rPr>
      <t>)</t>
    </r>
    <r>
      <rPr>
        <vertAlign val="superscript"/>
        <sz val="13"/>
        <color theme="1"/>
        <rFont val="Times New Roman"/>
      </rPr>
      <t>3</t>
    </r>
    <r>
      <rPr>
        <sz val="13"/>
        <color theme="1"/>
        <rFont val="Times New Roman"/>
      </rPr>
      <t>], kW</t>
    </r>
  </si>
  <si>
    <r>
      <rPr>
        <sz val="13"/>
        <color theme="1"/>
        <rFont val="Times New Roman"/>
      </rPr>
      <t>+ Đặt, λ = n</t>
    </r>
    <r>
      <rPr>
        <vertAlign val="subscript"/>
        <sz val="13"/>
        <color theme="1"/>
        <rFont val="Times New Roman"/>
      </rPr>
      <t>max</t>
    </r>
    <r>
      <rPr>
        <sz val="13"/>
        <color theme="1"/>
        <rFont val="Times New Roman"/>
      </rPr>
      <t>/n</t>
    </r>
    <r>
      <rPr>
        <vertAlign val="subscript"/>
        <sz val="13"/>
        <color theme="1"/>
        <rFont val="Times New Roman"/>
      </rPr>
      <t>N</t>
    </r>
    <r>
      <rPr>
        <sz val="13"/>
        <color theme="1"/>
        <rFont val="Times New Roman"/>
      </rPr>
      <t>, thì:</t>
    </r>
  </si>
  <si>
    <r>
      <rPr>
        <sz val="13"/>
        <color theme="1"/>
        <rFont val="Times New Roman"/>
      </rPr>
      <t>Nv</t>
    </r>
    <r>
      <rPr>
        <vertAlign val="subscript"/>
        <sz val="13"/>
        <color theme="1"/>
        <rFont val="Times New Roman"/>
      </rPr>
      <t>max</t>
    </r>
    <r>
      <rPr>
        <sz val="13"/>
        <color theme="1"/>
        <rFont val="Times New Roman"/>
      </rPr>
      <t xml:space="preserve"> = N</t>
    </r>
    <r>
      <rPr>
        <vertAlign val="subscript"/>
        <sz val="13"/>
        <color theme="1"/>
        <rFont val="Times New Roman"/>
      </rPr>
      <t>max</t>
    </r>
    <r>
      <rPr>
        <sz val="13"/>
        <color theme="1"/>
        <rFont val="Times New Roman"/>
      </rPr>
      <t xml:space="preserve"> [a.λ + b.λ</t>
    </r>
    <r>
      <rPr>
        <vertAlign val="superscript"/>
        <sz val="13"/>
        <color theme="1"/>
        <rFont val="Times New Roman"/>
      </rPr>
      <t>2</t>
    </r>
    <r>
      <rPr>
        <sz val="13"/>
        <color theme="1"/>
        <rFont val="Times New Roman"/>
      </rPr>
      <t xml:space="preserve"> - c.λ</t>
    </r>
    <r>
      <rPr>
        <vertAlign val="superscript"/>
        <sz val="13"/>
        <color theme="1"/>
        <rFont val="Times New Roman"/>
      </rPr>
      <t>3</t>
    </r>
    <r>
      <rPr>
        <sz val="13"/>
        <color theme="1"/>
        <rFont val="Times New Roman"/>
      </rPr>
      <t>], kW</t>
    </r>
  </si>
  <si>
    <r>
      <rPr>
        <sz val="13"/>
        <color rgb="FF000000"/>
        <rFont val="Times New Roman"/>
      </rPr>
      <t>hay, N</t>
    </r>
    <r>
      <rPr>
        <vertAlign val="subscript"/>
        <sz val="13"/>
        <color rgb="FF000000"/>
        <rFont val="Times New Roman"/>
      </rPr>
      <t>max</t>
    </r>
    <r>
      <rPr>
        <sz val="13"/>
        <color rgb="FF000000"/>
        <rFont val="Times New Roman"/>
      </rPr>
      <t xml:space="preserve"> = Nv</t>
    </r>
    <r>
      <rPr>
        <vertAlign val="subscript"/>
        <sz val="13"/>
        <color rgb="FF000000"/>
        <rFont val="Times New Roman"/>
      </rPr>
      <t>max</t>
    </r>
    <r>
      <rPr>
        <sz val="13"/>
        <color rgb="FF000000"/>
        <rFont val="Times New Roman"/>
      </rPr>
      <t xml:space="preserve"> /[a.λ + b.λ</t>
    </r>
    <r>
      <rPr>
        <vertAlign val="superscript"/>
        <sz val="13"/>
        <color rgb="FF000000"/>
        <rFont val="Times New Roman"/>
      </rPr>
      <t>2</t>
    </r>
    <r>
      <rPr>
        <sz val="13"/>
        <color rgb="FF000000"/>
        <rFont val="Times New Roman"/>
      </rPr>
      <t xml:space="preserve"> - c.λ</t>
    </r>
    <r>
      <rPr>
        <vertAlign val="superscript"/>
        <sz val="13"/>
        <color rgb="FF000000"/>
        <rFont val="Times New Roman"/>
      </rPr>
      <t>3</t>
    </r>
    <r>
      <rPr>
        <sz val="13"/>
        <color rgb="FF000000"/>
        <rFont val="Times New Roman"/>
      </rPr>
      <t>], kW</t>
    </r>
  </si>
  <si>
    <t>.(2.70)</t>
  </si>
  <si>
    <r>
      <rPr>
        <sz val="13"/>
        <color theme="1"/>
        <rFont val="Times New Roman"/>
      </rPr>
      <t xml:space="preserve">Giá trị [λ] được chọn dựa theo </t>
    </r>
    <r>
      <rPr>
        <b/>
        <sz val="13"/>
        <color theme="1"/>
        <rFont val="Times New Roman"/>
      </rPr>
      <t>bảng 7</t>
    </r>
    <r>
      <rPr>
        <sz val="13"/>
        <color theme="1"/>
        <rFont val="Times New Roman"/>
      </rPr>
      <t>, nó phụ thuộc vào: </t>
    </r>
  </si>
  <si>
    <r>
      <rPr>
        <sz val="13"/>
        <color theme="1"/>
        <rFont val="Times New Roman"/>
      </rPr>
      <t xml:space="preserve">- Nhiên liệu sử dụng cho ĐCĐT, là: </t>
    </r>
    <r>
      <rPr>
        <sz val="13"/>
        <color rgb="FFFF0000"/>
        <rFont val="Times New Roman"/>
      </rPr>
      <t>xăng/diesel</t>
    </r>
  </si>
  <si>
    <r>
      <rPr>
        <sz val="13"/>
        <color theme="1"/>
        <rFont val="Times New Roman"/>
      </rPr>
      <t xml:space="preserve">- Bộ hạn chế số vòng quay ĐCĐT: </t>
    </r>
    <r>
      <rPr>
        <sz val="13"/>
        <color rgb="FFFF0000"/>
        <rFont val="Times New Roman"/>
      </rPr>
      <t>có/không có</t>
    </r>
  </si>
  <si>
    <t xml:space="preserve">(… ÷ …) </t>
  </si>
  <si>
    <t xml:space="preserve">Chọn: </t>
  </si>
  <si>
    <r>
      <rPr>
        <sz val="13"/>
        <color theme="1"/>
        <rFont val="Times New Roman"/>
      </rPr>
      <t xml:space="preserve">λ </t>
    </r>
    <r>
      <rPr>
        <sz val="13"/>
        <color rgb="FFFF0000"/>
        <rFont val="Times New Roman"/>
      </rPr>
      <t>=</t>
    </r>
  </si>
  <si>
    <t>Є  [λ] =</t>
  </si>
  <si>
    <t>Với giá trị các thông số:</t>
  </si>
  <si>
    <r>
      <rPr>
        <sz val="13"/>
        <color theme="1"/>
        <rFont val="Times New Roman"/>
      </rPr>
      <t>Công suất ĐCĐT ứng với v</t>
    </r>
    <r>
      <rPr>
        <vertAlign val="subscript"/>
        <sz val="13"/>
        <color theme="1"/>
        <rFont val="Times New Roman"/>
      </rPr>
      <t>max</t>
    </r>
    <r>
      <rPr>
        <sz val="13"/>
        <color theme="1"/>
        <rFont val="Times New Roman"/>
      </rPr>
      <t xml:space="preserve"> của xe, theo biểu thức (2.66), Nv</t>
    </r>
    <r>
      <rPr>
        <vertAlign val="subscript"/>
        <sz val="13"/>
        <color theme="1"/>
        <rFont val="Times New Roman"/>
      </rPr>
      <t>max</t>
    </r>
    <r>
      <rPr>
        <sz val="13"/>
        <color theme="1"/>
        <rFont val="Times New Roman"/>
      </rPr>
      <t xml:space="preserve"> </t>
    </r>
  </si>
  <si>
    <t xml:space="preserve">Các hệ số a, b, c, theo biểu thức (2.63): </t>
  </si>
  <si>
    <r>
      <rPr>
        <sz val="13"/>
        <color theme="1"/>
        <rFont val="Times New Roman"/>
      </rPr>
      <t>a</t>
    </r>
    <r>
      <rPr>
        <sz val="13"/>
        <color rgb="FFFF0000"/>
        <rFont val="Times New Roman"/>
      </rPr>
      <t xml:space="preserve"> =</t>
    </r>
  </si>
  <si>
    <r>
      <rPr>
        <sz val="13"/>
        <color theme="1"/>
        <rFont val="Times New Roman"/>
      </rPr>
      <t>b</t>
    </r>
    <r>
      <rPr>
        <sz val="13"/>
        <color rgb="FFFF0000"/>
        <rFont val="Times New Roman"/>
      </rPr>
      <t xml:space="preserve"> =</t>
    </r>
  </si>
  <si>
    <r>
      <rPr>
        <sz val="13"/>
        <color theme="1"/>
        <rFont val="Times New Roman"/>
      </rPr>
      <t>c</t>
    </r>
    <r>
      <rPr>
        <sz val="13"/>
        <color rgb="FFFF0000"/>
        <rFont val="Times New Roman"/>
      </rPr>
      <t xml:space="preserve"> =</t>
    </r>
  </si>
  <si>
    <t xml:space="preserve">Theo biểu thức (2.71), hệ số </t>
  </si>
  <si>
    <t>Thay các giá trị đã có vào biểu thức (5.56)</t>
  </si>
  <si>
    <r>
      <rPr>
        <sz val="13"/>
        <color theme="1"/>
        <rFont val="Times New Roman"/>
      </rPr>
      <t>N</t>
    </r>
    <r>
      <rPr>
        <vertAlign val="subscript"/>
        <sz val="13"/>
        <color theme="1"/>
        <rFont val="Times New Roman"/>
      </rPr>
      <t>max</t>
    </r>
    <r>
      <rPr>
        <sz val="13"/>
        <color theme="1"/>
        <rFont val="Times New Roman"/>
      </rPr>
      <t xml:space="preserve"> =</t>
    </r>
  </si>
  <si>
    <t>Theo yêu cầu từ biểu thức (2.58), chọn ĐCĐT có:</t>
  </si>
  <si>
    <t xml:space="preserve">+ Công suất: </t>
  </si>
  <si>
    <r>
      <rPr>
        <sz val="13"/>
        <color theme="1"/>
        <rFont val="Times New Roman"/>
      </rPr>
      <t>+ Số vòng quay ứng với N</t>
    </r>
    <r>
      <rPr>
        <vertAlign val="subscript"/>
        <sz val="13"/>
        <color theme="1"/>
        <rFont val="Times New Roman"/>
      </rPr>
      <t>max</t>
    </r>
    <r>
      <rPr>
        <sz val="13"/>
        <color theme="1"/>
        <rFont val="Times New Roman"/>
      </rPr>
      <t xml:space="preserve">: </t>
    </r>
  </si>
  <si>
    <r>
      <rPr>
        <sz val="13"/>
        <color theme="1"/>
        <rFont val="Times New Roman"/>
      </rPr>
      <t>n</t>
    </r>
    <r>
      <rPr>
        <vertAlign val="subscript"/>
        <sz val="13"/>
        <color theme="1"/>
        <rFont val="Times New Roman"/>
      </rPr>
      <t xml:space="preserve">N </t>
    </r>
    <r>
      <rPr>
        <sz val="13"/>
        <color theme="1"/>
        <rFont val="Times New Roman"/>
      </rPr>
      <t xml:space="preserve">= </t>
    </r>
  </si>
  <si>
    <t>v/p</t>
  </si>
  <si>
    <t>LỰC BÁM VÀ BÁN KÍNH BÁNH XE CHỦ ĐỘNG</t>
  </si>
  <si>
    <t xml:space="preserve">3.1. </t>
  </si>
  <si>
    <t>Lực bám của xe</t>
  </si>
  <si>
    <t xml:space="preserve">a. </t>
  </si>
  <si>
    <t>Trọng lượng bám của các bánh xe chủ động</t>
  </si>
  <si>
    <t xml:space="preserve"> + Công thức bánh xe:</t>
  </si>
  <si>
    <t>(A x B) =</t>
  </si>
  <si>
    <t>… x …</t>
  </si>
  <si>
    <t xml:space="preserve"> + Vị trí “B” thuộc phía trục cầu:</t>
  </si>
  <si>
    <t>trước, hoặc/và sau</t>
  </si>
  <si>
    <t>Do đó, các bánh xe chủ động thuộc trục cầu:</t>
  </si>
  <si>
    <t>Và phần khối lượng xe phân bố lên các bánh xe chủ động tương ứng:</t>
  </si>
  <si>
    <r>
      <rPr>
        <sz val="13"/>
        <color theme="1"/>
        <rFont val="Times New Roman"/>
      </rPr>
      <t>G</t>
    </r>
    <r>
      <rPr>
        <vertAlign val="subscript"/>
        <sz val="13"/>
        <color theme="1"/>
        <rFont val="Times New Roman"/>
      </rPr>
      <t>o</t>
    </r>
    <r>
      <rPr>
        <vertAlign val="subscript"/>
        <sz val="13"/>
        <color rgb="FFFF0000"/>
        <rFont val="Times New Roman"/>
      </rPr>
      <t>…</t>
    </r>
  </si>
  <si>
    <r>
      <rPr>
        <sz val="13"/>
        <color theme="1"/>
        <rFont val="Times New Roman"/>
      </rPr>
      <t>G</t>
    </r>
    <r>
      <rPr>
        <vertAlign val="subscript"/>
        <sz val="13"/>
        <color theme="1"/>
        <rFont val="Times New Roman"/>
      </rPr>
      <t>a</t>
    </r>
    <r>
      <rPr>
        <vertAlign val="subscript"/>
        <sz val="13"/>
        <color rgb="FFFF0000"/>
        <rFont val="Times New Roman"/>
      </rPr>
      <t>…</t>
    </r>
  </si>
  <si>
    <t>Có giá trị:</t>
  </si>
  <si>
    <r>
      <rPr>
        <sz val="13"/>
        <color rgb="FFFF0000"/>
        <rFont val="Times New Roman"/>
      </rPr>
      <t>G</t>
    </r>
    <r>
      <rPr>
        <vertAlign val="subscript"/>
        <sz val="13"/>
        <color rgb="FFFF0000"/>
        <rFont val="Times New Roman"/>
      </rPr>
      <t>o1</t>
    </r>
    <r>
      <rPr>
        <sz val="13"/>
        <color rgb="FFFF0000"/>
        <rFont val="Times New Roman"/>
      </rPr>
      <t xml:space="preserve"> =</t>
    </r>
  </si>
  <si>
    <r>
      <rPr>
        <sz val="13"/>
        <color rgb="FFFF0000"/>
        <rFont val="Times New Roman"/>
      </rPr>
      <t>G</t>
    </r>
    <r>
      <rPr>
        <vertAlign val="subscript"/>
        <sz val="13"/>
        <color rgb="FFFF0000"/>
        <rFont val="Times New Roman"/>
      </rPr>
      <t>o2</t>
    </r>
    <r>
      <rPr>
        <sz val="13"/>
        <color rgb="FFFF0000"/>
        <rFont val="Times New Roman"/>
      </rPr>
      <t xml:space="preserve"> =</t>
    </r>
  </si>
  <si>
    <r>
      <rPr>
        <sz val="13"/>
        <color rgb="FFFF0000"/>
        <rFont val="Times New Roman"/>
      </rPr>
      <t>G</t>
    </r>
    <r>
      <rPr>
        <vertAlign val="subscript"/>
        <sz val="13"/>
        <color rgb="FFFF0000"/>
        <rFont val="Times New Roman"/>
      </rPr>
      <t>a1</t>
    </r>
    <r>
      <rPr>
        <sz val="13"/>
        <color rgb="FFFF0000"/>
        <rFont val="Times New Roman"/>
      </rPr>
      <t xml:space="preserve"> =</t>
    </r>
  </si>
  <si>
    <r>
      <rPr>
        <sz val="13"/>
        <color rgb="FFFF0000"/>
        <rFont val="Times New Roman"/>
      </rPr>
      <t>G</t>
    </r>
    <r>
      <rPr>
        <vertAlign val="subscript"/>
        <sz val="13"/>
        <color rgb="FFFF0000"/>
        <rFont val="Times New Roman"/>
      </rPr>
      <t>a2</t>
    </r>
    <r>
      <rPr>
        <sz val="13"/>
        <color rgb="FFFF0000"/>
        <rFont val="Times New Roman"/>
      </rPr>
      <t xml:space="preserve"> =</t>
    </r>
  </si>
  <si>
    <t xml:space="preserve">Các khối lượng này cũng được gọi là trọng lượng bám của các bánh xe chủ động, và chúng là trọng lượng bám của xe, khi: </t>
  </si>
  <si>
    <r>
      <rPr>
        <sz val="13"/>
        <color theme="1"/>
        <rFont val="Times New Roman"/>
      </rPr>
      <t xml:space="preserve"> - Chỉ có trọng lượng bản thân G</t>
    </r>
    <r>
      <rPr>
        <vertAlign val="subscript"/>
        <sz val="13"/>
        <color theme="1"/>
        <rFont val="Times New Roman"/>
      </rPr>
      <t>o</t>
    </r>
  </si>
  <si>
    <r>
      <rPr>
        <sz val="13"/>
        <color theme="1"/>
        <rFont val="Times New Roman"/>
      </rPr>
      <t>G</t>
    </r>
    <r>
      <rPr>
        <vertAlign val="subscript"/>
        <sz val="13"/>
        <color theme="1"/>
        <rFont val="Times New Roman"/>
      </rPr>
      <t xml:space="preserve">oφ </t>
    </r>
    <r>
      <rPr>
        <sz val="13"/>
        <color theme="1"/>
        <rFont val="Times New Roman"/>
      </rPr>
      <t>=</t>
    </r>
  </si>
  <si>
    <r>
      <rPr>
        <sz val="13"/>
        <color theme="1"/>
        <rFont val="Times New Roman"/>
      </rPr>
      <t>G</t>
    </r>
    <r>
      <rPr>
        <vertAlign val="subscript"/>
        <sz val="13"/>
        <color theme="1"/>
        <rFont val="Times New Roman"/>
      </rPr>
      <t>o</t>
    </r>
    <r>
      <rPr>
        <vertAlign val="subscript"/>
        <sz val="13"/>
        <color rgb="FFFF0000"/>
        <rFont val="Times New Roman"/>
      </rPr>
      <t>…</t>
    </r>
    <r>
      <rPr>
        <sz val="13"/>
        <color rgb="FFFF0000"/>
        <rFont val="Times New Roman"/>
      </rPr>
      <t xml:space="preserve"> </t>
    </r>
    <r>
      <rPr>
        <sz val="13"/>
        <color theme="1"/>
        <rFont val="Times New Roman"/>
      </rPr>
      <t>=</t>
    </r>
  </si>
  <si>
    <r>
      <rPr>
        <sz val="13"/>
        <color theme="1"/>
        <rFont val="Times New Roman"/>
      </rPr>
      <t xml:space="preserve"> - Chất đủ tải G</t>
    </r>
    <r>
      <rPr>
        <vertAlign val="subscript"/>
        <sz val="13"/>
        <color theme="1"/>
        <rFont val="Times New Roman"/>
      </rPr>
      <t>a</t>
    </r>
  </si>
  <si>
    <r>
      <rPr>
        <sz val="13"/>
        <color theme="1"/>
        <rFont val="Times New Roman"/>
      </rPr>
      <t>G</t>
    </r>
    <r>
      <rPr>
        <vertAlign val="subscript"/>
        <sz val="13"/>
        <color theme="1"/>
        <rFont val="Times New Roman"/>
      </rPr>
      <t xml:space="preserve">aφ </t>
    </r>
    <r>
      <rPr>
        <sz val="13"/>
        <color theme="1"/>
        <rFont val="Times New Roman"/>
      </rPr>
      <t>=</t>
    </r>
  </si>
  <si>
    <r>
      <rPr>
        <sz val="13"/>
        <color theme="1"/>
        <rFont val="Times New Roman"/>
      </rPr>
      <t>G</t>
    </r>
    <r>
      <rPr>
        <vertAlign val="subscript"/>
        <sz val="13"/>
        <color theme="1"/>
        <rFont val="Times New Roman"/>
      </rPr>
      <t>a</t>
    </r>
    <r>
      <rPr>
        <vertAlign val="subscript"/>
        <sz val="13"/>
        <color rgb="FFFF0000"/>
        <rFont val="Times New Roman"/>
      </rPr>
      <t>...</t>
    </r>
    <r>
      <rPr>
        <sz val="13"/>
        <color rgb="FFFF0000"/>
        <rFont val="Times New Roman"/>
      </rPr>
      <t xml:space="preserve"> </t>
    </r>
    <r>
      <rPr>
        <sz val="13"/>
        <color theme="1"/>
        <rFont val="Times New Roman"/>
      </rPr>
      <t>=</t>
    </r>
  </si>
  <si>
    <t>Tạo chúng thành tập hợp khối lượng bám</t>
  </si>
  <si>
    <r>
      <rPr>
        <sz val="13"/>
        <color theme="1"/>
        <rFont val="Times New Roman"/>
      </rPr>
      <t>(G</t>
    </r>
    <r>
      <rPr>
        <vertAlign val="subscript"/>
        <sz val="13"/>
        <color theme="1"/>
        <rFont val="Times New Roman"/>
      </rPr>
      <t>oφ</t>
    </r>
    <r>
      <rPr>
        <sz val="13"/>
        <color theme="1"/>
        <rFont val="Times New Roman"/>
      </rPr>
      <t>; G</t>
    </r>
    <r>
      <rPr>
        <vertAlign val="subscript"/>
        <sz val="13"/>
        <color theme="1"/>
        <rFont val="Times New Roman"/>
      </rPr>
      <t>aφ</t>
    </r>
    <r>
      <rPr>
        <sz val="13"/>
        <color theme="1"/>
        <rFont val="Times New Roman"/>
      </rPr>
      <t>)</t>
    </r>
  </si>
  <si>
    <r>
      <rPr>
        <sz val="13"/>
        <color theme="1"/>
        <rFont val="Times New Roman"/>
      </rPr>
      <t>(G</t>
    </r>
    <r>
      <rPr>
        <vertAlign val="subscript"/>
        <sz val="13"/>
        <color rgb="FFFF0000"/>
        <rFont val="Times New Roman"/>
      </rPr>
      <t>o…</t>
    </r>
    <r>
      <rPr>
        <sz val="13"/>
        <color theme="1"/>
        <rFont val="Times New Roman"/>
      </rPr>
      <t>; G</t>
    </r>
    <r>
      <rPr>
        <vertAlign val="subscript"/>
        <sz val="13"/>
        <color theme="1"/>
        <rFont val="Times New Roman"/>
      </rPr>
      <t>a</t>
    </r>
    <r>
      <rPr>
        <vertAlign val="subscript"/>
        <sz val="13"/>
        <color rgb="FFFF0000"/>
        <rFont val="Times New Roman"/>
      </rPr>
      <t>…</t>
    </r>
    <r>
      <rPr>
        <sz val="13"/>
        <color theme="1"/>
        <rFont val="Times New Roman"/>
      </rPr>
      <t>)</t>
    </r>
  </si>
  <si>
    <t>Gọi, m, M – là giá trị nhỏ nhất và lớn nhất của tập hợp</t>
  </si>
  <si>
    <t xml:space="preserve">Ký hiệu: </t>
  </si>
  <si>
    <r>
      <rPr>
        <sz val="13"/>
        <color theme="1"/>
        <rFont val="Times New Roman"/>
      </rPr>
      <t>m = min(G</t>
    </r>
    <r>
      <rPr>
        <vertAlign val="subscript"/>
        <sz val="13"/>
        <color rgb="FFFF0000"/>
        <rFont val="Times New Roman"/>
      </rPr>
      <t>o…</t>
    </r>
    <r>
      <rPr>
        <sz val="13"/>
        <color theme="1"/>
        <rFont val="Times New Roman"/>
      </rPr>
      <t>; G</t>
    </r>
    <r>
      <rPr>
        <vertAlign val="subscript"/>
        <sz val="13"/>
        <color theme="1"/>
        <rFont val="Times New Roman"/>
      </rPr>
      <t>a</t>
    </r>
    <r>
      <rPr>
        <vertAlign val="subscript"/>
        <sz val="13"/>
        <color rgb="FFFF0000"/>
        <rFont val="Times New Roman"/>
      </rPr>
      <t>…</t>
    </r>
    <r>
      <rPr>
        <sz val="13"/>
        <color theme="1"/>
        <rFont val="Times New Roman"/>
      </rPr>
      <t>)</t>
    </r>
  </si>
  <si>
    <t>m =</t>
  </si>
  <si>
    <r>
      <rPr>
        <sz val="13"/>
        <color theme="1"/>
        <rFont val="Times New Roman"/>
      </rPr>
      <t>M = M(G</t>
    </r>
    <r>
      <rPr>
        <vertAlign val="subscript"/>
        <sz val="13"/>
        <color rgb="FFFF0000"/>
        <rFont val="Times New Roman"/>
      </rPr>
      <t>o…</t>
    </r>
    <r>
      <rPr>
        <sz val="13"/>
        <color theme="1"/>
        <rFont val="Times New Roman"/>
      </rPr>
      <t>; G</t>
    </r>
    <r>
      <rPr>
        <vertAlign val="subscript"/>
        <sz val="13"/>
        <color theme="1"/>
        <rFont val="Times New Roman"/>
      </rPr>
      <t>a</t>
    </r>
    <r>
      <rPr>
        <vertAlign val="subscript"/>
        <sz val="13"/>
        <color rgb="FFFF0000"/>
        <rFont val="Times New Roman"/>
      </rPr>
      <t>…</t>
    </r>
    <r>
      <rPr>
        <sz val="13"/>
        <color theme="1"/>
        <rFont val="Times New Roman"/>
      </rPr>
      <t>)</t>
    </r>
  </si>
  <si>
    <t>M =</t>
  </si>
  <si>
    <t xml:space="preserve">Với, m &lt;  M </t>
  </si>
  <si>
    <t>Điều kiện bám cần thiết của xe</t>
  </si>
  <si>
    <t>Theo biểu thức (2.41)………………………….</t>
  </si>
  <si>
    <r>
      <rPr>
        <sz val="13"/>
        <color theme="1"/>
        <rFont val="Times New Roman"/>
      </rPr>
      <t>Lực bám của xe (P</t>
    </r>
    <r>
      <rPr>
        <vertAlign val="subscript"/>
        <sz val="13"/>
        <color theme="1"/>
        <rFont val="Times New Roman"/>
      </rPr>
      <t>φ</t>
    </r>
    <r>
      <rPr>
        <sz val="13"/>
        <color theme="1"/>
        <rFont val="Times New Roman"/>
      </rPr>
      <t>) ứng với trường hợp, khi xe:</t>
    </r>
  </si>
  <si>
    <r>
      <rPr>
        <sz val="13"/>
        <color theme="1"/>
        <rFont val="Times New Roman"/>
      </rPr>
      <t>- Chỉ có trọng lượng bản thân G</t>
    </r>
    <r>
      <rPr>
        <vertAlign val="subscript"/>
        <sz val="13"/>
        <color theme="1"/>
        <rFont val="Times New Roman"/>
      </rPr>
      <t>o</t>
    </r>
  </si>
  <si>
    <r>
      <rPr>
        <sz val="13"/>
        <color theme="1"/>
        <rFont val="Times New Roman"/>
      </rPr>
      <t>P</t>
    </r>
    <r>
      <rPr>
        <vertAlign val="subscript"/>
        <sz val="13"/>
        <color theme="1"/>
        <rFont val="Times New Roman"/>
      </rPr>
      <t>oφ</t>
    </r>
    <r>
      <rPr>
        <sz val="13"/>
        <color theme="1"/>
        <rFont val="Times New Roman"/>
      </rPr>
      <t xml:space="preserve"> = φ.G</t>
    </r>
    <r>
      <rPr>
        <vertAlign val="subscript"/>
        <sz val="13"/>
        <color theme="1"/>
        <rFont val="Times New Roman"/>
      </rPr>
      <t>oφ</t>
    </r>
    <r>
      <rPr>
        <sz val="13"/>
        <color theme="1"/>
        <rFont val="Times New Roman"/>
      </rPr>
      <t>, N</t>
    </r>
  </si>
  <si>
    <r>
      <rPr>
        <sz val="13"/>
        <color theme="1"/>
        <rFont val="Times New Roman"/>
      </rPr>
      <t>φ.G</t>
    </r>
    <r>
      <rPr>
        <vertAlign val="subscript"/>
        <sz val="13"/>
        <color theme="1"/>
        <rFont val="Times New Roman"/>
      </rPr>
      <t>oφ</t>
    </r>
    <r>
      <rPr>
        <sz val="13"/>
        <color theme="1"/>
        <rFont val="Times New Roman"/>
      </rPr>
      <t xml:space="preserve"> = φ.G</t>
    </r>
    <r>
      <rPr>
        <vertAlign val="subscript"/>
        <sz val="13"/>
        <color rgb="FFFF0000"/>
        <rFont val="Times New Roman"/>
      </rPr>
      <t>o1</t>
    </r>
    <r>
      <rPr>
        <sz val="13"/>
        <color theme="1"/>
        <rFont val="Times New Roman"/>
      </rPr>
      <t xml:space="preserve"> =</t>
    </r>
  </si>
  <si>
    <t>N</t>
  </si>
  <si>
    <r>
      <rPr>
        <sz val="13"/>
        <color theme="1"/>
        <rFont val="Times New Roman"/>
      </rPr>
      <t>φ.G</t>
    </r>
    <r>
      <rPr>
        <vertAlign val="subscript"/>
        <sz val="13"/>
        <color theme="1"/>
        <rFont val="Times New Roman"/>
      </rPr>
      <t>oφ</t>
    </r>
    <r>
      <rPr>
        <sz val="13"/>
        <color theme="1"/>
        <rFont val="Times New Roman"/>
      </rPr>
      <t xml:space="preserve"> = φ.G</t>
    </r>
    <r>
      <rPr>
        <vertAlign val="subscript"/>
        <sz val="13"/>
        <color rgb="FFFF0000"/>
        <rFont val="Times New Roman"/>
      </rPr>
      <t>o2</t>
    </r>
    <r>
      <rPr>
        <sz val="13"/>
        <color theme="1"/>
        <rFont val="Times New Roman"/>
      </rPr>
      <t xml:space="preserve"> =</t>
    </r>
  </si>
  <si>
    <r>
      <rPr>
        <sz val="13"/>
        <color theme="1"/>
        <rFont val="Times New Roman"/>
      </rPr>
      <t>- Chất đủ tải G</t>
    </r>
    <r>
      <rPr>
        <vertAlign val="subscript"/>
        <sz val="13"/>
        <color theme="1"/>
        <rFont val="Times New Roman"/>
      </rPr>
      <t>a</t>
    </r>
  </si>
  <si>
    <r>
      <rPr>
        <sz val="13"/>
        <color theme="1"/>
        <rFont val="Times New Roman"/>
      </rPr>
      <t>P</t>
    </r>
    <r>
      <rPr>
        <vertAlign val="subscript"/>
        <sz val="13"/>
        <color theme="1"/>
        <rFont val="Times New Roman"/>
      </rPr>
      <t>aφ</t>
    </r>
    <r>
      <rPr>
        <sz val="13"/>
        <color theme="1"/>
        <rFont val="Times New Roman"/>
      </rPr>
      <t xml:space="preserve">  = φ.G</t>
    </r>
    <r>
      <rPr>
        <vertAlign val="subscript"/>
        <sz val="13"/>
        <color theme="1"/>
        <rFont val="Times New Roman"/>
      </rPr>
      <t>aφ</t>
    </r>
    <r>
      <rPr>
        <sz val="13"/>
        <color theme="1"/>
        <rFont val="Times New Roman"/>
      </rPr>
      <t xml:space="preserve">, N </t>
    </r>
  </si>
  <si>
    <r>
      <rPr>
        <sz val="13"/>
        <color theme="1"/>
        <rFont val="Times New Roman"/>
      </rPr>
      <t>φ.G</t>
    </r>
    <r>
      <rPr>
        <vertAlign val="subscript"/>
        <sz val="13"/>
        <color theme="1"/>
        <rFont val="Times New Roman"/>
      </rPr>
      <t>aφ</t>
    </r>
    <r>
      <rPr>
        <sz val="13"/>
        <color theme="1"/>
        <rFont val="Times New Roman"/>
      </rPr>
      <t xml:space="preserve">  = φ.G</t>
    </r>
    <r>
      <rPr>
        <vertAlign val="subscript"/>
        <sz val="13"/>
        <color rgb="FFFF0000"/>
        <rFont val="Times New Roman"/>
      </rPr>
      <t>a1</t>
    </r>
    <r>
      <rPr>
        <sz val="13"/>
        <color theme="1"/>
        <rFont val="Times New Roman"/>
      </rPr>
      <t xml:space="preserve"> =</t>
    </r>
  </si>
  <si>
    <r>
      <rPr>
        <sz val="13"/>
        <color theme="1"/>
        <rFont val="Times New Roman"/>
      </rPr>
      <t>φ.G</t>
    </r>
    <r>
      <rPr>
        <vertAlign val="subscript"/>
        <sz val="13"/>
        <color theme="1"/>
        <rFont val="Times New Roman"/>
      </rPr>
      <t>aφ</t>
    </r>
    <r>
      <rPr>
        <sz val="13"/>
        <color theme="1"/>
        <rFont val="Times New Roman"/>
      </rPr>
      <t xml:space="preserve">  = φ.G</t>
    </r>
    <r>
      <rPr>
        <vertAlign val="subscript"/>
        <sz val="13"/>
        <color rgb="FFFF0000"/>
        <rFont val="Times New Roman"/>
      </rPr>
      <t>a2</t>
    </r>
    <r>
      <rPr>
        <sz val="13"/>
        <color theme="1"/>
        <rFont val="Times New Roman"/>
      </rPr>
      <t xml:space="preserve"> =</t>
    </r>
  </si>
  <si>
    <t>Phối hợp với biểu thức (2.75), trọng lượng bám của xe thuộc khoảng:</t>
  </si>
  <si>
    <r>
      <rPr>
        <sz val="13"/>
        <color theme="1"/>
        <rFont val="Times New Roman"/>
      </rPr>
      <t>φ.m  ≤  P</t>
    </r>
    <r>
      <rPr>
        <vertAlign val="subscript"/>
        <sz val="13"/>
        <color theme="1"/>
        <rFont val="Times New Roman"/>
      </rPr>
      <t>φ</t>
    </r>
    <r>
      <rPr>
        <sz val="13"/>
        <color theme="1"/>
        <rFont val="Times New Roman"/>
      </rPr>
      <t xml:space="preserve">  ≤ φ.M </t>
    </r>
  </si>
  <si>
    <t>Điều kiện để xe di chuyển được:</t>
  </si>
  <si>
    <r>
      <rPr>
        <sz val="13"/>
        <color theme="1"/>
        <rFont val="Times New Roman"/>
      </rPr>
      <t>P</t>
    </r>
    <r>
      <rPr>
        <vertAlign val="subscript"/>
        <sz val="13"/>
        <color theme="1"/>
        <rFont val="Times New Roman"/>
      </rPr>
      <t>c</t>
    </r>
    <r>
      <rPr>
        <sz val="13"/>
        <color theme="1"/>
        <rFont val="Times New Roman"/>
      </rPr>
      <t xml:space="preserve"> ≤ P</t>
    </r>
    <r>
      <rPr>
        <vertAlign val="subscript"/>
        <sz val="13"/>
        <color theme="1"/>
        <rFont val="Times New Roman"/>
      </rPr>
      <t>ki</t>
    </r>
    <r>
      <rPr>
        <sz val="13"/>
        <color theme="1"/>
        <rFont val="Times New Roman"/>
      </rPr>
      <t xml:space="preserve"> ≤ P</t>
    </r>
    <r>
      <rPr>
        <vertAlign val="subscript"/>
        <sz val="13"/>
        <color theme="1"/>
        <rFont val="Times New Roman"/>
      </rPr>
      <t>φ</t>
    </r>
    <r>
      <rPr>
        <sz val="13"/>
        <color theme="1"/>
        <rFont val="Times New Roman"/>
      </rPr>
      <t xml:space="preserve"> </t>
    </r>
  </si>
  <si>
    <r>
      <rPr>
        <sz val="13"/>
        <color theme="1"/>
        <rFont val="Times New Roman"/>
      </rPr>
      <t>P</t>
    </r>
    <r>
      <rPr>
        <vertAlign val="subscript"/>
        <sz val="13"/>
        <color theme="1"/>
        <rFont val="Times New Roman"/>
      </rPr>
      <t>c</t>
    </r>
    <r>
      <rPr>
        <sz val="13"/>
        <color theme="1"/>
        <rFont val="Times New Roman"/>
      </rPr>
      <t xml:space="preserve"> – lực cản của môi trường tác động vào xe, N;</t>
    </r>
  </si>
  <si>
    <t xml:space="preserve">    </t>
  </si>
  <si>
    <r>
      <rPr>
        <sz val="13"/>
        <color theme="1"/>
        <rFont val="Times New Roman"/>
      </rPr>
      <t>P</t>
    </r>
    <r>
      <rPr>
        <vertAlign val="subscript"/>
        <sz val="13"/>
        <color theme="1"/>
        <rFont val="Times New Roman"/>
      </rPr>
      <t>ki</t>
    </r>
    <r>
      <rPr>
        <sz val="13"/>
        <color theme="1"/>
        <rFont val="Times New Roman"/>
      </rPr>
      <t xml:space="preserve"> – lực kéo của xe, N;</t>
    </r>
  </si>
  <si>
    <t xml:space="preserve">i: tay số truyền thứ i, và thay đổi từ 1 → n     </t>
  </si>
  <si>
    <r>
      <rPr>
        <sz val="13"/>
        <color theme="1"/>
        <rFont val="Times New Roman"/>
      </rPr>
      <t>P</t>
    </r>
    <r>
      <rPr>
        <vertAlign val="subscript"/>
        <sz val="13"/>
        <color theme="1"/>
        <rFont val="Times New Roman"/>
      </rPr>
      <t>φ</t>
    </r>
    <r>
      <rPr>
        <sz val="13"/>
        <color theme="1"/>
        <rFont val="Times New Roman"/>
      </rPr>
      <t xml:space="preserve"> – lực bám của xe, N.</t>
    </r>
  </si>
  <si>
    <t>Từ biểu thức (2.78), điều kiện bám:</t>
  </si>
  <si>
    <r>
      <rPr>
        <sz val="13"/>
        <color theme="1"/>
        <rFont val="Times New Roman"/>
      </rPr>
      <t>P</t>
    </r>
    <r>
      <rPr>
        <vertAlign val="subscript"/>
        <sz val="13"/>
        <color theme="1"/>
        <rFont val="Times New Roman"/>
      </rPr>
      <t>ki</t>
    </r>
    <r>
      <rPr>
        <sz val="13"/>
        <color theme="1"/>
        <rFont val="Times New Roman"/>
      </rPr>
      <t xml:space="preserve"> ≤ P</t>
    </r>
    <r>
      <rPr>
        <vertAlign val="subscript"/>
        <sz val="13"/>
        <color theme="1"/>
        <rFont val="Times New Roman"/>
      </rPr>
      <t>φ</t>
    </r>
    <r>
      <rPr>
        <sz val="13"/>
        <color theme="1"/>
        <rFont val="Times New Roman"/>
      </rPr>
      <t xml:space="preserve"> </t>
    </r>
  </si>
  <si>
    <t>Phối hợp với biểu thức (1.16):</t>
  </si>
  <si>
    <r>
      <rPr>
        <sz val="13"/>
        <color theme="1"/>
        <rFont val="Times New Roman"/>
      </rPr>
      <t>P</t>
    </r>
    <r>
      <rPr>
        <vertAlign val="subscript"/>
        <sz val="13"/>
        <color theme="1"/>
        <rFont val="Times New Roman"/>
      </rPr>
      <t>ki</t>
    </r>
    <r>
      <rPr>
        <sz val="13"/>
        <color theme="1"/>
        <rFont val="Times New Roman"/>
      </rPr>
      <t xml:space="preserve"> ≤ φ.m ≤ φ.M </t>
    </r>
  </si>
  <si>
    <t>Như vậy, để thỏa mãn điều kiện bám của xe chỉ cần xét điều kiện:</t>
  </si>
  <si>
    <r>
      <rPr>
        <sz val="13"/>
        <color theme="1"/>
        <rFont val="Times New Roman"/>
      </rPr>
      <t>P</t>
    </r>
    <r>
      <rPr>
        <vertAlign val="subscript"/>
        <sz val="13"/>
        <color theme="1"/>
        <rFont val="Times New Roman"/>
      </rPr>
      <t>ki</t>
    </r>
    <r>
      <rPr>
        <sz val="13"/>
        <color theme="1"/>
        <rFont val="Times New Roman"/>
      </rPr>
      <t xml:space="preserve"> ≤ φ.m</t>
    </r>
  </si>
  <si>
    <t>.(2.80)</t>
  </si>
  <si>
    <t xml:space="preserve">3.2. </t>
  </si>
  <si>
    <t>Bán kính bánh xe chủ động</t>
  </si>
  <si>
    <t xml:space="preserve">Bánh xe là sự kết hợp giữa lốp xe với mâm (lazang). Các bánh xe được liên kết với các đầu trục cầu xe để chịu một phần khối lượng xe. </t>
  </si>
  <si>
    <t>Bán kính bánh xe có 2 loại:</t>
  </si>
  <si>
    <t>- Bán kính thiết kế</t>
  </si>
  <si>
    <t>- Bán kính lăn</t>
  </si>
  <si>
    <t xml:space="preserve">3.2.1. </t>
  </si>
  <si>
    <t>Bán kính lốp xe</t>
  </si>
  <si>
    <t>Điều kiện chọn lốp xe</t>
  </si>
  <si>
    <t>Lốp xe được chọn phù hợp, phụ thuộc vào 2 thông số:</t>
  </si>
  <si>
    <t>- Khối lượng đặt lên nó</t>
  </si>
  <si>
    <t>- Vận tốc điểm của lốp xe tiếp xúc với mặt đường hay còn gọi là vận tốc xe được lắp lốp ấy.</t>
  </si>
  <si>
    <r>
      <rPr>
        <sz val="13"/>
        <color theme="1"/>
        <rFont val="Times New Roman"/>
      </rPr>
      <t>Bán kính lốp xe có ký hiệu: r</t>
    </r>
    <r>
      <rPr>
        <vertAlign val="subscript"/>
        <sz val="13"/>
        <color theme="1"/>
        <rFont val="Times New Roman"/>
      </rPr>
      <t>o</t>
    </r>
    <r>
      <rPr>
        <sz val="13"/>
        <color theme="1"/>
        <rFont val="Times New Roman"/>
      </rPr>
      <t xml:space="preserve"> (mm)</t>
    </r>
  </si>
  <si>
    <t>Vì phần khối lượng của xe đặt lên mỗi phía trục cầu xe là khác nhau</t>
  </si>
  <si>
    <t>Và để cho bán kính các lốp của xe bằng nhau, cần chọn lốp xe chịu tải lớn nhất.</t>
  </si>
  <si>
    <t>Do đó, hãy xác định khối lượng lớn nhất ở mỗi phía đầu trục cầu xe</t>
  </si>
  <si>
    <t xml:space="preserve">Khối lượng phân bố lên các bánh xe một đầu trục cầu </t>
  </si>
  <si>
    <t>Phần khối lượng xe phân bố lên các bánh xe thuộc một đầu trục cầu có giá trị:</t>
  </si>
  <si>
    <r>
      <rPr>
        <sz val="13"/>
        <color theme="1"/>
        <rFont val="Times New Roman"/>
      </rPr>
      <t>G</t>
    </r>
    <r>
      <rPr>
        <vertAlign val="subscript"/>
        <sz val="13"/>
        <color theme="1"/>
        <rFont val="Times New Roman"/>
      </rPr>
      <t>wo1</t>
    </r>
    <r>
      <rPr>
        <sz val="13"/>
        <color theme="1"/>
        <rFont val="Times New Roman"/>
      </rPr>
      <t xml:space="preserve"> = (G</t>
    </r>
    <r>
      <rPr>
        <vertAlign val="subscript"/>
        <sz val="13"/>
        <color theme="1"/>
        <rFont val="Times New Roman"/>
      </rPr>
      <t>o1</t>
    </r>
    <r>
      <rPr>
        <sz val="13"/>
        <color theme="1"/>
        <rFont val="Times New Roman"/>
      </rPr>
      <t>)/2</t>
    </r>
  </si>
  <si>
    <r>
      <rPr>
        <sz val="13"/>
        <color theme="1"/>
        <rFont val="Times New Roman"/>
      </rPr>
      <t>G</t>
    </r>
    <r>
      <rPr>
        <vertAlign val="subscript"/>
        <sz val="13"/>
        <color theme="1"/>
        <rFont val="Times New Roman"/>
      </rPr>
      <t>wo1</t>
    </r>
    <r>
      <rPr>
        <sz val="13"/>
        <color theme="1"/>
        <rFont val="Times New Roman"/>
      </rPr>
      <t xml:space="preserve"> =</t>
    </r>
  </si>
  <si>
    <r>
      <rPr>
        <sz val="13"/>
        <color theme="1"/>
        <rFont val="Times New Roman"/>
      </rPr>
      <t>G</t>
    </r>
    <r>
      <rPr>
        <vertAlign val="subscript"/>
        <sz val="13"/>
        <color theme="1"/>
        <rFont val="Times New Roman"/>
      </rPr>
      <t>wo2</t>
    </r>
    <r>
      <rPr>
        <sz val="13"/>
        <color theme="1"/>
        <rFont val="Times New Roman"/>
      </rPr>
      <t xml:space="preserve"> = (G</t>
    </r>
    <r>
      <rPr>
        <vertAlign val="subscript"/>
        <sz val="13"/>
        <color theme="1"/>
        <rFont val="Times New Roman"/>
      </rPr>
      <t>o2</t>
    </r>
    <r>
      <rPr>
        <sz val="13"/>
        <color theme="1"/>
        <rFont val="Times New Roman"/>
      </rPr>
      <t>)/2</t>
    </r>
  </si>
  <si>
    <r>
      <rPr>
        <sz val="13"/>
        <color theme="1"/>
        <rFont val="Times New Roman"/>
      </rPr>
      <t>G</t>
    </r>
    <r>
      <rPr>
        <vertAlign val="subscript"/>
        <sz val="13"/>
        <color theme="1"/>
        <rFont val="Times New Roman"/>
      </rPr>
      <t>wo2</t>
    </r>
    <r>
      <rPr>
        <sz val="13"/>
        <color theme="1"/>
        <rFont val="Times New Roman"/>
      </rPr>
      <t xml:space="preserve"> =</t>
    </r>
  </si>
  <si>
    <r>
      <rPr>
        <sz val="13"/>
        <color theme="1"/>
        <rFont val="Times New Roman"/>
      </rPr>
      <t>G</t>
    </r>
    <r>
      <rPr>
        <vertAlign val="subscript"/>
        <sz val="13"/>
        <color theme="1"/>
        <rFont val="Times New Roman"/>
      </rPr>
      <t>wa1</t>
    </r>
    <r>
      <rPr>
        <sz val="13"/>
        <color theme="1"/>
        <rFont val="Times New Roman"/>
      </rPr>
      <t xml:space="preserve"> = (G</t>
    </r>
    <r>
      <rPr>
        <vertAlign val="subscript"/>
        <sz val="13"/>
        <color theme="1"/>
        <rFont val="Times New Roman"/>
      </rPr>
      <t>a1</t>
    </r>
    <r>
      <rPr>
        <sz val="13"/>
        <color theme="1"/>
        <rFont val="Times New Roman"/>
      </rPr>
      <t>)/2</t>
    </r>
  </si>
  <si>
    <r>
      <rPr>
        <sz val="13"/>
        <color theme="1"/>
        <rFont val="Times New Roman"/>
      </rPr>
      <t>G</t>
    </r>
    <r>
      <rPr>
        <vertAlign val="subscript"/>
        <sz val="13"/>
        <color theme="1"/>
        <rFont val="Times New Roman"/>
      </rPr>
      <t>wa1</t>
    </r>
    <r>
      <rPr>
        <sz val="13"/>
        <color theme="1"/>
        <rFont val="Times New Roman"/>
      </rPr>
      <t xml:space="preserve"> =</t>
    </r>
  </si>
  <si>
    <r>
      <rPr>
        <sz val="13"/>
        <color theme="1"/>
        <rFont val="Times New Roman"/>
      </rPr>
      <t>G</t>
    </r>
    <r>
      <rPr>
        <vertAlign val="subscript"/>
        <sz val="13"/>
        <color theme="1"/>
        <rFont val="Times New Roman"/>
      </rPr>
      <t>wa2</t>
    </r>
    <r>
      <rPr>
        <sz val="13"/>
        <color theme="1"/>
        <rFont val="Times New Roman"/>
      </rPr>
      <t xml:space="preserve"> = (G</t>
    </r>
    <r>
      <rPr>
        <vertAlign val="subscript"/>
        <sz val="13"/>
        <color theme="1"/>
        <rFont val="Times New Roman"/>
      </rPr>
      <t>a2</t>
    </r>
    <r>
      <rPr>
        <sz val="13"/>
        <color theme="1"/>
        <rFont val="Times New Roman"/>
      </rPr>
      <t>)/2</t>
    </r>
  </si>
  <si>
    <r>
      <rPr>
        <sz val="13"/>
        <color theme="1"/>
        <rFont val="Times New Roman"/>
      </rPr>
      <t>G</t>
    </r>
    <r>
      <rPr>
        <vertAlign val="subscript"/>
        <sz val="13"/>
        <color theme="1"/>
        <rFont val="Times New Roman"/>
      </rPr>
      <t>wa2</t>
    </r>
    <r>
      <rPr>
        <sz val="13"/>
        <color theme="1"/>
        <rFont val="Times New Roman"/>
      </rPr>
      <t xml:space="preserve"> =</t>
    </r>
  </si>
  <si>
    <t>Tạo chúng thành tập hợp khối lượng bám:</t>
  </si>
  <si>
    <r>
      <rPr>
        <sz val="13"/>
        <color theme="1"/>
        <rFont val="Times New Roman"/>
      </rPr>
      <t>(G</t>
    </r>
    <r>
      <rPr>
        <vertAlign val="subscript"/>
        <sz val="13"/>
        <color theme="1"/>
        <rFont val="Times New Roman"/>
      </rPr>
      <t>wo1</t>
    </r>
    <r>
      <rPr>
        <sz val="13"/>
        <color theme="1"/>
        <rFont val="Times New Roman"/>
      </rPr>
      <t>; G</t>
    </r>
    <r>
      <rPr>
        <vertAlign val="subscript"/>
        <sz val="13"/>
        <color theme="1"/>
        <rFont val="Times New Roman"/>
      </rPr>
      <t>wo2</t>
    </r>
    <r>
      <rPr>
        <sz val="13"/>
        <color theme="1"/>
        <rFont val="Times New Roman"/>
      </rPr>
      <t>; G</t>
    </r>
    <r>
      <rPr>
        <vertAlign val="subscript"/>
        <sz val="13"/>
        <color theme="1"/>
        <rFont val="Times New Roman"/>
      </rPr>
      <t>wa1</t>
    </r>
    <r>
      <rPr>
        <sz val="13"/>
        <color theme="1"/>
        <rFont val="Times New Roman"/>
      </rPr>
      <t>; G</t>
    </r>
    <r>
      <rPr>
        <vertAlign val="subscript"/>
        <sz val="13"/>
        <color theme="1"/>
        <rFont val="Times New Roman"/>
      </rPr>
      <t>wa2</t>
    </r>
    <r>
      <rPr>
        <sz val="13"/>
        <color theme="1"/>
        <rFont val="Times New Roman"/>
      </rPr>
      <t>) =</t>
    </r>
  </si>
  <si>
    <r>
      <rPr>
        <sz val="13"/>
        <color theme="1"/>
        <rFont val="Times New Roman"/>
      </rPr>
      <t>(</t>
    </r>
    <r>
      <rPr>
        <sz val="13"/>
        <color rgb="FFFF0000"/>
        <rFont val="Times New Roman"/>
      </rPr>
      <t>…</t>
    </r>
    <r>
      <rPr>
        <sz val="13"/>
        <color theme="1"/>
        <rFont val="Times New Roman"/>
      </rPr>
      <t xml:space="preserve">; </t>
    </r>
    <r>
      <rPr>
        <sz val="13"/>
        <color rgb="FFFF0000"/>
        <rFont val="Times New Roman"/>
      </rPr>
      <t>…</t>
    </r>
    <r>
      <rPr>
        <sz val="13"/>
        <color theme="1"/>
        <rFont val="Times New Roman"/>
      </rPr>
      <t xml:space="preserve">; </t>
    </r>
    <r>
      <rPr>
        <sz val="13"/>
        <color rgb="FFFF0000"/>
        <rFont val="Times New Roman"/>
      </rPr>
      <t>…</t>
    </r>
    <r>
      <rPr>
        <sz val="13"/>
        <color theme="1"/>
        <rFont val="Times New Roman"/>
      </rPr>
      <t xml:space="preserve">; </t>
    </r>
    <r>
      <rPr>
        <sz val="13"/>
        <color rgb="FFFF0000"/>
        <rFont val="Times New Roman"/>
      </rPr>
      <t>…</t>
    </r>
    <r>
      <rPr>
        <sz val="13"/>
        <color theme="1"/>
        <rFont val="Times New Roman"/>
      </rPr>
      <t>)</t>
    </r>
  </si>
  <si>
    <t>Muốn xác định tải trọng phân bố lên một phía đầu trục cầu xe lớn nhất, cần chọn giá trị lớn nhất trong tập hợp</t>
  </si>
  <si>
    <r>
      <rPr>
        <sz val="13"/>
        <color theme="1"/>
        <rFont val="Times New Roman"/>
      </rPr>
      <t>(G</t>
    </r>
    <r>
      <rPr>
        <vertAlign val="subscript"/>
        <sz val="13"/>
        <color theme="1"/>
        <rFont val="Times New Roman"/>
      </rPr>
      <t>wo1</t>
    </r>
    <r>
      <rPr>
        <sz val="13"/>
        <color theme="1"/>
        <rFont val="Times New Roman"/>
      </rPr>
      <t>; G</t>
    </r>
    <r>
      <rPr>
        <vertAlign val="subscript"/>
        <sz val="13"/>
        <color theme="1"/>
        <rFont val="Times New Roman"/>
      </rPr>
      <t>wo2</t>
    </r>
    <r>
      <rPr>
        <sz val="13"/>
        <color theme="1"/>
        <rFont val="Times New Roman"/>
      </rPr>
      <t>; G</t>
    </r>
    <r>
      <rPr>
        <vertAlign val="subscript"/>
        <sz val="13"/>
        <color theme="1"/>
        <rFont val="Times New Roman"/>
      </rPr>
      <t>wa1</t>
    </r>
    <r>
      <rPr>
        <sz val="13"/>
        <color theme="1"/>
        <rFont val="Times New Roman"/>
      </rPr>
      <t>; G</t>
    </r>
    <r>
      <rPr>
        <vertAlign val="subscript"/>
        <sz val="13"/>
        <color theme="1"/>
        <rFont val="Times New Roman"/>
      </rPr>
      <t>wa2</t>
    </r>
    <r>
      <rPr>
        <sz val="13"/>
        <color theme="1"/>
        <rFont val="Times New Roman"/>
      </rPr>
      <t>)</t>
    </r>
  </si>
  <si>
    <t>và ký hiệu:</t>
  </si>
  <si>
    <r>
      <rPr>
        <sz val="13"/>
        <color theme="1"/>
        <rFont val="Times New Roman"/>
      </rPr>
      <t>Max(G</t>
    </r>
    <r>
      <rPr>
        <vertAlign val="subscript"/>
        <sz val="13"/>
        <color theme="1"/>
        <rFont val="Times New Roman"/>
      </rPr>
      <t>wo1</t>
    </r>
    <r>
      <rPr>
        <sz val="13"/>
        <color theme="1"/>
        <rFont val="Times New Roman"/>
      </rPr>
      <t>; G</t>
    </r>
    <r>
      <rPr>
        <vertAlign val="subscript"/>
        <sz val="13"/>
        <color theme="1"/>
        <rFont val="Times New Roman"/>
      </rPr>
      <t>wo2</t>
    </r>
    <r>
      <rPr>
        <sz val="13"/>
        <color theme="1"/>
        <rFont val="Times New Roman"/>
      </rPr>
      <t>; G</t>
    </r>
    <r>
      <rPr>
        <vertAlign val="subscript"/>
        <sz val="13"/>
        <color theme="1"/>
        <rFont val="Times New Roman"/>
      </rPr>
      <t>wa1</t>
    </r>
    <r>
      <rPr>
        <sz val="13"/>
        <color theme="1"/>
        <rFont val="Times New Roman"/>
      </rPr>
      <t>; G</t>
    </r>
    <r>
      <rPr>
        <vertAlign val="subscript"/>
        <sz val="13"/>
        <color theme="1"/>
        <rFont val="Times New Roman"/>
      </rPr>
      <t>wa2</t>
    </r>
    <r>
      <rPr>
        <sz val="13"/>
        <color theme="1"/>
        <rFont val="Times New Roman"/>
      </rPr>
      <t>)</t>
    </r>
  </si>
  <si>
    <t xml:space="preserve">Hay, </t>
  </si>
  <si>
    <r>
      <rPr>
        <sz val="13"/>
        <color theme="1"/>
        <rFont val="Times New Roman"/>
      </rPr>
      <t>Max(</t>
    </r>
    <r>
      <rPr>
        <sz val="13"/>
        <color rgb="FFFF0000"/>
        <rFont val="Times New Roman"/>
      </rPr>
      <t>…</t>
    </r>
    <r>
      <rPr>
        <sz val="13"/>
        <color theme="1"/>
        <rFont val="Times New Roman"/>
      </rPr>
      <t xml:space="preserve">; </t>
    </r>
    <r>
      <rPr>
        <sz val="13"/>
        <color rgb="FFFF0000"/>
        <rFont val="Times New Roman"/>
      </rPr>
      <t>…</t>
    </r>
    <r>
      <rPr>
        <sz val="13"/>
        <color theme="1"/>
        <rFont val="Times New Roman"/>
      </rPr>
      <t xml:space="preserve">; </t>
    </r>
    <r>
      <rPr>
        <sz val="13"/>
        <color rgb="FFFF0000"/>
        <rFont val="Times New Roman"/>
      </rPr>
      <t>…</t>
    </r>
    <r>
      <rPr>
        <sz val="13"/>
        <color theme="1"/>
        <rFont val="Times New Roman"/>
      </rPr>
      <t xml:space="preserve">; </t>
    </r>
    <r>
      <rPr>
        <sz val="13"/>
        <color rgb="FFFF0000"/>
        <rFont val="Times New Roman"/>
      </rPr>
      <t>…</t>
    </r>
    <r>
      <rPr>
        <sz val="13"/>
        <color theme="1"/>
        <rFont val="Times New Roman"/>
      </rPr>
      <t>)</t>
    </r>
  </si>
  <si>
    <t>Giá trị vận tốc xe theo yêu cầu,</t>
  </si>
  <si>
    <t xml:space="preserve">d. </t>
  </si>
  <si>
    <t>với:</t>
  </si>
  <si>
    <r>
      <rPr>
        <sz val="13"/>
        <color theme="1"/>
        <rFont val="Times New Roman"/>
      </rPr>
      <t xml:space="preserve"> - M = Max(G</t>
    </r>
    <r>
      <rPr>
        <vertAlign val="subscript"/>
        <sz val="13"/>
        <color theme="1"/>
        <rFont val="Times New Roman"/>
      </rPr>
      <t>wo1</t>
    </r>
    <r>
      <rPr>
        <sz val="13"/>
        <color theme="1"/>
        <rFont val="Times New Roman"/>
      </rPr>
      <t>, G</t>
    </r>
    <r>
      <rPr>
        <vertAlign val="subscript"/>
        <sz val="13"/>
        <color theme="1"/>
        <rFont val="Times New Roman"/>
      </rPr>
      <t>w1</t>
    </r>
    <r>
      <rPr>
        <sz val="13"/>
        <color theme="1"/>
        <rFont val="Times New Roman"/>
      </rPr>
      <t>, G</t>
    </r>
    <r>
      <rPr>
        <vertAlign val="subscript"/>
        <sz val="13"/>
        <color theme="1"/>
        <rFont val="Times New Roman"/>
      </rPr>
      <t>wo2</t>
    </r>
    <r>
      <rPr>
        <sz val="13"/>
        <color theme="1"/>
        <rFont val="Times New Roman"/>
      </rPr>
      <t>, và G</t>
    </r>
    <r>
      <rPr>
        <vertAlign val="subscript"/>
        <sz val="13"/>
        <color theme="1"/>
        <rFont val="Times New Roman"/>
      </rPr>
      <t>w2</t>
    </r>
    <r>
      <rPr>
        <sz val="13"/>
        <color theme="1"/>
        <rFont val="Times New Roman"/>
      </rPr>
      <t>)</t>
    </r>
  </si>
  <si>
    <t xml:space="preserve"> - Vận tốc lớn nhất thuộc thông số đầu vào</t>
  </si>
  <si>
    <r>
      <rPr>
        <sz val="13"/>
        <color theme="1"/>
        <rFont val="Times New Roman"/>
      </rPr>
      <t xml:space="preserve">Chọn được lốp xe, có ký hiệu thông số </t>
    </r>
    <r>
      <rPr>
        <sz val="13"/>
        <color rgb="FFFF0000"/>
        <rFont val="Times New Roman"/>
      </rPr>
      <t>lốp:</t>
    </r>
  </si>
  <si>
    <t>Nên bán kính lốp xe được xác định:</t>
  </si>
  <si>
    <r>
      <rPr>
        <sz val="13"/>
        <color theme="1"/>
        <rFont val="Times New Roman"/>
      </rPr>
      <t>r</t>
    </r>
    <r>
      <rPr>
        <vertAlign val="subscript"/>
        <sz val="13"/>
        <color theme="1"/>
        <rFont val="Times New Roman"/>
      </rPr>
      <t>o</t>
    </r>
    <r>
      <rPr>
        <sz val="13"/>
        <color rgb="FFFF0000"/>
        <rFont val="Times New Roman"/>
      </rPr>
      <t xml:space="preserve"> =</t>
    </r>
  </si>
  <si>
    <t xml:space="preserve">3.2.2. </t>
  </si>
  <si>
    <r>
      <rPr>
        <sz val="13"/>
        <color theme="1"/>
        <rFont val="Times New Roman"/>
      </rPr>
      <t>Bán kính thiết kế (r</t>
    </r>
    <r>
      <rPr>
        <vertAlign val="subscript"/>
        <sz val="13"/>
        <color theme="1"/>
        <rFont val="Times New Roman"/>
      </rPr>
      <t>o</t>
    </r>
    <r>
      <rPr>
        <sz val="13"/>
        <color theme="1"/>
        <rFont val="Times New Roman"/>
      </rPr>
      <t>), chưa phải là thông số dùng để tính vận tốc xe mà bán kính lăn (r</t>
    </r>
    <r>
      <rPr>
        <vertAlign val="subscript"/>
        <sz val="13"/>
        <color theme="1"/>
        <rFont val="Times New Roman"/>
      </rPr>
      <t>b</t>
    </r>
    <r>
      <rPr>
        <sz val="13"/>
        <color theme="1"/>
        <rFont val="Times New Roman"/>
      </rPr>
      <t>) hay bánh kính bánh xe mới là thông số cần, và 2 thông số này liên hệ với nhau theo biểu thức sau:</t>
    </r>
  </si>
  <si>
    <r>
      <rPr>
        <sz val="13"/>
        <color theme="1"/>
        <rFont val="Times New Roman"/>
      </rPr>
      <t>r</t>
    </r>
    <r>
      <rPr>
        <vertAlign val="subscript"/>
        <sz val="13"/>
        <color theme="1"/>
        <rFont val="Times New Roman"/>
      </rPr>
      <t>b</t>
    </r>
    <r>
      <rPr>
        <sz val="13"/>
        <color theme="1"/>
        <rFont val="Times New Roman"/>
      </rPr>
      <t xml:space="preserve"> = λ.r</t>
    </r>
    <r>
      <rPr>
        <vertAlign val="subscript"/>
        <sz val="13"/>
        <color theme="1"/>
        <rFont val="Times New Roman"/>
      </rPr>
      <t>o</t>
    </r>
    <r>
      <rPr>
        <sz val="13"/>
        <color theme="1"/>
        <rFont val="Times New Roman"/>
      </rPr>
      <t xml:space="preserve">, mm </t>
    </r>
  </si>
  <si>
    <t>λ – giá trị áp suất lốp xe;</t>
  </si>
  <si>
    <r>
      <rPr>
        <sz val="13"/>
        <color theme="1"/>
        <rFont val="Times New Roman"/>
      </rPr>
      <t xml:space="preserve">Với chủng loại </t>
    </r>
    <r>
      <rPr>
        <sz val="13"/>
        <color rgb="FFFF0000"/>
        <rFont val="Times New Roman"/>
      </rPr>
      <t>xe: …</t>
    </r>
  </si>
  <si>
    <r>
      <rPr>
        <sz val="13"/>
        <color theme="1"/>
        <rFont val="Times New Roman"/>
      </rPr>
      <t xml:space="preserve">Nên chọn: lốp có áp </t>
    </r>
    <r>
      <rPr>
        <sz val="13"/>
        <color rgb="FFFF0000"/>
        <rFont val="Times New Roman"/>
      </rPr>
      <t>suất …</t>
    </r>
  </si>
  <si>
    <r>
      <rPr>
        <sz val="13"/>
        <color theme="1"/>
        <rFont val="Times New Roman"/>
      </rPr>
      <t xml:space="preserve">Dựa vào bảng 9 </t>
    </r>
    <r>
      <rPr>
        <sz val="13"/>
        <color rgb="FFFF0000"/>
        <rFont val="Times New Roman"/>
      </rPr>
      <t>trang …</t>
    </r>
    <r>
      <rPr>
        <sz val="13"/>
        <color theme="1"/>
        <rFont val="Times New Roman"/>
      </rPr>
      <t xml:space="preserve">, [λ] </t>
    </r>
    <r>
      <rPr>
        <sz val="13"/>
        <color rgb="FFFF0000"/>
        <rFont val="Times New Roman"/>
      </rPr>
      <t>= … ÷ …</t>
    </r>
  </si>
  <si>
    <r>
      <rPr>
        <sz val="13"/>
        <color theme="1"/>
        <rFont val="Times New Roman"/>
      </rPr>
      <t xml:space="preserve">[λ] </t>
    </r>
    <r>
      <rPr>
        <sz val="13"/>
        <color rgb="FFFF0000"/>
        <rFont val="Times New Roman"/>
      </rPr>
      <t>=</t>
    </r>
  </si>
  <si>
    <t>… ÷ …</t>
  </si>
  <si>
    <r>
      <rPr>
        <sz val="13"/>
        <color theme="1"/>
        <rFont val="Times New Roman"/>
      </rPr>
      <t xml:space="preserve">Chọn λ </t>
    </r>
    <r>
      <rPr>
        <sz val="13"/>
        <color rgb="FFFF0000"/>
        <rFont val="Times New Roman"/>
      </rPr>
      <t xml:space="preserve">= … </t>
    </r>
  </si>
  <si>
    <r>
      <rPr>
        <sz val="13"/>
        <color theme="1"/>
        <rFont val="Times New Roman"/>
      </rPr>
      <t>Như vậy,</t>
    </r>
    <r>
      <rPr>
        <sz val="13"/>
        <color rgb="FFFF0000"/>
        <rFont val="Times New Roman"/>
      </rPr>
      <t xml:space="preserve"> </t>
    </r>
  </si>
  <si>
    <r>
      <rPr>
        <sz val="13"/>
        <color theme="1"/>
        <rFont val="Times New Roman"/>
      </rPr>
      <t>λ.r</t>
    </r>
    <r>
      <rPr>
        <vertAlign val="subscript"/>
        <sz val="13"/>
        <color theme="1"/>
        <rFont val="Times New Roman"/>
      </rPr>
      <t>o</t>
    </r>
    <r>
      <rPr>
        <sz val="13"/>
        <color theme="1"/>
        <rFont val="Times New Roman"/>
      </rPr>
      <t xml:space="preserve"> </t>
    </r>
    <r>
      <rPr>
        <sz val="13"/>
        <color rgb="FFFF0000"/>
        <rFont val="Times New Roman"/>
      </rPr>
      <t>=</t>
    </r>
  </si>
  <si>
    <t>Do đã chọn các bánh xe trên một xe cùng chung một kích thước, nên bánh xe chủ động chính là:</t>
  </si>
  <si>
    <r>
      <rPr>
        <sz val="13"/>
        <color theme="1"/>
        <rFont val="Times New Roman"/>
      </rPr>
      <t>r</t>
    </r>
    <r>
      <rPr>
        <vertAlign val="subscript"/>
        <sz val="13"/>
        <color theme="1"/>
        <rFont val="Times New Roman"/>
      </rPr>
      <t>b</t>
    </r>
    <r>
      <rPr>
        <sz val="13"/>
        <color theme="1"/>
        <rFont val="Times New Roman"/>
      </rPr>
      <t xml:space="preserve"> </t>
    </r>
    <r>
      <rPr>
        <sz val="13"/>
        <color rgb="FFFF0000"/>
        <rFont val="Times New Roman"/>
      </rPr>
      <t>=</t>
    </r>
  </si>
  <si>
    <t>TỶ SỐ TRUYỀN TRONG HỆ THỐNG TRUYỀN LỰC</t>
  </si>
  <si>
    <t>4.1.</t>
  </si>
  <si>
    <t>4.1. Vận tốc xe</t>
  </si>
  <si>
    <t>Vận tốc xe được viết dưới dạng một hàm số :</t>
  </si>
  <si>
    <r>
      <rPr>
        <sz val="13"/>
        <color theme="1"/>
        <rFont val="Times New Roman"/>
      </rPr>
      <t>v</t>
    </r>
    <r>
      <rPr>
        <vertAlign val="subscript"/>
        <sz val="13"/>
        <color theme="1"/>
        <rFont val="Times New Roman"/>
      </rPr>
      <t>ei</t>
    </r>
    <r>
      <rPr>
        <sz val="13"/>
        <color theme="1"/>
        <rFont val="Times New Roman"/>
      </rPr>
      <t xml:space="preserve"> = f(i</t>
    </r>
    <r>
      <rPr>
        <vertAlign val="subscript"/>
        <sz val="13"/>
        <color theme="1"/>
        <rFont val="Times New Roman"/>
      </rPr>
      <t>ti</t>
    </r>
    <r>
      <rPr>
        <sz val="13"/>
        <color theme="1"/>
        <rFont val="Times New Roman"/>
      </rPr>
      <t>,n</t>
    </r>
    <r>
      <rPr>
        <vertAlign val="subscript"/>
        <sz val="13"/>
        <color theme="1"/>
        <rFont val="Times New Roman"/>
      </rPr>
      <t>e</t>
    </r>
    <r>
      <rPr>
        <sz val="13"/>
        <color theme="1"/>
        <rFont val="Times New Roman"/>
      </rPr>
      <t>) = 2π.r</t>
    </r>
    <r>
      <rPr>
        <vertAlign val="subscript"/>
        <sz val="13"/>
        <color theme="1"/>
        <rFont val="Times New Roman"/>
      </rPr>
      <t>b</t>
    </r>
    <r>
      <rPr>
        <sz val="13"/>
        <color theme="1"/>
        <rFont val="Times New Roman"/>
      </rPr>
      <t>.n</t>
    </r>
    <r>
      <rPr>
        <vertAlign val="subscript"/>
        <sz val="13"/>
        <color theme="1"/>
        <rFont val="Times New Roman"/>
      </rPr>
      <t>e</t>
    </r>
    <r>
      <rPr>
        <sz val="13"/>
        <color theme="1"/>
        <rFont val="Times New Roman"/>
      </rPr>
      <t>/(i</t>
    </r>
    <r>
      <rPr>
        <vertAlign val="subscript"/>
        <sz val="13"/>
        <color theme="1"/>
        <rFont val="Times New Roman"/>
      </rPr>
      <t>yi</t>
    </r>
    <r>
      <rPr>
        <sz val="13"/>
        <color theme="1"/>
        <rFont val="Times New Roman"/>
      </rPr>
      <t>.i</t>
    </r>
    <r>
      <rPr>
        <vertAlign val="subscript"/>
        <sz val="13"/>
        <color theme="1"/>
        <rFont val="Times New Roman"/>
      </rPr>
      <t>n</t>
    </r>
    <r>
      <rPr>
        <sz val="13"/>
        <color theme="1"/>
        <rFont val="Times New Roman"/>
      </rPr>
      <t xml:space="preserve">), m/s </t>
    </r>
  </si>
  <si>
    <r>
      <rPr>
        <sz val="13"/>
        <color theme="1"/>
        <rFont val="Times New Roman"/>
      </rPr>
      <t>v</t>
    </r>
    <r>
      <rPr>
        <vertAlign val="subscript"/>
        <sz val="13"/>
        <color theme="1"/>
        <rFont val="Times New Roman"/>
      </rPr>
      <t>ei</t>
    </r>
    <r>
      <rPr>
        <sz val="13"/>
        <color theme="1"/>
        <rFont val="Times New Roman"/>
      </rPr>
      <t xml:space="preserve"> – vận tốc xe theo 2 biến số e, i;</t>
    </r>
  </si>
  <si>
    <t>π – số pi = 3.1416…</t>
  </si>
  <si>
    <r>
      <rPr>
        <sz val="13"/>
        <color theme="1"/>
        <rFont val="Times New Roman"/>
      </rPr>
      <t>r</t>
    </r>
    <r>
      <rPr>
        <vertAlign val="subscript"/>
        <sz val="13"/>
        <color theme="1"/>
        <rFont val="Times New Roman"/>
      </rPr>
      <t xml:space="preserve">b </t>
    </r>
    <r>
      <rPr>
        <sz val="13"/>
        <color theme="1"/>
        <rFont val="Times New Roman"/>
      </rPr>
      <t>– bán kính bánh xe chủ động, mm;</t>
    </r>
  </si>
  <si>
    <r>
      <rPr>
        <sz val="13"/>
        <color theme="1"/>
        <rFont val="Times New Roman"/>
      </rPr>
      <t>n</t>
    </r>
    <r>
      <rPr>
        <vertAlign val="subscript"/>
        <sz val="13"/>
        <color theme="1"/>
        <rFont val="Times New Roman"/>
      </rPr>
      <t>e</t>
    </r>
    <r>
      <rPr>
        <sz val="13"/>
        <color theme="1"/>
        <rFont val="Times New Roman"/>
      </rPr>
      <t xml:space="preserve"> – số vòng quay ĐCĐT sẽ thay đổi trong quá trình hoạt động, v/p;</t>
    </r>
  </si>
  <si>
    <r>
      <rPr>
        <sz val="13"/>
        <color theme="1"/>
        <rFont val="Times New Roman"/>
      </rPr>
      <t>(i</t>
    </r>
    <r>
      <rPr>
        <vertAlign val="subscript"/>
        <sz val="13"/>
        <color theme="1"/>
        <rFont val="Times New Roman"/>
      </rPr>
      <t>yi</t>
    </r>
    <r>
      <rPr>
        <sz val="13"/>
        <color theme="1"/>
        <rFont val="Times New Roman"/>
      </rPr>
      <t>.i</t>
    </r>
    <r>
      <rPr>
        <vertAlign val="subscript"/>
        <sz val="13"/>
        <color theme="1"/>
        <rFont val="Times New Roman"/>
      </rPr>
      <t>n</t>
    </r>
    <r>
      <rPr>
        <sz val="13"/>
        <color theme="1"/>
        <rFont val="Times New Roman"/>
      </rPr>
      <t>) – tỷ số truyền trong hệ thống truyền lực tổng quát</t>
    </r>
  </si>
  <si>
    <r>
      <rPr>
        <sz val="13"/>
        <color theme="1"/>
        <rFont val="Times New Roman"/>
      </rPr>
      <t>i</t>
    </r>
    <r>
      <rPr>
        <vertAlign val="subscript"/>
        <sz val="13"/>
        <color theme="1"/>
        <rFont val="Times New Roman"/>
      </rPr>
      <t xml:space="preserve">yi </t>
    </r>
    <r>
      <rPr>
        <sz val="13"/>
        <color theme="1"/>
        <rFont val="Times New Roman"/>
      </rPr>
      <t>– tỷ số truyền các tổng thành trong cụm “tỷ số truyền thay đổi”</t>
    </r>
  </si>
  <si>
    <r>
      <rPr>
        <sz val="13"/>
        <color theme="1"/>
        <rFont val="Times New Roman"/>
      </rPr>
      <t>i</t>
    </r>
    <r>
      <rPr>
        <vertAlign val="subscript"/>
        <sz val="13"/>
        <color theme="1"/>
        <rFont val="Times New Roman"/>
      </rPr>
      <t xml:space="preserve">n </t>
    </r>
    <r>
      <rPr>
        <sz val="13"/>
        <color theme="1"/>
        <rFont val="Times New Roman"/>
      </rPr>
      <t>– tỷ số truyền các tổng thành trong cụm “tỷ số truyền không thay đổi”</t>
    </r>
  </si>
  <si>
    <t xml:space="preserve">4.2. </t>
  </si>
  <si>
    <t>Xác định các tổng thành trong cụm “tỷ số truyền không thay đổi”</t>
  </si>
  <si>
    <t>Tỷ số truyền thuộc cụm “tỷ số truyền không thay đổi”, có:</t>
  </si>
  <si>
    <r>
      <rPr>
        <sz val="13"/>
        <color theme="1"/>
        <rFont val="Times New Roman"/>
      </rPr>
      <t>ký hiệu: i</t>
    </r>
    <r>
      <rPr>
        <vertAlign val="subscript"/>
        <sz val="13"/>
        <color theme="1"/>
        <rFont val="Times New Roman"/>
      </rPr>
      <t>n</t>
    </r>
  </si>
  <si>
    <r>
      <rPr>
        <sz val="13"/>
        <color theme="1"/>
        <rFont val="Times New Roman"/>
      </rPr>
      <t>Xét hàm số vận tốc: v</t>
    </r>
    <r>
      <rPr>
        <vertAlign val="subscript"/>
        <sz val="13"/>
        <color theme="1"/>
        <rFont val="Times New Roman"/>
      </rPr>
      <t>ei</t>
    </r>
    <r>
      <rPr>
        <sz val="13"/>
        <color theme="1"/>
        <rFont val="Times New Roman"/>
      </rPr>
      <t xml:space="preserve"> = f(i</t>
    </r>
    <r>
      <rPr>
        <vertAlign val="subscript"/>
        <sz val="13"/>
        <color theme="1"/>
        <rFont val="Times New Roman"/>
      </rPr>
      <t>ti</t>
    </r>
    <r>
      <rPr>
        <sz val="13"/>
        <color theme="1"/>
        <rFont val="Times New Roman"/>
      </rPr>
      <t>,n</t>
    </r>
    <r>
      <rPr>
        <vertAlign val="subscript"/>
        <sz val="13"/>
        <color theme="1"/>
        <rFont val="Times New Roman"/>
      </rPr>
      <t>e</t>
    </r>
    <r>
      <rPr>
        <sz val="13"/>
        <color theme="1"/>
        <rFont val="Times New Roman"/>
      </rPr>
      <t>) = 2π.r</t>
    </r>
    <r>
      <rPr>
        <vertAlign val="subscript"/>
        <sz val="13"/>
        <color theme="1"/>
        <rFont val="Times New Roman"/>
      </rPr>
      <t>b</t>
    </r>
    <r>
      <rPr>
        <sz val="13"/>
        <color theme="1"/>
        <rFont val="Times New Roman"/>
      </rPr>
      <t>.n</t>
    </r>
    <r>
      <rPr>
        <vertAlign val="subscript"/>
        <sz val="13"/>
        <color theme="1"/>
        <rFont val="Times New Roman"/>
      </rPr>
      <t>e</t>
    </r>
    <r>
      <rPr>
        <sz val="13"/>
        <color theme="1"/>
        <rFont val="Times New Roman"/>
      </rPr>
      <t>/(i</t>
    </r>
    <r>
      <rPr>
        <vertAlign val="subscript"/>
        <sz val="13"/>
        <color theme="1"/>
        <rFont val="Times New Roman"/>
      </rPr>
      <t>yi</t>
    </r>
    <r>
      <rPr>
        <sz val="13"/>
        <color theme="1"/>
        <rFont val="Times New Roman"/>
      </rPr>
      <t>.i</t>
    </r>
    <r>
      <rPr>
        <vertAlign val="subscript"/>
        <sz val="13"/>
        <color theme="1"/>
        <rFont val="Times New Roman"/>
      </rPr>
      <t>n</t>
    </r>
    <r>
      <rPr>
        <sz val="13"/>
        <color theme="1"/>
        <rFont val="Times New Roman"/>
      </rPr>
      <t xml:space="preserve">), m/s </t>
    </r>
  </si>
  <si>
    <t>Trong đó, có các thông số là:</t>
  </si>
  <si>
    <r>
      <rPr>
        <sz val="13"/>
        <color theme="1"/>
        <rFont val="Times New Roman"/>
      </rPr>
      <t xml:space="preserve"> + Hằng số: 2; π; r</t>
    </r>
    <r>
      <rPr>
        <vertAlign val="subscript"/>
        <sz val="13"/>
        <color theme="1"/>
        <rFont val="Times New Roman"/>
      </rPr>
      <t>b</t>
    </r>
    <r>
      <rPr>
        <sz val="13"/>
        <color theme="1"/>
        <rFont val="Times New Roman"/>
      </rPr>
      <t>; i</t>
    </r>
    <r>
      <rPr>
        <vertAlign val="subscript"/>
        <sz val="13"/>
        <color theme="1"/>
        <rFont val="Times New Roman"/>
      </rPr>
      <t>n</t>
    </r>
    <r>
      <rPr>
        <sz val="13"/>
        <color theme="1"/>
        <rFont val="Times New Roman"/>
      </rPr>
      <t xml:space="preserve"> </t>
    </r>
  </si>
  <si>
    <t>π  =</t>
  </si>
  <si>
    <r>
      <rPr>
        <sz val="13"/>
        <color theme="1"/>
        <rFont val="Times New Roman"/>
      </rPr>
      <t xml:space="preserve"> + Biến số: n</t>
    </r>
    <r>
      <rPr>
        <vertAlign val="subscript"/>
        <sz val="13"/>
        <color theme="1"/>
        <rFont val="Times New Roman"/>
      </rPr>
      <t>e</t>
    </r>
    <r>
      <rPr>
        <sz val="13"/>
        <color theme="1"/>
        <rFont val="Times New Roman"/>
      </rPr>
      <t>; i</t>
    </r>
    <r>
      <rPr>
        <vertAlign val="subscript"/>
        <sz val="13"/>
        <color theme="1"/>
        <rFont val="Times New Roman"/>
      </rPr>
      <t>yi</t>
    </r>
  </si>
  <si>
    <r>
      <rPr>
        <sz val="13"/>
        <color theme="1"/>
        <rFont val="Times New Roman"/>
      </rPr>
      <t>Do đó, để, v</t>
    </r>
    <r>
      <rPr>
        <vertAlign val="subscript"/>
        <sz val="13"/>
        <color theme="1"/>
        <rFont val="Times New Roman"/>
      </rPr>
      <t>ei</t>
    </r>
    <r>
      <rPr>
        <sz val="13"/>
        <color theme="1"/>
        <rFont val="Times New Roman"/>
      </rPr>
      <t xml:space="preserve"> → v</t>
    </r>
    <r>
      <rPr>
        <vertAlign val="subscript"/>
        <sz val="13"/>
        <color theme="1"/>
        <rFont val="Times New Roman"/>
      </rPr>
      <t>max</t>
    </r>
    <r>
      <rPr>
        <sz val="13"/>
        <color theme="1"/>
        <rFont val="Times New Roman"/>
      </rPr>
      <t xml:space="preserve"> </t>
    </r>
  </si>
  <si>
    <t>Cần:</t>
  </si>
  <si>
    <r>
      <rPr>
        <sz val="13"/>
        <color theme="1"/>
        <rFont val="Times New Roman"/>
      </rPr>
      <t xml:space="preserve">        n</t>
    </r>
    <r>
      <rPr>
        <vertAlign val="subscript"/>
        <sz val="13"/>
        <color theme="1"/>
        <rFont val="Times New Roman"/>
      </rPr>
      <t>e</t>
    </r>
    <r>
      <rPr>
        <sz val="13"/>
        <color theme="1"/>
        <rFont val="Times New Roman"/>
      </rPr>
      <t xml:space="preserve"> → n</t>
    </r>
    <r>
      <rPr>
        <vertAlign val="subscript"/>
        <sz val="13"/>
        <color theme="1"/>
        <rFont val="Times New Roman"/>
      </rPr>
      <t>max</t>
    </r>
    <r>
      <rPr>
        <sz val="13"/>
        <color theme="1"/>
        <rFont val="Times New Roman"/>
      </rPr>
      <t xml:space="preserve"> </t>
    </r>
  </si>
  <si>
    <r>
      <rPr>
        <sz val="13"/>
        <color theme="1"/>
        <rFont val="Times New Roman"/>
      </rPr>
      <t xml:space="preserve">        i</t>
    </r>
    <r>
      <rPr>
        <vertAlign val="subscript"/>
        <sz val="13"/>
        <color theme="1"/>
        <rFont val="Times New Roman"/>
      </rPr>
      <t>yi</t>
    </r>
    <r>
      <rPr>
        <sz val="13"/>
        <color theme="1"/>
        <rFont val="Times New Roman"/>
      </rPr>
      <t xml:space="preserve"> → có giá trị nhỏ nhất, lấy ký hiệu min(i</t>
    </r>
    <r>
      <rPr>
        <vertAlign val="subscript"/>
        <sz val="13"/>
        <color theme="1"/>
        <rFont val="Times New Roman"/>
      </rPr>
      <t>yi</t>
    </r>
    <r>
      <rPr>
        <sz val="13"/>
        <color theme="1"/>
        <rFont val="Times New Roman"/>
      </rPr>
      <t>)</t>
    </r>
  </si>
  <si>
    <t xml:space="preserve">   Theo thông số đầu vào:</t>
  </si>
  <si>
    <r>
      <rPr>
        <sz val="13"/>
        <color theme="1"/>
        <rFont val="Times New Roman"/>
      </rPr>
      <t>v</t>
    </r>
    <r>
      <rPr>
        <vertAlign val="subscript"/>
        <sz val="13"/>
        <color theme="1"/>
        <rFont val="Times New Roman"/>
      </rPr>
      <t>max</t>
    </r>
    <r>
      <rPr>
        <sz val="13"/>
        <color theme="1"/>
        <rFont val="Times New Roman"/>
      </rPr>
      <t xml:space="preserve"> </t>
    </r>
    <r>
      <rPr>
        <sz val="13"/>
        <color theme="1"/>
        <rFont val="Times New Roman"/>
      </rPr>
      <t>=</t>
    </r>
  </si>
  <si>
    <t xml:space="preserve">   Xác định từ biểu thức (2.60)</t>
  </si>
  <si>
    <r>
      <rPr>
        <sz val="13"/>
        <color theme="1"/>
        <rFont val="Times New Roman"/>
      </rPr>
      <t xml:space="preserve">   n</t>
    </r>
    <r>
      <rPr>
        <vertAlign val="subscript"/>
        <sz val="13"/>
        <color theme="1"/>
        <rFont val="Times New Roman"/>
      </rPr>
      <t>max</t>
    </r>
    <r>
      <rPr>
        <sz val="13"/>
        <color theme="1"/>
        <rFont val="Times New Roman"/>
      </rPr>
      <t xml:space="preserve"> = n</t>
    </r>
    <r>
      <rPr>
        <vertAlign val="subscript"/>
        <sz val="13"/>
        <color theme="1"/>
        <rFont val="Times New Roman"/>
      </rPr>
      <t>N</t>
    </r>
    <r>
      <rPr>
        <sz val="13"/>
        <color theme="1"/>
        <rFont val="Times New Roman"/>
      </rPr>
      <t>.λ</t>
    </r>
  </si>
  <si>
    <t xml:space="preserve">   Thay các giá trị từ (2.71) và (2.74)</t>
  </si>
  <si>
    <r>
      <rPr>
        <sz val="13"/>
        <color theme="1"/>
        <rFont val="Times New Roman"/>
      </rPr>
      <t>n</t>
    </r>
    <r>
      <rPr>
        <vertAlign val="subscript"/>
        <sz val="13"/>
        <color theme="1"/>
        <rFont val="Times New Roman"/>
      </rPr>
      <t>max</t>
    </r>
    <r>
      <rPr>
        <sz val="13"/>
        <color theme="1"/>
        <rFont val="Times New Roman"/>
      </rPr>
      <t xml:space="preserve"> =</t>
    </r>
  </si>
  <si>
    <t>v/s</t>
  </si>
  <si>
    <r>
      <rPr>
        <sz val="13"/>
        <color theme="1"/>
        <rFont val="Times New Roman"/>
      </rPr>
      <t xml:space="preserve">   Theo biểu thức (1.30): i</t>
    </r>
    <r>
      <rPr>
        <vertAlign val="subscript"/>
        <sz val="13"/>
        <color theme="1"/>
        <rFont val="Times New Roman"/>
      </rPr>
      <t>yi</t>
    </r>
    <r>
      <rPr>
        <sz val="13"/>
        <color theme="1"/>
        <rFont val="Times New Roman"/>
      </rPr>
      <t xml:space="preserve"> = i</t>
    </r>
    <r>
      <rPr>
        <vertAlign val="subscript"/>
        <sz val="13"/>
        <color theme="1"/>
        <rFont val="Times New Roman"/>
      </rPr>
      <t>hi</t>
    </r>
    <r>
      <rPr>
        <sz val="13"/>
        <color theme="1"/>
        <rFont val="Times New Roman"/>
      </rPr>
      <t>.i</t>
    </r>
    <r>
      <rPr>
        <vertAlign val="subscript"/>
        <sz val="13"/>
        <color theme="1"/>
        <rFont val="Times New Roman"/>
      </rPr>
      <t>pj</t>
    </r>
    <r>
      <rPr>
        <sz val="13"/>
        <color theme="1"/>
        <rFont val="Times New Roman"/>
      </rPr>
      <t xml:space="preserve"> </t>
    </r>
  </si>
  <si>
    <r>
      <rPr>
        <sz val="13"/>
        <color theme="1"/>
        <rFont val="Times New Roman"/>
      </rPr>
      <t xml:space="preserve">   vậy, min(i</t>
    </r>
    <r>
      <rPr>
        <vertAlign val="subscript"/>
        <sz val="13"/>
        <color theme="1"/>
        <rFont val="Times New Roman"/>
      </rPr>
      <t>yi</t>
    </r>
    <r>
      <rPr>
        <sz val="13"/>
        <color theme="1"/>
        <rFont val="Times New Roman"/>
      </rPr>
      <t>) = i</t>
    </r>
    <r>
      <rPr>
        <vertAlign val="subscript"/>
        <sz val="13"/>
        <color theme="1"/>
        <rFont val="Times New Roman"/>
      </rPr>
      <t>hn</t>
    </r>
    <r>
      <rPr>
        <sz val="13"/>
        <color theme="1"/>
        <rFont val="Times New Roman"/>
      </rPr>
      <t>.i</t>
    </r>
    <r>
      <rPr>
        <vertAlign val="subscript"/>
        <sz val="13"/>
        <color theme="1"/>
        <rFont val="Times New Roman"/>
      </rPr>
      <t>pt</t>
    </r>
  </si>
  <si>
    <r>
      <rPr>
        <sz val="13"/>
        <color theme="1"/>
        <rFont val="Times New Roman"/>
      </rPr>
      <t xml:space="preserve">   chọn i</t>
    </r>
    <r>
      <rPr>
        <vertAlign val="subscript"/>
        <sz val="13"/>
        <color theme="1"/>
        <rFont val="Times New Roman"/>
      </rPr>
      <t>hn</t>
    </r>
    <r>
      <rPr>
        <sz val="13"/>
        <color theme="1"/>
        <rFont val="Times New Roman"/>
      </rPr>
      <t xml:space="preserve"> là số truyền:</t>
    </r>
  </si>
  <si>
    <t>thẳng/tăng</t>
  </si>
  <si>
    <r>
      <rPr>
        <sz val="13"/>
        <color rgb="FFFF0000"/>
        <rFont val="Times New Roman"/>
      </rPr>
      <t xml:space="preserve">   dựa theo </t>
    </r>
    <r>
      <rPr>
        <b/>
        <sz val="13"/>
        <color rgb="FFFF0000"/>
        <rFont val="Times New Roman"/>
      </rPr>
      <t xml:space="preserve">bảng 12 </t>
    </r>
    <r>
      <rPr>
        <sz val="13"/>
        <color rgb="FFFF0000"/>
        <rFont val="Times New Roman"/>
      </rPr>
      <t>trang 17</t>
    </r>
    <r>
      <rPr>
        <sz val="13"/>
        <color rgb="FFFF0000"/>
        <rFont val="Times New Roman"/>
      </rPr>
      <t>, chọn</t>
    </r>
  </si>
  <si>
    <r>
      <rPr>
        <sz val="13"/>
        <color rgb="FFFF0000"/>
        <rFont val="Times New Roman"/>
      </rPr>
      <t>i</t>
    </r>
    <r>
      <rPr>
        <vertAlign val="subscript"/>
        <sz val="13"/>
        <color rgb="FFFF0000"/>
        <rFont val="Times New Roman"/>
      </rPr>
      <t>hn</t>
    </r>
    <r>
      <rPr>
        <sz val="13"/>
        <color rgb="FFFF0000"/>
        <rFont val="Times New Roman"/>
      </rPr>
      <t xml:space="preserve"> </t>
    </r>
    <r>
      <rPr>
        <sz val="13"/>
        <color rgb="FFFF0000"/>
        <rFont val="Times New Roman"/>
      </rPr>
      <t>=</t>
    </r>
  </si>
  <si>
    <t xml:space="preserve">   và theo (1.26),</t>
  </si>
  <si>
    <r>
      <rPr>
        <sz val="13"/>
        <color theme="1"/>
        <rFont val="Times New Roman"/>
      </rPr>
      <t>i</t>
    </r>
    <r>
      <rPr>
        <vertAlign val="subscript"/>
        <sz val="13"/>
        <color theme="1"/>
        <rFont val="Times New Roman"/>
      </rPr>
      <t>pt</t>
    </r>
    <r>
      <rPr>
        <sz val="13"/>
        <color theme="1"/>
        <rFont val="Times New Roman"/>
      </rPr>
      <t xml:space="preserve"> </t>
    </r>
    <r>
      <rPr>
        <sz val="13"/>
        <color rgb="FFFF0000"/>
        <rFont val="Times New Roman"/>
      </rPr>
      <t>=</t>
    </r>
  </si>
  <si>
    <r>
      <rPr>
        <sz val="13"/>
        <color theme="1"/>
        <rFont val="Times New Roman"/>
      </rPr>
      <t>Như vậy, min(i</t>
    </r>
    <r>
      <rPr>
        <vertAlign val="subscript"/>
        <sz val="13"/>
        <color theme="1"/>
        <rFont val="Times New Roman"/>
      </rPr>
      <t>yi</t>
    </r>
    <r>
      <rPr>
        <sz val="13"/>
        <color theme="1"/>
        <rFont val="Times New Roman"/>
      </rPr>
      <t>)</t>
    </r>
  </si>
  <si>
    <r>
      <rPr>
        <sz val="13"/>
        <color theme="1"/>
        <rFont val="Times New Roman"/>
      </rPr>
      <t>i</t>
    </r>
    <r>
      <rPr>
        <vertAlign val="subscript"/>
        <sz val="13"/>
        <color theme="1"/>
        <rFont val="Times New Roman"/>
      </rPr>
      <t>hn</t>
    </r>
    <r>
      <rPr>
        <sz val="13"/>
        <color theme="1"/>
        <rFont val="Times New Roman"/>
      </rPr>
      <t>.i</t>
    </r>
    <r>
      <rPr>
        <vertAlign val="subscript"/>
        <sz val="13"/>
        <color theme="1"/>
        <rFont val="Times New Roman"/>
      </rPr>
      <t>pt</t>
    </r>
    <r>
      <rPr>
        <sz val="13"/>
        <color theme="1"/>
        <rFont val="Times New Roman"/>
      </rPr>
      <t xml:space="preserve"> </t>
    </r>
    <r>
      <rPr>
        <sz val="13"/>
        <color rgb="FFFF0000"/>
        <rFont val="Times New Roman"/>
      </rPr>
      <t>=</t>
    </r>
  </si>
  <si>
    <t>Tỷ số truyền của các tổng thành thuộc cụm “tỷ số truyền không thay đổi” được suy từ (2.84):</t>
  </si>
  <si>
    <r>
      <rPr>
        <sz val="13"/>
        <color theme="1"/>
        <rFont val="Times New Roman"/>
      </rPr>
      <t>i</t>
    </r>
    <r>
      <rPr>
        <vertAlign val="subscript"/>
        <sz val="13"/>
        <color theme="1"/>
        <rFont val="Times New Roman"/>
      </rPr>
      <t>n</t>
    </r>
    <r>
      <rPr>
        <sz val="13"/>
        <color theme="1"/>
        <rFont val="Times New Roman"/>
      </rPr>
      <t xml:space="preserve"> = 2π.r</t>
    </r>
    <r>
      <rPr>
        <vertAlign val="subscript"/>
        <sz val="13"/>
        <color theme="1"/>
        <rFont val="Times New Roman"/>
      </rPr>
      <t>b</t>
    </r>
    <r>
      <rPr>
        <sz val="13"/>
        <color theme="1"/>
        <rFont val="Times New Roman"/>
      </rPr>
      <t>.n</t>
    </r>
    <r>
      <rPr>
        <vertAlign val="subscript"/>
        <sz val="13"/>
        <color theme="1"/>
        <rFont val="Times New Roman"/>
      </rPr>
      <t>max</t>
    </r>
    <r>
      <rPr>
        <sz val="13"/>
        <color theme="1"/>
        <rFont val="Times New Roman"/>
      </rPr>
      <t>/(v</t>
    </r>
    <r>
      <rPr>
        <vertAlign val="subscript"/>
        <sz val="13"/>
        <color theme="1"/>
        <rFont val="Times New Roman"/>
      </rPr>
      <t>max</t>
    </r>
    <r>
      <rPr>
        <sz val="13"/>
        <color theme="1"/>
        <rFont val="Times New Roman"/>
      </rPr>
      <t xml:space="preserve"> i</t>
    </r>
    <r>
      <rPr>
        <vertAlign val="subscript"/>
        <sz val="13"/>
        <color theme="1"/>
        <rFont val="Times New Roman"/>
      </rPr>
      <t>ymin</t>
    </r>
    <r>
      <rPr>
        <sz val="13"/>
        <color theme="1"/>
        <rFont val="Times New Roman"/>
      </rPr>
      <t xml:space="preserve">) </t>
    </r>
  </si>
  <si>
    <t>Thay các giá trị đã có vào biểu thức (2.85):</t>
  </si>
  <si>
    <r>
      <rPr>
        <sz val="13"/>
        <color theme="1"/>
        <rFont val="Times New Roman"/>
      </rPr>
      <t>i</t>
    </r>
    <r>
      <rPr>
        <vertAlign val="subscript"/>
        <sz val="13"/>
        <color theme="1"/>
        <rFont val="Times New Roman"/>
      </rPr>
      <t>n</t>
    </r>
    <r>
      <rPr>
        <sz val="13"/>
        <color theme="1"/>
        <rFont val="Times New Roman"/>
      </rPr>
      <t xml:space="preserve"> =</t>
    </r>
  </si>
  <si>
    <r>
      <rPr>
        <sz val="13"/>
        <color theme="1"/>
        <rFont val="Times New Roman"/>
      </rPr>
      <t xml:space="preserve">Với chủng </t>
    </r>
    <r>
      <rPr>
        <sz val="13"/>
        <color rgb="FFFF0000"/>
        <rFont val="Times New Roman"/>
      </rPr>
      <t>loại</t>
    </r>
  </si>
  <si>
    <r>
      <rPr>
        <sz val="13"/>
        <color theme="1"/>
        <rFont val="Times New Roman"/>
      </rPr>
      <t xml:space="preserve">Theo </t>
    </r>
    <r>
      <rPr>
        <b/>
        <sz val="13"/>
        <color theme="1"/>
        <rFont val="Times New Roman"/>
      </rPr>
      <t>bảng 11</t>
    </r>
    <r>
      <rPr>
        <sz val="13"/>
        <color theme="1"/>
        <rFont val="Times New Roman"/>
      </rPr>
      <t xml:space="preserve"> trang 16, </t>
    </r>
  </si>
  <si>
    <r>
      <rPr>
        <sz val="13"/>
        <color theme="1"/>
        <rFont val="Times New Roman"/>
      </rPr>
      <t>[i</t>
    </r>
    <r>
      <rPr>
        <vertAlign val="subscript"/>
        <sz val="13"/>
        <color theme="1"/>
        <rFont val="Times New Roman"/>
      </rPr>
      <t>o</t>
    </r>
    <r>
      <rPr>
        <sz val="13"/>
        <color theme="1"/>
        <rFont val="Times New Roman"/>
      </rPr>
      <t>] =</t>
    </r>
  </si>
  <si>
    <t>cho thấy:</t>
  </si>
  <si>
    <r>
      <rPr>
        <sz val="13"/>
        <color theme="1"/>
        <rFont val="Times New Roman"/>
      </rPr>
      <t>Є [i</t>
    </r>
    <r>
      <rPr>
        <vertAlign val="subscript"/>
        <sz val="13"/>
        <color theme="1"/>
        <rFont val="Times New Roman"/>
      </rPr>
      <t>o</t>
    </r>
    <r>
      <rPr>
        <sz val="13"/>
        <color theme="1"/>
        <rFont val="Times New Roman"/>
      </rPr>
      <t>] =</t>
    </r>
  </si>
  <si>
    <t>Cho nên cụm tổng thành “tỷ số truyền không thay đổi” chỉ cần bộ TLC, với tỷ số truyền:</t>
  </si>
  <si>
    <r>
      <rPr>
        <sz val="13"/>
        <color theme="1"/>
        <rFont val="Times New Roman"/>
      </rPr>
      <t>i</t>
    </r>
    <r>
      <rPr>
        <vertAlign val="subscript"/>
        <sz val="13"/>
        <color theme="1"/>
        <rFont val="Times New Roman"/>
      </rPr>
      <t>o</t>
    </r>
    <r>
      <rPr>
        <sz val="13"/>
        <color theme="1"/>
        <rFont val="Times New Roman"/>
      </rPr>
      <t xml:space="preserve"> = i</t>
    </r>
    <r>
      <rPr>
        <vertAlign val="subscript"/>
        <sz val="13"/>
        <color theme="1"/>
        <rFont val="Times New Roman"/>
      </rPr>
      <t>n</t>
    </r>
    <r>
      <rPr>
        <sz val="13"/>
        <color theme="1"/>
        <rFont val="Times New Roman"/>
      </rPr>
      <t xml:space="preserve"> </t>
    </r>
    <r>
      <rPr>
        <sz val="13"/>
        <color rgb="FFFF0000"/>
        <rFont val="Times New Roman"/>
      </rPr>
      <t>=</t>
    </r>
  </si>
  <si>
    <t xml:space="preserve">4.3. </t>
  </si>
  <si>
    <t>Xác định các tổng thành trong cụm “tỷ số truyền thay đổi”</t>
  </si>
  <si>
    <t>Tỷ số truyền thuộc cụm “tỷ số truyền thay đổi”,</t>
  </si>
  <si>
    <r>
      <rPr>
        <sz val="13"/>
        <color theme="1"/>
        <rFont val="Times New Roman"/>
      </rPr>
      <t>có ký hiệu: i</t>
    </r>
    <r>
      <rPr>
        <vertAlign val="subscript"/>
        <sz val="13"/>
        <color theme="1"/>
        <rFont val="Times New Roman"/>
      </rPr>
      <t>yi</t>
    </r>
  </si>
  <si>
    <t>Xét hàm số vận tốc (2.84):</t>
  </si>
  <si>
    <r>
      <rPr>
        <sz val="13"/>
        <color theme="1"/>
        <rFont val="Times New Roman"/>
      </rPr>
      <t>v</t>
    </r>
    <r>
      <rPr>
        <vertAlign val="subscript"/>
        <sz val="13"/>
        <color theme="1"/>
        <rFont val="Times New Roman"/>
      </rPr>
      <t>ei</t>
    </r>
    <r>
      <rPr>
        <sz val="13"/>
        <color theme="1"/>
        <rFont val="Times New Roman"/>
      </rPr>
      <t xml:space="preserve"> = f(i</t>
    </r>
    <r>
      <rPr>
        <vertAlign val="subscript"/>
        <sz val="13"/>
        <color theme="1"/>
        <rFont val="Times New Roman"/>
      </rPr>
      <t>ti</t>
    </r>
    <r>
      <rPr>
        <sz val="13"/>
        <color theme="1"/>
        <rFont val="Times New Roman"/>
      </rPr>
      <t>,n</t>
    </r>
    <r>
      <rPr>
        <vertAlign val="subscript"/>
        <sz val="13"/>
        <color theme="1"/>
        <rFont val="Times New Roman"/>
      </rPr>
      <t>e</t>
    </r>
    <r>
      <rPr>
        <sz val="13"/>
        <color theme="1"/>
        <rFont val="Times New Roman"/>
      </rPr>
      <t>) = 2π.r</t>
    </r>
    <r>
      <rPr>
        <vertAlign val="subscript"/>
        <sz val="13"/>
        <color theme="1"/>
        <rFont val="Times New Roman"/>
      </rPr>
      <t>b</t>
    </r>
    <r>
      <rPr>
        <sz val="13"/>
        <color theme="1"/>
        <rFont val="Times New Roman"/>
      </rPr>
      <t>.n</t>
    </r>
    <r>
      <rPr>
        <vertAlign val="subscript"/>
        <sz val="13"/>
        <color theme="1"/>
        <rFont val="Times New Roman"/>
      </rPr>
      <t>e</t>
    </r>
    <r>
      <rPr>
        <sz val="13"/>
        <color theme="1"/>
        <rFont val="Times New Roman"/>
      </rPr>
      <t>/(i</t>
    </r>
    <r>
      <rPr>
        <vertAlign val="subscript"/>
        <sz val="13"/>
        <color theme="1"/>
        <rFont val="Times New Roman"/>
      </rPr>
      <t>yi</t>
    </r>
    <r>
      <rPr>
        <sz val="13"/>
        <color theme="1"/>
        <rFont val="Times New Roman"/>
      </rPr>
      <t>.i</t>
    </r>
    <r>
      <rPr>
        <vertAlign val="subscript"/>
        <sz val="13"/>
        <color theme="1"/>
        <rFont val="Times New Roman"/>
      </rPr>
      <t>n</t>
    </r>
    <r>
      <rPr>
        <sz val="13"/>
        <color theme="1"/>
        <rFont val="Times New Roman"/>
      </rPr>
      <t>), m/s</t>
    </r>
  </si>
  <si>
    <r>
      <rPr>
        <sz val="13"/>
        <color theme="1"/>
        <rFont val="Times New Roman"/>
      </rPr>
      <t>Để, v</t>
    </r>
    <r>
      <rPr>
        <vertAlign val="subscript"/>
        <sz val="13"/>
        <color theme="1"/>
        <rFont val="Times New Roman"/>
      </rPr>
      <t>ei</t>
    </r>
    <r>
      <rPr>
        <sz val="13"/>
        <color theme="1"/>
        <rFont val="Times New Roman"/>
      </rPr>
      <t xml:space="preserve"> = v</t>
    </r>
    <r>
      <rPr>
        <vertAlign val="subscript"/>
        <sz val="13"/>
        <color theme="1"/>
        <rFont val="Times New Roman"/>
      </rPr>
      <t>min</t>
    </r>
    <r>
      <rPr>
        <sz val="13"/>
        <color theme="1"/>
        <rFont val="Times New Roman"/>
      </rPr>
      <t xml:space="preserve"> </t>
    </r>
  </si>
  <si>
    <t>Theo biểu thức (2.31)</t>
  </si>
  <si>
    <t>Cần,</t>
  </si>
  <si>
    <r>
      <rPr>
        <sz val="13"/>
        <color theme="1"/>
        <rFont val="Times New Roman"/>
      </rPr>
      <t xml:space="preserve">   n</t>
    </r>
    <r>
      <rPr>
        <vertAlign val="subscript"/>
        <sz val="13"/>
        <color theme="1"/>
        <rFont val="Times New Roman"/>
      </rPr>
      <t>e</t>
    </r>
    <r>
      <rPr>
        <sz val="13"/>
        <color theme="1"/>
        <rFont val="Times New Roman"/>
      </rPr>
      <t xml:space="preserve"> = n</t>
    </r>
    <r>
      <rPr>
        <vertAlign val="subscript"/>
        <sz val="13"/>
        <color theme="1"/>
        <rFont val="Times New Roman"/>
      </rPr>
      <t>min</t>
    </r>
    <r>
      <rPr>
        <sz val="13"/>
        <color theme="1"/>
        <rFont val="Times New Roman"/>
      </rPr>
      <t xml:space="preserve"> </t>
    </r>
  </si>
  <si>
    <r>
      <rPr>
        <sz val="13"/>
        <color theme="1"/>
        <rFont val="Times New Roman"/>
      </rPr>
      <t xml:space="preserve">   i</t>
    </r>
    <r>
      <rPr>
        <vertAlign val="subscript"/>
        <sz val="13"/>
        <color theme="1"/>
        <rFont val="Times New Roman"/>
      </rPr>
      <t>yi</t>
    </r>
    <r>
      <rPr>
        <sz val="13"/>
        <color theme="1"/>
        <rFont val="Times New Roman"/>
      </rPr>
      <t xml:space="preserve"> → có giá trị lớn nhất, lấy ký hiệu Max(i</t>
    </r>
    <r>
      <rPr>
        <vertAlign val="subscript"/>
        <sz val="13"/>
        <color theme="1"/>
        <rFont val="Times New Roman"/>
      </rPr>
      <t>yi</t>
    </r>
    <r>
      <rPr>
        <sz val="13"/>
        <color theme="1"/>
        <rFont val="Times New Roman"/>
      </rPr>
      <t>)</t>
    </r>
  </si>
  <si>
    <t xml:space="preserve">   biểu thức (2.59),</t>
  </si>
  <si>
    <r>
      <rPr>
        <sz val="13"/>
        <color theme="1"/>
        <rFont val="Times New Roman"/>
      </rPr>
      <t xml:space="preserve">   biểu thức (1.30): i</t>
    </r>
    <r>
      <rPr>
        <vertAlign val="subscript"/>
        <sz val="13"/>
        <color theme="1"/>
        <rFont val="Times New Roman"/>
      </rPr>
      <t>yi</t>
    </r>
    <r>
      <rPr>
        <sz val="13"/>
        <color theme="1"/>
        <rFont val="Times New Roman"/>
      </rPr>
      <t xml:space="preserve"> = i</t>
    </r>
    <r>
      <rPr>
        <vertAlign val="subscript"/>
        <sz val="13"/>
        <color theme="1"/>
        <rFont val="Times New Roman"/>
      </rPr>
      <t>hi</t>
    </r>
    <r>
      <rPr>
        <sz val="13"/>
        <color theme="1"/>
        <rFont val="Times New Roman"/>
      </rPr>
      <t>.i</t>
    </r>
    <r>
      <rPr>
        <vertAlign val="subscript"/>
        <sz val="13"/>
        <color theme="1"/>
        <rFont val="Times New Roman"/>
      </rPr>
      <t>pj</t>
    </r>
    <r>
      <rPr>
        <sz val="13"/>
        <color theme="1"/>
        <rFont val="Times New Roman"/>
      </rPr>
      <t xml:space="preserve"> </t>
    </r>
  </si>
  <si>
    <r>
      <rPr>
        <sz val="13"/>
        <color theme="1"/>
        <rFont val="Times New Roman"/>
      </rPr>
      <t xml:space="preserve">   để i</t>
    </r>
    <r>
      <rPr>
        <vertAlign val="subscript"/>
        <sz val="13"/>
        <color theme="1"/>
        <rFont val="Times New Roman"/>
      </rPr>
      <t>yi</t>
    </r>
    <r>
      <rPr>
        <sz val="13"/>
        <color theme="1"/>
        <rFont val="Times New Roman"/>
      </rPr>
      <t xml:space="preserve"> = i</t>
    </r>
    <r>
      <rPr>
        <vertAlign val="subscript"/>
        <sz val="13"/>
        <color theme="1"/>
        <rFont val="Times New Roman"/>
      </rPr>
      <t>hi</t>
    </r>
    <r>
      <rPr>
        <sz val="13"/>
        <color theme="1"/>
        <rFont val="Times New Roman"/>
      </rPr>
      <t>.i</t>
    </r>
    <r>
      <rPr>
        <vertAlign val="subscript"/>
        <sz val="13"/>
        <color theme="1"/>
        <rFont val="Times New Roman"/>
      </rPr>
      <t>pj</t>
    </r>
    <r>
      <rPr>
        <sz val="13"/>
        <color theme="1"/>
        <rFont val="Times New Roman"/>
      </rPr>
      <t xml:space="preserve"> = Max(i</t>
    </r>
    <r>
      <rPr>
        <vertAlign val="subscript"/>
        <sz val="13"/>
        <color theme="1"/>
        <rFont val="Times New Roman"/>
      </rPr>
      <t>yi</t>
    </r>
    <r>
      <rPr>
        <sz val="13"/>
        <color theme="1"/>
        <rFont val="Times New Roman"/>
      </rPr>
      <t>),</t>
    </r>
  </si>
  <si>
    <r>
      <rPr>
        <sz val="13"/>
        <color theme="1"/>
        <rFont val="Times New Roman"/>
      </rPr>
      <t xml:space="preserve">   tương ứng: i</t>
    </r>
    <r>
      <rPr>
        <vertAlign val="subscript"/>
        <sz val="13"/>
        <color theme="1"/>
        <rFont val="Times New Roman"/>
      </rPr>
      <t>hi</t>
    </r>
    <r>
      <rPr>
        <sz val="13"/>
        <color theme="1"/>
        <rFont val="Times New Roman"/>
      </rPr>
      <t xml:space="preserve"> = i</t>
    </r>
    <r>
      <rPr>
        <vertAlign val="subscript"/>
        <sz val="13"/>
        <color theme="1"/>
        <rFont val="Times New Roman"/>
      </rPr>
      <t>h1</t>
    </r>
    <r>
      <rPr>
        <sz val="13"/>
        <color theme="1"/>
        <rFont val="Times New Roman"/>
      </rPr>
      <t>, và i</t>
    </r>
    <r>
      <rPr>
        <vertAlign val="subscript"/>
        <sz val="13"/>
        <color theme="1"/>
        <rFont val="Times New Roman"/>
      </rPr>
      <t>pj</t>
    </r>
    <r>
      <rPr>
        <sz val="13"/>
        <color theme="1"/>
        <rFont val="Times New Roman"/>
      </rPr>
      <t xml:space="preserve"> = i</t>
    </r>
    <r>
      <rPr>
        <vertAlign val="subscript"/>
        <sz val="13"/>
        <color theme="1"/>
        <rFont val="Times New Roman"/>
      </rPr>
      <t>pc</t>
    </r>
  </si>
  <si>
    <t>Giá trị các thông số:</t>
  </si>
  <si>
    <t xml:space="preserve">   Số Pi, </t>
  </si>
  <si>
    <t xml:space="preserve">   Bán kính bánh xe chủ động, theo biểu thức (2.83),</t>
  </si>
  <si>
    <r>
      <rPr>
        <sz val="13"/>
        <color theme="1"/>
        <rFont val="Times New Roman"/>
      </rPr>
      <t>r</t>
    </r>
    <r>
      <rPr>
        <vertAlign val="subscript"/>
        <sz val="13"/>
        <color theme="1"/>
        <rFont val="Times New Roman"/>
      </rPr>
      <t>b</t>
    </r>
    <r>
      <rPr>
        <sz val="13"/>
        <color theme="1"/>
        <rFont val="Times New Roman"/>
      </rPr>
      <t xml:space="preserve"> =</t>
    </r>
  </si>
  <si>
    <t>m</t>
  </si>
  <si>
    <t>Tỷ số truyền thuộc cụm “tỷ số truyền không thay đổi”, theo biểu thức (2.86) có:</t>
  </si>
  <si>
    <r>
      <rPr>
        <sz val="13"/>
        <color rgb="FFFF0000"/>
        <rFont val="Times New Roman"/>
      </rPr>
      <t>Thay v</t>
    </r>
    <r>
      <rPr>
        <vertAlign val="subscript"/>
        <sz val="13"/>
        <color rgb="FFFF0000"/>
        <rFont val="Times New Roman"/>
      </rPr>
      <t>ei</t>
    </r>
    <r>
      <rPr>
        <sz val="13"/>
        <color rgb="FFFF0000"/>
        <rFont val="Times New Roman"/>
      </rPr>
      <t xml:space="preserve"> = v</t>
    </r>
    <r>
      <rPr>
        <vertAlign val="subscript"/>
        <sz val="13"/>
        <color rgb="FFFF0000"/>
        <rFont val="Times New Roman"/>
      </rPr>
      <t>min</t>
    </r>
    <r>
      <rPr>
        <sz val="13"/>
        <color rgb="FFFF0000"/>
        <rFont val="Times New Roman"/>
      </rPr>
      <t xml:space="preserve"> thì hàm số (2.84) được viết lại:</t>
    </r>
  </si>
  <si>
    <r>
      <rPr>
        <sz val="13"/>
        <color theme="1"/>
        <rFont val="Times New Roman"/>
      </rPr>
      <t>v</t>
    </r>
    <r>
      <rPr>
        <vertAlign val="subscript"/>
        <sz val="13"/>
        <color theme="1"/>
        <rFont val="Times New Roman"/>
      </rPr>
      <t>min</t>
    </r>
    <r>
      <rPr>
        <sz val="13"/>
        <color theme="1"/>
        <rFont val="Times New Roman"/>
      </rPr>
      <t xml:space="preserve"> = 2π.r</t>
    </r>
    <r>
      <rPr>
        <vertAlign val="subscript"/>
        <sz val="13"/>
        <color theme="1"/>
        <rFont val="Times New Roman"/>
      </rPr>
      <t>b</t>
    </r>
    <r>
      <rPr>
        <sz val="13"/>
        <color theme="1"/>
        <rFont val="Times New Roman"/>
      </rPr>
      <t>.n</t>
    </r>
    <r>
      <rPr>
        <vertAlign val="subscript"/>
        <sz val="13"/>
        <color theme="1"/>
        <rFont val="Times New Roman"/>
      </rPr>
      <t>min</t>
    </r>
    <r>
      <rPr>
        <sz val="13"/>
        <color theme="1"/>
        <rFont val="Times New Roman"/>
      </rPr>
      <t>/[Max(i</t>
    </r>
    <r>
      <rPr>
        <vertAlign val="subscript"/>
        <sz val="13"/>
        <color theme="1"/>
        <rFont val="Times New Roman"/>
      </rPr>
      <t>yi</t>
    </r>
    <r>
      <rPr>
        <sz val="13"/>
        <color theme="1"/>
        <rFont val="Times New Roman"/>
      </rPr>
      <t>).(i</t>
    </r>
    <r>
      <rPr>
        <vertAlign val="subscript"/>
        <sz val="13"/>
        <color theme="1"/>
        <rFont val="Times New Roman"/>
      </rPr>
      <t>n</t>
    </r>
    <r>
      <rPr>
        <sz val="13"/>
        <color theme="1"/>
        <rFont val="Times New Roman"/>
      </rPr>
      <t>)]</t>
    </r>
  </si>
  <si>
    <r>
      <rPr>
        <sz val="13"/>
        <color theme="1"/>
        <rFont val="Times New Roman"/>
      </rPr>
      <t>hay, Max(i</t>
    </r>
    <r>
      <rPr>
        <vertAlign val="subscript"/>
        <sz val="13"/>
        <color theme="1"/>
        <rFont val="Times New Roman"/>
      </rPr>
      <t>y</t>
    </r>
    <r>
      <rPr>
        <sz val="13"/>
        <color theme="1"/>
        <rFont val="Times New Roman"/>
      </rPr>
      <t>) = 2π.r</t>
    </r>
    <r>
      <rPr>
        <vertAlign val="subscript"/>
        <sz val="13"/>
        <color theme="1"/>
        <rFont val="Times New Roman"/>
      </rPr>
      <t>b</t>
    </r>
    <r>
      <rPr>
        <sz val="13"/>
        <color theme="1"/>
        <rFont val="Times New Roman"/>
      </rPr>
      <t>.n</t>
    </r>
    <r>
      <rPr>
        <vertAlign val="subscript"/>
        <sz val="13"/>
        <color theme="1"/>
        <rFont val="Times New Roman"/>
      </rPr>
      <t>min</t>
    </r>
    <r>
      <rPr>
        <sz val="13"/>
        <color theme="1"/>
        <rFont val="Times New Roman"/>
      </rPr>
      <t>/[(v</t>
    </r>
    <r>
      <rPr>
        <vertAlign val="subscript"/>
        <sz val="13"/>
        <color theme="1"/>
        <rFont val="Times New Roman"/>
      </rPr>
      <t>min</t>
    </r>
    <r>
      <rPr>
        <sz val="13"/>
        <color theme="1"/>
        <rFont val="Times New Roman"/>
      </rPr>
      <t>).(i</t>
    </r>
    <r>
      <rPr>
        <vertAlign val="subscript"/>
        <sz val="13"/>
        <color theme="1"/>
        <rFont val="Times New Roman"/>
      </rPr>
      <t>n</t>
    </r>
    <r>
      <rPr>
        <sz val="13"/>
        <color theme="1"/>
        <rFont val="Times New Roman"/>
      </rPr>
      <t>)]</t>
    </r>
  </si>
  <si>
    <t>Thay các giá trị đã có vào biểu thức (2.87):</t>
  </si>
  <si>
    <r>
      <rPr>
        <sz val="13"/>
        <color theme="1"/>
        <rFont val="Times New Roman"/>
      </rPr>
      <t>Max(i</t>
    </r>
    <r>
      <rPr>
        <vertAlign val="subscript"/>
        <sz val="13"/>
        <color theme="1"/>
        <rFont val="Times New Roman"/>
      </rPr>
      <t>yi</t>
    </r>
    <r>
      <rPr>
        <sz val="13"/>
        <color theme="1"/>
        <rFont val="Times New Roman"/>
      </rPr>
      <t>) =</t>
    </r>
  </si>
  <si>
    <r>
      <rPr>
        <sz val="13"/>
        <color theme="1"/>
        <rFont val="Times New Roman"/>
      </rPr>
      <t xml:space="preserve">Với chủng </t>
    </r>
    <r>
      <rPr>
        <sz val="13"/>
        <color rgb="FFFF0000"/>
        <rFont val="Times New Roman"/>
      </rPr>
      <t>loại:</t>
    </r>
  </si>
  <si>
    <r>
      <rPr>
        <sz val="13"/>
        <color theme="1"/>
        <rFont val="Times New Roman"/>
      </rPr>
      <t>[i</t>
    </r>
    <r>
      <rPr>
        <vertAlign val="subscript"/>
        <sz val="13"/>
        <color theme="1"/>
        <rFont val="Times New Roman"/>
      </rPr>
      <t>h1</t>
    </r>
    <r>
      <rPr>
        <sz val="13"/>
        <color theme="1"/>
        <rFont val="Times New Roman"/>
      </rPr>
      <t>] =</t>
    </r>
  </si>
  <si>
    <r>
      <rPr>
        <sz val="13"/>
        <color theme="1"/>
        <rFont val="Times New Roman"/>
      </rPr>
      <t>Є [i</t>
    </r>
    <r>
      <rPr>
        <vertAlign val="subscript"/>
        <sz val="13"/>
        <color theme="1"/>
        <rFont val="Times New Roman"/>
      </rPr>
      <t>h1</t>
    </r>
    <r>
      <rPr>
        <sz val="13"/>
        <color theme="1"/>
        <rFont val="Times New Roman"/>
      </rPr>
      <t>] =</t>
    </r>
  </si>
  <si>
    <t>Cho nên cụm tổng thành “tỷ số truyền thay đổi” chỉ cần hộp số chính, với tỷ số truyền:</t>
  </si>
  <si>
    <r>
      <rPr>
        <sz val="13"/>
        <color theme="1"/>
        <rFont val="Times New Roman"/>
      </rPr>
      <t>i</t>
    </r>
    <r>
      <rPr>
        <vertAlign val="subscript"/>
        <sz val="13"/>
        <color theme="1"/>
        <rFont val="Times New Roman"/>
      </rPr>
      <t>h1</t>
    </r>
    <r>
      <rPr>
        <sz val="13"/>
        <color theme="1"/>
        <rFont val="Times New Roman"/>
      </rPr>
      <t xml:space="preserve"> = Max(i</t>
    </r>
    <r>
      <rPr>
        <vertAlign val="subscript"/>
        <sz val="13"/>
        <color theme="1"/>
        <rFont val="Times New Roman"/>
      </rPr>
      <t>yi</t>
    </r>
    <r>
      <rPr>
        <sz val="13"/>
        <color theme="1"/>
        <rFont val="Times New Roman"/>
      </rPr>
      <t>) =</t>
    </r>
  </si>
  <si>
    <t>4.4.</t>
  </si>
  <si>
    <t>Hệ thống tỷ số truyền các số truyền trung gian trong hộp số: "theo cấp số nhân"</t>
  </si>
  <si>
    <t xml:space="preserve"> Xác định công bội "q"</t>
  </si>
  <si>
    <t>Theo cấp số nhân, biểu thức (1.37) có khoảng công bội,</t>
  </si>
  <si>
    <t>[q] =</t>
  </si>
  <si>
    <t>(... ÷ ...)</t>
  </si>
  <si>
    <r>
      <rPr>
        <sz val="13"/>
        <color theme="1"/>
        <rFont val="Times New Roman"/>
      </rPr>
      <t>Chọn sơ bộ cho công bội với ký hiệu: q</t>
    </r>
    <r>
      <rPr>
        <vertAlign val="subscript"/>
        <sz val="13"/>
        <color theme="1"/>
        <rFont val="Times New Roman"/>
      </rPr>
      <t>sb</t>
    </r>
  </si>
  <si>
    <r>
      <rPr>
        <sz val="13"/>
        <color theme="1"/>
        <rFont val="Times New Roman"/>
      </rPr>
      <t>q</t>
    </r>
    <r>
      <rPr>
        <vertAlign val="subscript"/>
        <sz val="13"/>
        <color theme="1"/>
        <rFont val="Times New Roman"/>
      </rPr>
      <t>sb</t>
    </r>
    <r>
      <rPr>
        <sz val="13"/>
        <color theme="1"/>
        <rFont val="Times New Roman"/>
      </rPr>
      <t xml:space="preserve"> =</t>
    </r>
  </si>
  <si>
    <t>Є [q] =</t>
  </si>
  <si>
    <t>gọi, m = (n – 1) thứ tự tay số truyền kề cận phía trước n, và m là số truyền thẳng:</t>
  </si>
  <si>
    <r>
      <rPr>
        <sz val="13"/>
        <color theme="1"/>
        <rFont val="Times New Roman"/>
      </rPr>
      <t>i</t>
    </r>
    <r>
      <rPr>
        <vertAlign val="subscript"/>
        <sz val="13"/>
        <color theme="1"/>
        <rFont val="Times New Roman"/>
      </rPr>
      <t>hm</t>
    </r>
    <r>
      <rPr>
        <sz val="13"/>
        <color theme="1"/>
        <rFont val="Times New Roman"/>
      </rPr>
      <t xml:space="preserve"> =</t>
    </r>
  </si>
  <si>
    <t>Tương ứng với:</t>
  </si>
  <si>
    <r>
      <rPr>
        <sz val="13"/>
        <color theme="1"/>
        <rFont val="Times New Roman"/>
      </rPr>
      <t xml:space="preserve">   q</t>
    </r>
    <r>
      <rPr>
        <vertAlign val="subscript"/>
        <sz val="13"/>
        <color theme="1"/>
        <rFont val="Times New Roman"/>
      </rPr>
      <t>sb</t>
    </r>
    <r>
      <rPr>
        <sz val="13"/>
        <color theme="1"/>
        <rFont val="Times New Roman"/>
      </rPr>
      <t xml:space="preserve"> – công bội với ký hiệu: </t>
    </r>
  </si>
  <si>
    <r>
      <rPr>
        <sz val="13"/>
        <color theme="1"/>
        <rFont val="Times New Roman"/>
      </rPr>
      <t xml:space="preserve">   i</t>
    </r>
    <r>
      <rPr>
        <vertAlign val="subscript"/>
        <sz val="13"/>
        <color theme="1"/>
        <rFont val="Times New Roman"/>
      </rPr>
      <t>h1</t>
    </r>
    <r>
      <rPr>
        <sz val="13"/>
        <color theme="1"/>
        <rFont val="Times New Roman"/>
      </rPr>
      <t xml:space="preserve"> – tỷ số truyền ở tay số 1:</t>
    </r>
  </si>
  <si>
    <r>
      <rPr>
        <sz val="13"/>
        <color theme="1"/>
        <rFont val="Times New Roman"/>
      </rPr>
      <t>i</t>
    </r>
    <r>
      <rPr>
        <vertAlign val="subscript"/>
        <sz val="13"/>
        <color theme="1"/>
        <rFont val="Times New Roman"/>
      </rPr>
      <t>h1</t>
    </r>
    <r>
      <rPr>
        <sz val="13"/>
        <color theme="1"/>
        <rFont val="Times New Roman"/>
      </rPr>
      <t xml:space="preserve"> =</t>
    </r>
  </si>
  <si>
    <r>
      <rPr>
        <sz val="13"/>
        <color theme="1"/>
        <rFont val="Times New Roman"/>
      </rPr>
      <t xml:space="preserve">   i</t>
    </r>
    <r>
      <rPr>
        <vertAlign val="subscript"/>
        <sz val="13"/>
        <color theme="1"/>
        <rFont val="Times New Roman"/>
      </rPr>
      <t>hm</t>
    </r>
    <r>
      <rPr>
        <sz val="13"/>
        <color theme="1"/>
        <rFont val="Times New Roman"/>
      </rPr>
      <t xml:space="preserve"> – tỷ số truyền ở tay số m,</t>
    </r>
  </si>
  <si>
    <r>
      <rPr>
        <sz val="13"/>
        <color theme="1"/>
        <rFont val="Times New Roman"/>
      </rPr>
      <t>Tay số truyền thứ m được tính theo q</t>
    </r>
    <r>
      <rPr>
        <vertAlign val="subscript"/>
        <sz val="13"/>
        <color theme="1"/>
        <rFont val="Times New Roman"/>
      </rPr>
      <t>sb</t>
    </r>
    <r>
      <rPr>
        <sz val="13"/>
        <color theme="1"/>
        <rFont val="Times New Roman"/>
      </rPr>
      <t xml:space="preserve"> bằng biểu thức (1.38)</t>
    </r>
  </si>
  <si>
    <r>
      <rPr>
        <sz val="13"/>
        <color theme="1"/>
        <rFont val="Times New Roman"/>
      </rPr>
      <t xml:space="preserve">   m = log</t>
    </r>
    <r>
      <rPr>
        <vertAlign val="subscript"/>
        <sz val="13"/>
        <color theme="1"/>
        <rFont val="Times New Roman"/>
      </rPr>
      <t>qsb</t>
    </r>
    <r>
      <rPr>
        <sz val="13"/>
        <color theme="1"/>
        <rFont val="Times New Roman"/>
      </rPr>
      <t>(i</t>
    </r>
    <r>
      <rPr>
        <vertAlign val="subscript"/>
        <sz val="13"/>
        <color theme="1"/>
        <rFont val="Times New Roman"/>
      </rPr>
      <t>h1</t>
    </r>
    <r>
      <rPr>
        <sz val="13"/>
        <color theme="1"/>
        <rFont val="Times New Roman"/>
      </rPr>
      <t>/i</t>
    </r>
    <r>
      <rPr>
        <vertAlign val="subscript"/>
        <sz val="13"/>
        <color theme="1"/>
        <rFont val="Times New Roman"/>
      </rPr>
      <t>hm</t>
    </r>
    <r>
      <rPr>
        <sz val="13"/>
        <color theme="1"/>
        <rFont val="Times New Roman"/>
      </rPr>
      <t>) +1</t>
    </r>
  </si>
  <si>
    <t>Thay vào, có:</t>
  </si>
  <si>
    <t xml:space="preserve">   m =</t>
  </si>
  <si>
    <t>vì, m là số nguyên</t>
  </si>
  <si>
    <t>nên chọn:</t>
  </si>
  <si>
    <t>.2.89</t>
  </si>
  <si>
    <r>
      <rPr>
        <b/>
        <i/>
        <sz val="13"/>
        <color theme="1"/>
        <rFont val="Times New Roman"/>
      </rPr>
      <t>Xác định công bội “q”</t>
    </r>
    <r>
      <rPr>
        <sz val="13"/>
        <color theme="1"/>
        <rFont val="Times New Roman"/>
      </rPr>
      <t xml:space="preserve"> </t>
    </r>
    <r>
      <rPr>
        <b/>
        <i/>
        <sz val="13"/>
        <color theme="1"/>
        <rFont val="Times New Roman"/>
      </rPr>
      <t>tương ứng</t>
    </r>
  </si>
  <si>
    <t>Công bội “q”, ứng với:</t>
  </si>
  <si>
    <r>
      <rPr>
        <sz val="13"/>
        <color theme="1"/>
        <rFont val="Times New Roman"/>
      </rPr>
      <t xml:space="preserve">   i</t>
    </r>
    <r>
      <rPr>
        <vertAlign val="subscript"/>
        <sz val="13"/>
        <color theme="1"/>
        <rFont val="Times New Roman"/>
      </rPr>
      <t>h1</t>
    </r>
    <r>
      <rPr>
        <sz val="13"/>
        <color theme="1"/>
        <rFont val="Times New Roman"/>
      </rPr>
      <t xml:space="preserve"> – tỷ số truyền ở tay số 1, </t>
    </r>
  </si>
  <si>
    <r>
      <rPr>
        <sz val="13"/>
        <color theme="1"/>
        <rFont val="Times New Roman"/>
      </rPr>
      <t xml:space="preserve">   i</t>
    </r>
    <r>
      <rPr>
        <vertAlign val="subscript"/>
        <sz val="13"/>
        <color theme="1"/>
        <rFont val="Times New Roman"/>
      </rPr>
      <t>hm</t>
    </r>
    <r>
      <rPr>
        <sz val="13"/>
        <color theme="1"/>
        <rFont val="Times New Roman"/>
      </rPr>
      <t xml:space="preserve"> – tỷ số truyền ở tay số m hay tay số truyền thẳng, </t>
    </r>
  </si>
  <si>
    <t xml:space="preserve">Số lượng tay số truyền cho đến số truyền thẳng, </t>
  </si>
  <si>
    <t xml:space="preserve">Được xác đinh theo biểu thức (1.39): </t>
  </si>
  <si>
    <r>
      <rPr>
        <sz val="13"/>
        <color theme="1"/>
        <rFont val="Times New Roman"/>
      </rPr>
      <t>q</t>
    </r>
    <r>
      <rPr>
        <vertAlign val="superscript"/>
        <sz val="13"/>
        <color theme="1"/>
        <rFont val="Times New Roman"/>
      </rPr>
      <t>(m-1)</t>
    </r>
    <r>
      <rPr>
        <sz val="13"/>
        <color theme="1"/>
        <rFont val="Times New Roman"/>
      </rPr>
      <t xml:space="preserve"> = (i</t>
    </r>
    <r>
      <rPr>
        <vertAlign val="subscript"/>
        <sz val="13"/>
        <color theme="1"/>
        <rFont val="Times New Roman"/>
      </rPr>
      <t>h1</t>
    </r>
    <r>
      <rPr>
        <sz val="13"/>
        <color theme="1"/>
        <rFont val="Times New Roman"/>
      </rPr>
      <t>/i</t>
    </r>
    <r>
      <rPr>
        <vertAlign val="subscript"/>
        <sz val="13"/>
        <color theme="1"/>
        <rFont val="Times New Roman"/>
      </rPr>
      <t>hm</t>
    </r>
    <r>
      <rPr>
        <sz val="13"/>
        <color theme="1"/>
        <rFont val="Times New Roman"/>
      </rPr>
      <t>)</t>
    </r>
  </si>
  <si>
    <t>hay,</t>
  </si>
  <si>
    <t>q =</t>
  </si>
  <si>
    <t>.2.90</t>
  </si>
  <si>
    <t>Xác định các tỷ số truyền trung gian</t>
  </si>
  <si>
    <t xml:space="preserve">Các thông số để tính toán hệ thống tỷ số truyền trung gian trong hộp số: </t>
  </si>
  <si>
    <t xml:space="preserve">   - Công bội, </t>
  </si>
  <si>
    <t xml:space="preserve">   - Tỷ số truyền ở tay số 1,</t>
  </si>
  <si>
    <t xml:space="preserve">   - Số lượng tay số truyền ở số truyền thẳng,</t>
  </si>
  <si>
    <t xml:space="preserve">  + Tỷ số truyền ở tay số 2,</t>
  </si>
  <si>
    <r>
      <rPr>
        <sz val="13"/>
        <color theme="1"/>
        <rFont val="Times New Roman"/>
      </rPr>
      <t xml:space="preserve">   i</t>
    </r>
    <r>
      <rPr>
        <vertAlign val="subscript"/>
        <sz val="13"/>
        <color theme="1"/>
        <rFont val="Times New Roman"/>
      </rPr>
      <t>h2</t>
    </r>
    <r>
      <rPr>
        <sz val="13"/>
        <color theme="1"/>
        <rFont val="Times New Roman"/>
      </rPr>
      <t xml:space="preserve"> = i</t>
    </r>
    <r>
      <rPr>
        <vertAlign val="subscript"/>
        <sz val="13"/>
        <color theme="1"/>
        <rFont val="Times New Roman"/>
      </rPr>
      <t>h1</t>
    </r>
    <r>
      <rPr>
        <sz val="13"/>
        <color theme="1"/>
        <rFont val="Times New Roman"/>
      </rPr>
      <t>/q</t>
    </r>
  </si>
  <si>
    <r>
      <rPr>
        <sz val="13"/>
        <color theme="1"/>
        <rFont val="Times New Roman"/>
      </rPr>
      <t>i</t>
    </r>
    <r>
      <rPr>
        <vertAlign val="subscript"/>
        <sz val="13"/>
        <color theme="1"/>
        <rFont val="Times New Roman"/>
      </rPr>
      <t>h2</t>
    </r>
    <r>
      <rPr>
        <sz val="13"/>
        <color theme="1"/>
        <rFont val="Times New Roman"/>
      </rPr>
      <t>=</t>
    </r>
  </si>
  <si>
    <t>.2.91</t>
  </si>
  <si>
    <t xml:space="preserve"> + Tỷ số truyền ở tay số 3,</t>
  </si>
  <si>
    <r>
      <rPr>
        <sz val="13"/>
        <color theme="1"/>
        <rFont val="Times New Roman"/>
      </rPr>
      <t xml:space="preserve">   i</t>
    </r>
    <r>
      <rPr>
        <vertAlign val="subscript"/>
        <sz val="13"/>
        <color theme="1"/>
        <rFont val="Times New Roman"/>
      </rPr>
      <t>h3</t>
    </r>
    <r>
      <rPr>
        <sz val="13"/>
        <color theme="1"/>
        <rFont val="Times New Roman"/>
      </rPr>
      <t xml:space="preserve"> = i</t>
    </r>
    <r>
      <rPr>
        <vertAlign val="subscript"/>
        <sz val="13"/>
        <color theme="1"/>
        <rFont val="Times New Roman"/>
      </rPr>
      <t>h2</t>
    </r>
    <r>
      <rPr>
        <sz val="13"/>
        <color theme="1"/>
        <rFont val="Times New Roman"/>
      </rPr>
      <t>/q</t>
    </r>
  </si>
  <si>
    <r>
      <rPr>
        <sz val="13"/>
        <color theme="1"/>
        <rFont val="Times New Roman"/>
      </rPr>
      <t>i</t>
    </r>
    <r>
      <rPr>
        <vertAlign val="subscript"/>
        <sz val="13"/>
        <color theme="1"/>
        <rFont val="Times New Roman"/>
      </rPr>
      <t>h3</t>
    </r>
    <r>
      <rPr>
        <sz val="13"/>
        <color theme="1"/>
        <rFont val="Times New Roman"/>
      </rPr>
      <t xml:space="preserve"> =</t>
    </r>
  </si>
  <si>
    <t xml:space="preserve"> + Tỷ số truyền ở tay số 4,</t>
  </si>
  <si>
    <r>
      <rPr>
        <sz val="13"/>
        <color theme="1"/>
        <rFont val="Times New Roman"/>
      </rPr>
      <t xml:space="preserve">   i</t>
    </r>
    <r>
      <rPr>
        <vertAlign val="subscript"/>
        <sz val="13"/>
        <color theme="1"/>
        <rFont val="Times New Roman"/>
      </rPr>
      <t>h4</t>
    </r>
    <r>
      <rPr>
        <sz val="13"/>
        <color theme="1"/>
        <rFont val="Times New Roman"/>
      </rPr>
      <t xml:space="preserve"> = i</t>
    </r>
    <r>
      <rPr>
        <vertAlign val="subscript"/>
        <sz val="13"/>
        <color theme="1"/>
        <rFont val="Times New Roman"/>
      </rPr>
      <t>h3</t>
    </r>
    <r>
      <rPr>
        <sz val="13"/>
        <color theme="1"/>
        <rFont val="Times New Roman"/>
      </rPr>
      <t>/q</t>
    </r>
  </si>
  <si>
    <r>
      <rPr>
        <sz val="13"/>
        <color theme="1"/>
        <rFont val="Times New Roman"/>
      </rPr>
      <t xml:space="preserve">   i</t>
    </r>
    <r>
      <rPr>
        <vertAlign val="subscript"/>
        <sz val="13"/>
        <color theme="1"/>
        <rFont val="Times New Roman"/>
      </rPr>
      <t>h4</t>
    </r>
    <r>
      <rPr>
        <sz val="13"/>
        <color theme="1"/>
        <rFont val="Times New Roman"/>
      </rPr>
      <t xml:space="preserve"> =</t>
    </r>
  </si>
  <si>
    <t>.2.93</t>
  </si>
  <si>
    <t xml:space="preserve"> + Tỷ số truyền ở tay số 5, tay số truyền thẳng:</t>
  </si>
  <si>
    <r>
      <rPr>
        <sz val="13"/>
        <color theme="1"/>
        <rFont val="Times New Roman"/>
      </rPr>
      <t xml:space="preserve">   i</t>
    </r>
    <r>
      <rPr>
        <vertAlign val="subscript"/>
        <sz val="13"/>
        <color theme="1"/>
        <rFont val="Times New Roman"/>
      </rPr>
      <t>h5</t>
    </r>
    <r>
      <rPr>
        <sz val="13"/>
        <color theme="1"/>
        <rFont val="Times New Roman"/>
      </rPr>
      <t xml:space="preserve"> = i</t>
    </r>
    <r>
      <rPr>
        <vertAlign val="subscript"/>
        <sz val="13"/>
        <color theme="1"/>
        <rFont val="Times New Roman"/>
      </rPr>
      <t>h4</t>
    </r>
    <r>
      <rPr>
        <sz val="13"/>
        <color theme="1"/>
        <rFont val="Times New Roman"/>
      </rPr>
      <t>/q</t>
    </r>
  </si>
  <si>
    <r>
      <rPr>
        <sz val="13"/>
        <color theme="1"/>
        <rFont val="Times New Roman"/>
      </rPr>
      <t>i</t>
    </r>
    <r>
      <rPr>
        <vertAlign val="subscript"/>
        <sz val="13"/>
        <color theme="1"/>
        <rFont val="Times New Roman"/>
      </rPr>
      <t>h5</t>
    </r>
    <r>
      <rPr>
        <sz val="13"/>
        <color theme="1"/>
        <rFont val="Times New Roman"/>
      </rPr>
      <t xml:space="preserve"> =</t>
    </r>
  </si>
  <si>
    <t>.2.94</t>
  </si>
  <si>
    <t xml:space="preserve"> + Tay số truyền tăng, hay tỷ số truyền ở tay số 6, </t>
  </si>
  <si>
    <r>
      <rPr>
        <sz val="13"/>
        <color theme="1"/>
        <rFont val="Times New Roman"/>
      </rPr>
      <t xml:space="preserve">   i</t>
    </r>
    <r>
      <rPr>
        <vertAlign val="subscript"/>
        <sz val="13"/>
        <color theme="1"/>
        <rFont val="Times New Roman"/>
      </rPr>
      <t>h6</t>
    </r>
    <r>
      <rPr>
        <sz val="13"/>
        <color theme="1"/>
        <rFont val="Times New Roman"/>
      </rPr>
      <t xml:space="preserve"> = i</t>
    </r>
    <r>
      <rPr>
        <vertAlign val="subscript"/>
        <sz val="13"/>
        <color theme="1"/>
        <rFont val="Times New Roman"/>
      </rPr>
      <t>h5</t>
    </r>
    <r>
      <rPr>
        <sz val="13"/>
        <color theme="1"/>
        <rFont val="Times New Roman"/>
      </rPr>
      <t>/q</t>
    </r>
  </si>
  <si>
    <r>
      <rPr>
        <sz val="13"/>
        <color theme="1"/>
        <rFont val="Times New Roman"/>
      </rPr>
      <t>i</t>
    </r>
    <r>
      <rPr>
        <vertAlign val="subscript"/>
        <sz val="13"/>
        <color theme="1"/>
        <rFont val="Times New Roman"/>
      </rPr>
      <t>h6</t>
    </r>
    <r>
      <rPr>
        <sz val="13"/>
        <color theme="1"/>
        <rFont val="Times New Roman"/>
      </rPr>
      <t xml:space="preserve"> =</t>
    </r>
  </si>
  <si>
    <t>.2.95</t>
  </si>
  <si>
    <t>Hệ thống tỷ số truyền các số truyền trung gian trong hộp số: "theo cấp số điều hòa"</t>
  </si>
  <si>
    <t>4.4.1.</t>
  </si>
  <si>
    <t>Số lượng tay số truyền ứng với tay số truyền thẳng</t>
  </si>
  <si>
    <t>Theo cấp số điều hòa, biểu thức (1.37) có khoảng hằng số điều hòa "a",</t>
  </si>
  <si>
    <t>[a] =</t>
  </si>
  <si>
    <r>
      <rPr>
        <sz val="13"/>
        <color theme="1"/>
        <rFont val="Times New Roman"/>
      </rPr>
      <t>Chọn sơ bộ cho hằng số điều hòa với ký hiệu: a</t>
    </r>
    <r>
      <rPr>
        <vertAlign val="subscript"/>
        <sz val="13"/>
        <color theme="1"/>
        <rFont val="Times New Roman"/>
      </rPr>
      <t>sb</t>
    </r>
  </si>
  <si>
    <r>
      <rPr>
        <sz val="13"/>
        <color theme="1"/>
        <rFont val="Times New Roman"/>
      </rPr>
      <t>a</t>
    </r>
    <r>
      <rPr>
        <vertAlign val="subscript"/>
        <sz val="13"/>
        <color theme="1"/>
        <rFont val="Times New Roman"/>
      </rPr>
      <t>sb</t>
    </r>
    <r>
      <rPr>
        <sz val="13"/>
        <color theme="1"/>
        <rFont val="Times New Roman"/>
      </rPr>
      <t xml:space="preserve"> =</t>
    </r>
  </si>
  <si>
    <t>Є [a] =</t>
  </si>
  <si>
    <t>gọi, m = (n – 1) thứ tự tay số truyền kề cận phía trước n, và m là số truyền thẳng, nên:</t>
  </si>
  <si>
    <r>
      <rPr>
        <sz val="13"/>
        <color theme="1"/>
        <rFont val="Times New Roman"/>
      </rPr>
      <t xml:space="preserve">   a</t>
    </r>
    <r>
      <rPr>
        <vertAlign val="subscript"/>
        <sz val="13"/>
        <color theme="1"/>
        <rFont val="Times New Roman"/>
      </rPr>
      <t>sb</t>
    </r>
    <r>
      <rPr>
        <sz val="13"/>
        <color theme="1"/>
        <rFont val="Times New Roman"/>
      </rPr>
      <t xml:space="preserve"> – công bội với ký hiệu: </t>
    </r>
  </si>
  <si>
    <r>
      <rPr>
        <sz val="13"/>
        <color theme="1"/>
        <rFont val="Times New Roman"/>
      </rPr>
      <t>Tay số truyền thứ m (hay tay số truyền thẳng) được tính theo a</t>
    </r>
    <r>
      <rPr>
        <vertAlign val="subscript"/>
        <sz val="13"/>
        <color theme="1"/>
        <rFont val="Times New Roman"/>
      </rPr>
      <t>sb</t>
    </r>
    <r>
      <rPr>
        <sz val="13"/>
        <color theme="1"/>
        <rFont val="Times New Roman"/>
      </rPr>
      <t xml:space="preserve"> bằng biểu thức (1.38)</t>
    </r>
  </si>
  <si>
    <r>
      <rPr>
        <sz val="13"/>
        <color theme="1"/>
        <rFont val="Times New Roman"/>
      </rPr>
      <t xml:space="preserve">   m = [((i</t>
    </r>
    <r>
      <rPr>
        <vertAlign val="subscript"/>
        <sz val="13"/>
        <color theme="1"/>
        <rFont val="Times New Roman"/>
      </rPr>
      <t>h1</t>
    </r>
    <r>
      <rPr>
        <sz val="13"/>
        <color theme="1"/>
        <rFont val="Times New Roman"/>
      </rPr>
      <t>/i</t>
    </r>
    <r>
      <rPr>
        <vertAlign val="subscript"/>
        <sz val="13"/>
        <color theme="1"/>
        <rFont val="Times New Roman"/>
      </rPr>
      <t>hm</t>
    </r>
    <r>
      <rPr>
        <sz val="13"/>
        <color theme="1"/>
        <rFont val="Times New Roman"/>
      </rPr>
      <t>) – 1)/(a.i</t>
    </r>
    <r>
      <rPr>
        <vertAlign val="subscript"/>
        <sz val="13"/>
        <color theme="1"/>
        <rFont val="Times New Roman"/>
      </rPr>
      <t>h1</t>
    </r>
    <r>
      <rPr>
        <sz val="13"/>
        <color theme="1"/>
        <rFont val="Times New Roman"/>
      </rPr>
      <t>)]+1</t>
    </r>
  </si>
  <si>
    <t>vì, m là số nguyên, nên chọn:</t>
  </si>
  <si>
    <t xml:space="preserve">Như vậy, chọn số lượng tay số truyền ứng với tay số truyền thẳng, </t>
  </si>
  <si>
    <t>4.4.2.</t>
  </si>
  <si>
    <t xml:space="preserve"> Xác định hằng số điều hòa "a" tương ứng</t>
  </si>
  <si>
    <t>Hằng số điều hòa "a", ứng với:</t>
  </si>
  <si>
    <r>
      <rPr>
        <sz val="13"/>
        <color theme="1"/>
        <rFont val="Times New Roman"/>
      </rPr>
      <t xml:space="preserve">   i</t>
    </r>
    <r>
      <rPr>
        <vertAlign val="subscript"/>
        <sz val="13"/>
        <color theme="1"/>
        <rFont val="Times New Roman"/>
      </rPr>
      <t>h1</t>
    </r>
    <r>
      <rPr>
        <sz val="13"/>
        <color theme="1"/>
        <rFont val="Times New Roman"/>
      </rPr>
      <t xml:space="preserve"> – tỷ số truyền ở tay số 1,</t>
    </r>
  </si>
  <si>
    <r>
      <rPr>
        <sz val="13"/>
        <color theme="1"/>
        <rFont val="Times New Roman"/>
      </rPr>
      <t xml:space="preserve">   i</t>
    </r>
    <r>
      <rPr>
        <vertAlign val="subscript"/>
        <sz val="13"/>
        <color theme="1"/>
        <rFont val="Times New Roman"/>
      </rPr>
      <t>hm</t>
    </r>
    <r>
      <rPr>
        <sz val="13"/>
        <color theme="1"/>
        <rFont val="Times New Roman"/>
      </rPr>
      <t xml:space="preserve"> – tỷ số truyền ở tay số m hay tay số truyền thẳng,</t>
    </r>
  </si>
  <si>
    <t xml:space="preserve">   Số lượng tay số truyền ở số truyền thẳng,</t>
  </si>
  <si>
    <t>được xác định theo biểu thức (1.39):</t>
  </si>
  <si>
    <r>
      <rPr>
        <sz val="13"/>
        <color theme="1"/>
        <rFont val="Times New Roman"/>
      </rPr>
      <t>a={[(i</t>
    </r>
    <r>
      <rPr>
        <vertAlign val="subscript"/>
        <sz val="13"/>
        <color theme="1"/>
        <rFont val="Times New Roman"/>
      </rPr>
      <t>h1</t>
    </r>
    <r>
      <rPr>
        <sz val="13"/>
        <color theme="1"/>
        <rFont val="Times New Roman"/>
      </rPr>
      <t>/i</t>
    </r>
    <r>
      <rPr>
        <vertAlign val="subscript"/>
        <sz val="13"/>
        <color theme="1"/>
        <rFont val="Times New Roman"/>
      </rPr>
      <t>hm</t>
    </r>
    <r>
      <rPr>
        <sz val="13"/>
        <color theme="1"/>
        <rFont val="Times New Roman"/>
      </rPr>
      <t>)-1]/(m-1)}/i</t>
    </r>
    <r>
      <rPr>
        <vertAlign val="subscript"/>
        <sz val="13"/>
        <color theme="1"/>
        <rFont val="Times New Roman"/>
      </rPr>
      <t>h1</t>
    </r>
  </si>
  <si>
    <t>4.4.3.</t>
  </si>
  <si>
    <t xml:space="preserve">Các thống số để tính toán hệ thống tỷ số truyền trung gian trong hộp số: </t>
  </si>
  <si>
    <t xml:space="preserve">   - Hằng số điều hòa, </t>
  </si>
  <si>
    <t xml:space="preserve"> + Tỷ số truyền ở tay số 2,</t>
  </si>
  <si>
    <r>
      <rPr>
        <sz val="13"/>
        <color theme="1"/>
        <rFont val="Times New Roman"/>
      </rPr>
      <t xml:space="preserve">   i</t>
    </r>
    <r>
      <rPr>
        <vertAlign val="subscript"/>
        <sz val="13"/>
        <color theme="1"/>
        <rFont val="Times New Roman"/>
      </rPr>
      <t>h2</t>
    </r>
    <r>
      <rPr>
        <sz val="13"/>
        <color theme="1"/>
        <rFont val="Times New Roman"/>
      </rPr>
      <t xml:space="preserve"> = i</t>
    </r>
    <r>
      <rPr>
        <vertAlign val="subscript"/>
        <sz val="13"/>
        <color theme="1"/>
        <rFont val="Times New Roman"/>
      </rPr>
      <t>h1</t>
    </r>
    <r>
      <rPr>
        <sz val="13"/>
        <color theme="1"/>
        <rFont val="Times New Roman"/>
      </rPr>
      <t>/(1+a.i</t>
    </r>
    <r>
      <rPr>
        <vertAlign val="subscript"/>
        <sz val="13"/>
        <color theme="1"/>
        <rFont val="Times New Roman"/>
      </rPr>
      <t>h1</t>
    </r>
    <r>
      <rPr>
        <sz val="13"/>
        <color theme="1"/>
        <rFont val="Times New Roman"/>
      </rPr>
      <t>)</t>
    </r>
  </si>
  <si>
    <r>
      <rPr>
        <sz val="13"/>
        <color theme="1"/>
        <rFont val="Times New Roman"/>
      </rPr>
      <t>i</t>
    </r>
    <r>
      <rPr>
        <vertAlign val="subscript"/>
        <sz val="13"/>
        <color theme="1"/>
        <rFont val="Times New Roman"/>
      </rPr>
      <t>h2</t>
    </r>
    <r>
      <rPr>
        <sz val="13"/>
        <color theme="1"/>
        <rFont val="Times New Roman"/>
      </rPr>
      <t xml:space="preserve"> =</t>
    </r>
  </si>
  <si>
    <r>
      <rPr>
        <sz val="13"/>
        <color theme="1"/>
        <rFont val="Times New Roman"/>
      </rPr>
      <t>i</t>
    </r>
    <r>
      <rPr>
        <vertAlign val="subscript"/>
        <sz val="13"/>
        <color theme="1"/>
        <rFont val="Times New Roman"/>
      </rPr>
      <t>h3</t>
    </r>
    <r>
      <rPr>
        <sz val="13"/>
        <color theme="1"/>
        <rFont val="Times New Roman"/>
      </rPr>
      <t xml:space="preserve"> = i</t>
    </r>
    <r>
      <rPr>
        <vertAlign val="subscript"/>
        <sz val="13"/>
        <color theme="1"/>
        <rFont val="Times New Roman"/>
      </rPr>
      <t>h1</t>
    </r>
    <r>
      <rPr>
        <sz val="13"/>
        <color theme="1"/>
        <rFont val="Times New Roman"/>
      </rPr>
      <t>/(1+2.a.i</t>
    </r>
    <r>
      <rPr>
        <vertAlign val="subscript"/>
        <sz val="13"/>
        <color theme="1"/>
        <rFont val="Times New Roman"/>
      </rPr>
      <t>h1</t>
    </r>
    <r>
      <rPr>
        <sz val="13"/>
        <color theme="1"/>
        <rFont val="Times New Roman"/>
      </rPr>
      <t>)</t>
    </r>
  </si>
  <si>
    <t>.2.92</t>
  </si>
  <si>
    <t xml:space="preserve"> + Tỷ số truyền ở tay số 4, tay số truyền thẳng:</t>
  </si>
  <si>
    <r>
      <rPr>
        <sz val="13"/>
        <color theme="1"/>
        <rFont val="Times New Roman"/>
      </rPr>
      <t>i</t>
    </r>
    <r>
      <rPr>
        <vertAlign val="subscript"/>
        <sz val="13"/>
        <color theme="1"/>
        <rFont val="Times New Roman"/>
      </rPr>
      <t>h4</t>
    </r>
    <r>
      <rPr>
        <sz val="13"/>
        <color theme="1"/>
        <rFont val="Times New Roman"/>
      </rPr>
      <t xml:space="preserve"> = i</t>
    </r>
    <r>
      <rPr>
        <vertAlign val="subscript"/>
        <sz val="13"/>
        <color theme="1"/>
        <rFont val="Times New Roman"/>
      </rPr>
      <t>h1</t>
    </r>
    <r>
      <rPr>
        <sz val="13"/>
        <color theme="1"/>
        <rFont val="Times New Roman"/>
      </rPr>
      <t>/(1+3.a.i</t>
    </r>
    <r>
      <rPr>
        <vertAlign val="subscript"/>
        <sz val="13"/>
        <color theme="1"/>
        <rFont val="Times New Roman"/>
      </rPr>
      <t>h1</t>
    </r>
    <r>
      <rPr>
        <sz val="13"/>
        <color theme="1"/>
        <rFont val="Times New Roman"/>
      </rPr>
      <t>)</t>
    </r>
  </si>
  <si>
    <r>
      <rPr>
        <sz val="13"/>
        <color theme="1"/>
        <rFont val="Times New Roman"/>
      </rPr>
      <t>i</t>
    </r>
    <r>
      <rPr>
        <vertAlign val="subscript"/>
        <sz val="13"/>
        <color theme="1"/>
        <rFont val="Times New Roman"/>
      </rPr>
      <t>h4</t>
    </r>
    <r>
      <rPr>
        <sz val="13"/>
        <color theme="1"/>
        <rFont val="Times New Roman"/>
      </rPr>
      <t xml:space="preserve"> =</t>
    </r>
  </si>
  <si>
    <t xml:space="preserve"> + Tay số truyền tăng, hay tỷ số truyền ở tay số 5, </t>
  </si>
  <si>
    <r>
      <rPr>
        <sz val="13"/>
        <color theme="1"/>
        <rFont val="Times New Roman"/>
      </rPr>
      <t>i</t>
    </r>
    <r>
      <rPr>
        <vertAlign val="subscript"/>
        <sz val="13"/>
        <color theme="1"/>
        <rFont val="Times New Roman"/>
      </rPr>
      <t>h5</t>
    </r>
    <r>
      <rPr>
        <sz val="13"/>
        <color theme="1"/>
        <rFont val="Times New Roman"/>
      </rPr>
      <t xml:space="preserve"> = i</t>
    </r>
    <r>
      <rPr>
        <vertAlign val="subscript"/>
        <sz val="13"/>
        <color theme="1"/>
        <rFont val="Times New Roman"/>
      </rPr>
      <t>h1</t>
    </r>
    <r>
      <rPr>
        <sz val="13"/>
        <color theme="1"/>
        <rFont val="Times New Roman"/>
      </rPr>
      <t>/(1+4.a.i</t>
    </r>
    <r>
      <rPr>
        <vertAlign val="subscript"/>
        <sz val="13"/>
        <color theme="1"/>
        <rFont val="Times New Roman"/>
      </rPr>
      <t>h1</t>
    </r>
    <r>
      <rPr>
        <sz val="13"/>
        <color theme="1"/>
        <rFont val="Times New Roman"/>
      </rPr>
      <t>)</t>
    </r>
  </si>
  <si>
    <t>Giá trị tỷ số truyền tay số lùi</t>
  </si>
  <si>
    <r>
      <rPr>
        <sz val="13"/>
        <color theme="1"/>
        <rFont val="Times New Roman"/>
      </rPr>
      <t>Tỷ số truyền ở số lùi, i</t>
    </r>
    <r>
      <rPr>
        <vertAlign val="subscript"/>
        <sz val="13"/>
        <color theme="1"/>
        <rFont val="Times New Roman"/>
      </rPr>
      <t>lui</t>
    </r>
    <r>
      <rPr>
        <sz val="13"/>
        <color theme="1"/>
        <rFont val="Times New Roman"/>
      </rPr>
      <t xml:space="preserve"> = [a].i</t>
    </r>
    <r>
      <rPr>
        <vertAlign val="subscript"/>
        <sz val="13"/>
        <color theme="1"/>
        <rFont val="Times New Roman"/>
      </rPr>
      <t>h1</t>
    </r>
  </si>
  <si>
    <t xml:space="preserve"> [a] – khoảng tham số cho tỷ số truyền ở tay số lùi, </t>
  </si>
  <si>
    <r>
      <rPr>
        <sz val="13"/>
        <color theme="1"/>
        <rFont val="Times New Roman"/>
      </rPr>
      <t xml:space="preserve"> i</t>
    </r>
    <r>
      <rPr>
        <vertAlign val="subscript"/>
        <sz val="13"/>
        <color theme="1"/>
        <rFont val="Times New Roman"/>
      </rPr>
      <t>h1</t>
    </r>
    <r>
      <rPr>
        <sz val="13"/>
        <color theme="1"/>
        <rFont val="Times New Roman"/>
      </rPr>
      <t xml:space="preserve"> – tỷ số truyền ở tay số 1, </t>
    </r>
  </si>
  <si>
    <t xml:space="preserve"> Tỷ số truyền ở tay số 1, </t>
  </si>
  <si>
    <t xml:space="preserve"> Khoảng tham số cho tỷ số truyền ở tay số lùi, theo biểu thức (1.40),</t>
  </si>
  <si>
    <t>(1.2 ÷ 1.3)</t>
  </si>
  <si>
    <t xml:space="preserve"> Chọn,</t>
  </si>
  <si>
    <t xml:space="preserve">Như vậy, </t>
  </si>
  <si>
    <r>
      <rPr>
        <sz val="13"/>
        <color theme="1"/>
        <rFont val="Times New Roman"/>
      </rPr>
      <t>i</t>
    </r>
    <r>
      <rPr>
        <vertAlign val="subscript"/>
        <sz val="13"/>
        <color theme="1"/>
        <rFont val="Times New Roman"/>
      </rPr>
      <t>lui</t>
    </r>
    <r>
      <rPr>
        <sz val="13"/>
        <color theme="1"/>
        <rFont val="Times New Roman"/>
      </rPr>
      <t xml:space="preserve"> =</t>
    </r>
  </si>
  <si>
    <t>.2.96</t>
  </si>
  <si>
    <t>MOMENT VÀ LỰC</t>
  </si>
  <si>
    <t>5.1.</t>
  </si>
  <si>
    <t>Mô men xoắn trục khuỷu động cơ</t>
  </si>
  <si>
    <t>Giá trị công suất tương ứng với số vòng quay</t>
  </si>
  <si>
    <r>
      <rPr>
        <sz val="13"/>
        <color theme="1"/>
        <rFont val="Times New Roman"/>
      </rPr>
      <t>Theo thực nghiệm S.R.Lay Decman (công thức (1.9)), công suất ĐCĐT (N</t>
    </r>
    <r>
      <rPr>
        <vertAlign val="subscript"/>
        <sz val="13"/>
        <color theme="1"/>
        <rFont val="Times New Roman"/>
      </rPr>
      <t>e</t>
    </r>
    <r>
      <rPr>
        <sz val="13"/>
        <color theme="1"/>
        <rFont val="Times New Roman"/>
      </rPr>
      <t>) ứng với từng số vòng (n</t>
    </r>
    <r>
      <rPr>
        <vertAlign val="subscript"/>
        <sz val="13"/>
        <color theme="1"/>
        <rFont val="Times New Roman"/>
      </rPr>
      <t>e</t>
    </r>
    <r>
      <rPr>
        <sz val="13"/>
        <color theme="1"/>
        <rFont val="Times New Roman"/>
      </rPr>
      <t>) được xác định bởi hàm số:</t>
    </r>
  </si>
  <si>
    <r>
      <rPr>
        <sz val="13"/>
        <color theme="1"/>
        <rFont val="Times New Roman"/>
      </rPr>
      <t>N</t>
    </r>
    <r>
      <rPr>
        <vertAlign val="subscript"/>
        <sz val="13"/>
        <color theme="1"/>
        <rFont val="Times New Roman"/>
      </rPr>
      <t>e</t>
    </r>
    <r>
      <rPr>
        <sz val="13"/>
        <color theme="1"/>
        <rFont val="Times New Roman"/>
      </rPr>
      <t xml:space="preserve"> = f(n</t>
    </r>
    <r>
      <rPr>
        <vertAlign val="subscript"/>
        <sz val="13"/>
        <color theme="1"/>
        <rFont val="Times New Roman"/>
      </rPr>
      <t>e</t>
    </r>
    <r>
      <rPr>
        <sz val="13"/>
        <color theme="1"/>
        <rFont val="Times New Roman"/>
      </rPr>
      <t>) = N</t>
    </r>
    <r>
      <rPr>
        <vertAlign val="subscript"/>
        <sz val="13"/>
        <color theme="1"/>
        <rFont val="Times New Roman"/>
      </rPr>
      <t>max</t>
    </r>
    <r>
      <rPr>
        <sz val="13"/>
        <color theme="1"/>
        <rFont val="Times New Roman"/>
      </rPr>
      <t xml:space="preserve"> [a.(n</t>
    </r>
    <r>
      <rPr>
        <vertAlign val="subscript"/>
        <sz val="13"/>
        <color theme="1"/>
        <rFont val="Times New Roman"/>
      </rPr>
      <t>e</t>
    </r>
    <r>
      <rPr>
        <sz val="13"/>
        <color theme="1"/>
        <rFont val="Times New Roman"/>
      </rPr>
      <t>/n</t>
    </r>
    <r>
      <rPr>
        <vertAlign val="subscript"/>
        <sz val="13"/>
        <color theme="1"/>
        <rFont val="Times New Roman"/>
      </rPr>
      <t>N</t>
    </r>
    <r>
      <rPr>
        <sz val="13"/>
        <color theme="1"/>
        <rFont val="Times New Roman"/>
      </rPr>
      <t>) + b.(n</t>
    </r>
    <r>
      <rPr>
        <vertAlign val="subscript"/>
        <sz val="13"/>
        <color theme="1"/>
        <rFont val="Times New Roman"/>
      </rPr>
      <t>e</t>
    </r>
    <r>
      <rPr>
        <sz val="13"/>
        <color theme="1"/>
        <rFont val="Times New Roman"/>
      </rPr>
      <t>/n</t>
    </r>
    <r>
      <rPr>
        <vertAlign val="subscript"/>
        <sz val="13"/>
        <color theme="1"/>
        <rFont val="Times New Roman"/>
      </rPr>
      <t>N</t>
    </r>
    <r>
      <rPr>
        <sz val="13"/>
        <color theme="1"/>
        <rFont val="Times New Roman"/>
      </rPr>
      <t>)</t>
    </r>
    <r>
      <rPr>
        <vertAlign val="superscript"/>
        <sz val="13"/>
        <color theme="1"/>
        <rFont val="Times New Roman"/>
      </rPr>
      <t>2</t>
    </r>
    <r>
      <rPr>
        <sz val="13"/>
        <color theme="1"/>
        <rFont val="Times New Roman"/>
      </rPr>
      <t xml:space="preserve"> - c.(n</t>
    </r>
    <r>
      <rPr>
        <vertAlign val="subscript"/>
        <sz val="13"/>
        <color theme="1"/>
        <rFont val="Times New Roman"/>
      </rPr>
      <t>e</t>
    </r>
    <r>
      <rPr>
        <sz val="13"/>
        <color theme="1"/>
        <rFont val="Times New Roman"/>
      </rPr>
      <t>/n</t>
    </r>
    <r>
      <rPr>
        <vertAlign val="subscript"/>
        <sz val="13"/>
        <color theme="1"/>
        <rFont val="Times New Roman"/>
      </rPr>
      <t>N</t>
    </r>
    <r>
      <rPr>
        <sz val="13"/>
        <color theme="1"/>
        <rFont val="Times New Roman"/>
      </rPr>
      <t>)</t>
    </r>
    <r>
      <rPr>
        <vertAlign val="superscript"/>
        <sz val="13"/>
        <color theme="1"/>
        <rFont val="Times New Roman"/>
      </rPr>
      <t>3</t>
    </r>
    <r>
      <rPr>
        <sz val="13"/>
        <color theme="1"/>
        <rFont val="Times New Roman"/>
      </rPr>
      <t>]</t>
    </r>
  </si>
  <si>
    <r>
      <rPr>
        <sz val="13"/>
        <color theme="1"/>
        <rFont val="Times New Roman"/>
      </rPr>
      <t>N</t>
    </r>
    <r>
      <rPr>
        <vertAlign val="subscript"/>
        <sz val="13"/>
        <color theme="1"/>
        <rFont val="Times New Roman"/>
      </rPr>
      <t>max</t>
    </r>
    <r>
      <rPr>
        <sz val="13"/>
        <color theme="1"/>
        <rFont val="Times New Roman"/>
      </rPr>
      <t xml:space="preserve"> – công suất lớn nhất của ĐCĐT, v/p;</t>
    </r>
  </si>
  <si>
    <r>
      <rPr>
        <sz val="13"/>
        <color theme="1"/>
        <rFont val="Times New Roman"/>
      </rPr>
      <t>n</t>
    </r>
    <r>
      <rPr>
        <vertAlign val="subscript"/>
        <sz val="13"/>
        <color theme="1"/>
        <rFont val="Times New Roman"/>
      </rPr>
      <t>N</t>
    </r>
    <r>
      <rPr>
        <sz val="13"/>
        <color theme="1"/>
        <rFont val="Times New Roman"/>
      </rPr>
      <t xml:space="preserve"> – số vòng quay ứng với công suất lớn nhất, v/p;</t>
    </r>
  </si>
  <si>
    <r>
      <rPr>
        <sz val="13"/>
        <color theme="1"/>
        <rFont val="Times New Roman"/>
      </rPr>
      <t>n</t>
    </r>
    <r>
      <rPr>
        <vertAlign val="subscript"/>
        <sz val="13"/>
        <color theme="1"/>
        <rFont val="Times New Roman"/>
      </rPr>
      <t>N</t>
    </r>
    <r>
      <rPr>
        <sz val="13"/>
        <color theme="1"/>
        <rFont val="Times New Roman"/>
      </rPr>
      <t xml:space="preserve"> =</t>
    </r>
  </si>
  <si>
    <r>
      <rPr>
        <sz val="13"/>
        <color theme="1"/>
        <rFont val="Times New Roman"/>
      </rPr>
      <t>n</t>
    </r>
    <r>
      <rPr>
        <vertAlign val="subscript"/>
        <sz val="13"/>
        <color theme="1"/>
        <rFont val="Times New Roman"/>
      </rPr>
      <t>max</t>
    </r>
    <r>
      <rPr>
        <sz val="13"/>
        <color theme="1"/>
        <rFont val="Times New Roman"/>
      </rPr>
      <t xml:space="preserve"> – số vòng quay lớn nhất, v/p;</t>
    </r>
  </si>
  <si>
    <r>
      <rPr>
        <sz val="13"/>
        <color theme="1"/>
        <rFont val="Times New Roman"/>
      </rPr>
      <t>n</t>
    </r>
    <r>
      <rPr>
        <vertAlign val="subscript"/>
        <sz val="13"/>
        <color theme="1"/>
        <rFont val="Times New Roman"/>
      </rPr>
      <t>max</t>
    </r>
    <r>
      <rPr>
        <sz val="13"/>
        <color theme="1"/>
        <rFont val="Times New Roman"/>
      </rPr>
      <t xml:space="preserve"> =λ.n</t>
    </r>
    <r>
      <rPr>
        <vertAlign val="subscript"/>
        <sz val="13"/>
        <color theme="1"/>
        <rFont val="Times New Roman"/>
      </rPr>
      <t>N</t>
    </r>
    <r>
      <rPr>
        <sz val="13"/>
        <color theme="1"/>
        <rFont val="Times New Roman"/>
      </rPr>
      <t>=</t>
    </r>
  </si>
  <si>
    <t>a, b, c – hệ số thực nghiệm.</t>
  </si>
  <si>
    <r>
      <rPr>
        <b/>
        <i/>
        <sz val="13"/>
        <color theme="1"/>
        <rFont val="Times New Roman"/>
      </rPr>
      <t>Biểu thức mô men xoắn M</t>
    </r>
    <r>
      <rPr>
        <b/>
        <i/>
        <vertAlign val="subscript"/>
        <sz val="13"/>
        <color theme="1"/>
        <rFont val="Times New Roman"/>
      </rPr>
      <t>e</t>
    </r>
    <r>
      <rPr>
        <b/>
        <i/>
        <sz val="13"/>
        <color theme="1"/>
        <rFont val="Times New Roman"/>
      </rPr>
      <t xml:space="preserve"> của động cơ đốt trong</t>
    </r>
  </si>
  <si>
    <r>
      <rPr>
        <sz val="13"/>
        <color theme="1"/>
        <rFont val="Times New Roman"/>
      </rPr>
      <t>Theo biểu thức (1.43), mô men xoắn M</t>
    </r>
    <r>
      <rPr>
        <vertAlign val="subscript"/>
        <sz val="13"/>
        <color theme="1"/>
        <rFont val="Times New Roman"/>
      </rPr>
      <t>e</t>
    </r>
    <r>
      <rPr>
        <sz val="13"/>
        <color theme="1"/>
        <rFont val="Times New Roman"/>
      </rPr>
      <t xml:space="preserve"> của động cơ đốt trong được xác định theo biểu thức:</t>
    </r>
  </si>
  <si>
    <r>
      <rPr>
        <sz val="13"/>
        <color theme="1"/>
        <rFont val="Times New Roman"/>
      </rPr>
      <t>M</t>
    </r>
    <r>
      <rPr>
        <vertAlign val="subscript"/>
        <sz val="13"/>
        <color theme="1"/>
        <rFont val="Times New Roman"/>
      </rPr>
      <t>e</t>
    </r>
    <r>
      <rPr>
        <sz val="13"/>
        <color theme="1"/>
        <rFont val="Times New Roman"/>
      </rPr>
      <t xml:space="preserve"> = f(n</t>
    </r>
    <r>
      <rPr>
        <vertAlign val="subscript"/>
        <sz val="13"/>
        <color theme="1"/>
        <rFont val="Times New Roman"/>
      </rPr>
      <t>e</t>
    </r>
    <r>
      <rPr>
        <sz val="13"/>
        <color theme="1"/>
        <rFont val="Times New Roman"/>
      </rPr>
      <t>) = N</t>
    </r>
    <r>
      <rPr>
        <vertAlign val="subscript"/>
        <sz val="13"/>
        <color theme="1"/>
        <rFont val="Times New Roman"/>
      </rPr>
      <t>e</t>
    </r>
    <r>
      <rPr>
        <sz val="13"/>
        <color theme="1"/>
        <rFont val="Times New Roman"/>
      </rPr>
      <t>/n</t>
    </r>
    <r>
      <rPr>
        <vertAlign val="subscript"/>
        <sz val="13"/>
        <color theme="1"/>
        <rFont val="Times New Roman"/>
      </rPr>
      <t>e</t>
    </r>
    <r>
      <rPr>
        <sz val="13"/>
        <color theme="1"/>
        <rFont val="Times New Roman"/>
      </rPr>
      <t xml:space="preserve"> </t>
    </r>
  </si>
  <si>
    <r>
      <rPr>
        <sz val="13"/>
        <color theme="1"/>
        <rFont val="Times New Roman"/>
      </rPr>
      <t>M</t>
    </r>
    <r>
      <rPr>
        <vertAlign val="subscript"/>
        <sz val="13"/>
        <color theme="1"/>
        <rFont val="Times New Roman"/>
      </rPr>
      <t>e</t>
    </r>
    <r>
      <rPr>
        <sz val="13"/>
        <color theme="1"/>
        <rFont val="Times New Roman"/>
      </rPr>
      <t xml:space="preserve"> = f(n</t>
    </r>
    <r>
      <rPr>
        <vertAlign val="subscript"/>
        <sz val="13"/>
        <color theme="1"/>
        <rFont val="Times New Roman"/>
      </rPr>
      <t>e</t>
    </r>
    <r>
      <rPr>
        <sz val="13"/>
        <color theme="1"/>
        <rFont val="Times New Roman"/>
      </rPr>
      <t>) = (10</t>
    </r>
    <r>
      <rPr>
        <vertAlign val="superscript"/>
        <sz val="13"/>
        <color theme="1"/>
        <rFont val="Times New Roman"/>
      </rPr>
      <t>4</t>
    </r>
    <r>
      <rPr>
        <sz val="13"/>
        <color theme="1"/>
        <rFont val="Times New Roman"/>
      </rPr>
      <t>.N</t>
    </r>
    <r>
      <rPr>
        <vertAlign val="subscript"/>
        <sz val="13"/>
        <color theme="1"/>
        <rFont val="Times New Roman"/>
      </rPr>
      <t>e</t>
    </r>
    <r>
      <rPr>
        <sz val="13"/>
        <color theme="1"/>
        <rFont val="Times New Roman"/>
      </rPr>
      <t>)/(1.0472.n</t>
    </r>
    <r>
      <rPr>
        <vertAlign val="subscript"/>
        <sz val="13"/>
        <color theme="1"/>
        <rFont val="Times New Roman"/>
      </rPr>
      <t>e</t>
    </r>
    <r>
      <rPr>
        <sz val="13"/>
        <color theme="1"/>
        <rFont val="Times New Roman"/>
      </rPr>
      <t>); [N.m]</t>
    </r>
  </si>
  <si>
    <t>Với các thông số có đơn vị tính tương ứng:</t>
  </si>
  <si>
    <r>
      <rPr>
        <sz val="13"/>
        <color theme="1"/>
        <rFont val="Times New Roman"/>
      </rPr>
      <t>M</t>
    </r>
    <r>
      <rPr>
        <vertAlign val="subscript"/>
        <sz val="13"/>
        <color theme="1"/>
        <rFont val="Times New Roman"/>
      </rPr>
      <t>e</t>
    </r>
    <r>
      <rPr>
        <sz val="13"/>
        <color theme="1"/>
        <rFont val="Times New Roman"/>
      </rPr>
      <t xml:space="preserve"> – mô men xoắn động cơ, có đơn vị tính là: N.m;</t>
    </r>
  </si>
  <si>
    <r>
      <rPr>
        <sz val="13"/>
        <color theme="1"/>
        <rFont val="Times New Roman"/>
      </rPr>
      <t>N</t>
    </r>
    <r>
      <rPr>
        <vertAlign val="subscript"/>
        <sz val="13"/>
        <color theme="1"/>
        <rFont val="Times New Roman"/>
      </rPr>
      <t>e</t>
    </r>
    <r>
      <rPr>
        <sz val="13"/>
        <color theme="1"/>
        <rFont val="Times New Roman"/>
      </rPr>
      <t xml:space="preserve"> – Công suất động cơ, có đơn vị tính là: kW;</t>
    </r>
  </si>
  <si>
    <r>
      <rPr>
        <sz val="13"/>
        <color theme="1"/>
        <rFont val="Times New Roman"/>
      </rPr>
      <t>n</t>
    </r>
    <r>
      <rPr>
        <vertAlign val="subscript"/>
        <sz val="13"/>
        <color theme="1"/>
        <rFont val="Times New Roman"/>
      </rPr>
      <t>e</t>
    </r>
    <r>
      <rPr>
        <sz val="13"/>
        <color theme="1"/>
        <rFont val="Times New Roman"/>
      </rPr>
      <t xml:space="preserve"> – số vòng quay trục khuỷu động cơ, v/p;</t>
    </r>
  </si>
  <si>
    <r>
      <rPr>
        <b/>
        <i/>
        <sz val="13"/>
        <color theme="1"/>
        <rFont val="Times New Roman"/>
      </rPr>
      <t>Lập bảng giá trị N</t>
    </r>
    <r>
      <rPr>
        <b/>
        <i/>
        <vertAlign val="subscript"/>
        <sz val="13"/>
        <color theme="1"/>
        <rFont val="Times New Roman"/>
      </rPr>
      <t>e</t>
    </r>
    <r>
      <rPr>
        <b/>
        <i/>
        <sz val="13"/>
        <color theme="1"/>
        <rFont val="Times New Roman"/>
      </rPr>
      <t>, M</t>
    </r>
    <r>
      <rPr>
        <b/>
        <i/>
        <vertAlign val="subscript"/>
        <sz val="13"/>
        <color theme="1"/>
        <rFont val="Times New Roman"/>
      </rPr>
      <t xml:space="preserve">e </t>
    </r>
    <r>
      <rPr>
        <b/>
        <i/>
        <sz val="13"/>
        <color theme="1"/>
        <rFont val="Times New Roman"/>
      </rPr>
      <t>theo n</t>
    </r>
    <r>
      <rPr>
        <b/>
        <i/>
        <vertAlign val="subscript"/>
        <sz val="13"/>
        <color theme="1"/>
        <rFont val="Times New Roman"/>
      </rPr>
      <t>e</t>
    </r>
  </si>
  <si>
    <t>5.2.</t>
  </si>
  <si>
    <t>Lực</t>
  </si>
  <si>
    <t>5.2.1.</t>
  </si>
  <si>
    <t>Lực kéo</t>
  </si>
  <si>
    <t>Hàm số xác định giá trị lực kéo:</t>
  </si>
  <si>
    <r>
      <rPr>
        <sz val="13"/>
        <color theme="1"/>
        <rFont val="Times New Roman"/>
      </rPr>
      <t>P</t>
    </r>
    <r>
      <rPr>
        <vertAlign val="subscript"/>
        <sz val="13"/>
        <color theme="1"/>
        <rFont val="Times New Roman"/>
      </rPr>
      <t>k(i,j)</t>
    </r>
    <r>
      <rPr>
        <sz val="13"/>
        <color theme="1"/>
        <rFont val="Times New Roman"/>
      </rPr>
      <t xml:space="preserve"> = (M</t>
    </r>
    <r>
      <rPr>
        <vertAlign val="subscript"/>
        <sz val="13"/>
        <color theme="1"/>
        <rFont val="Times New Roman"/>
      </rPr>
      <t>e</t>
    </r>
    <r>
      <rPr>
        <sz val="13"/>
        <color theme="1"/>
        <rFont val="Times New Roman"/>
      </rPr>
      <t>.i</t>
    </r>
    <r>
      <rPr>
        <vertAlign val="subscript"/>
        <sz val="13"/>
        <color theme="1"/>
        <rFont val="Times New Roman"/>
      </rPr>
      <t>t(i,j)</t>
    </r>
    <r>
      <rPr>
        <sz val="13"/>
        <color theme="1"/>
        <rFont val="Times New Roman"/>
      </rPr>
      <t>.η</t>
    </r>
    <r>
      <rPr>
        <vertAlign val="subscript"/>
        <sz val="13"/>
        <color theme="1"/>
        <rFont val="Times New Roman"/>
      </rPr>
      <t>t</t>
    </r>
    <r>
      <rPr>
        <sz val="13"/>
        <color theme="1"/>
        <rFont val="Times New Roman"/>
      </rPr>
      <t>)/r</t>
    </r>
    <r>
      <rPr>
        <vertAlign val="subscript"/>
        <sz val="13"/>
        <color theme="1"/>
        <rFont val="Times New Roman"/>
      </rPr>
      <t>b</t>
    </r>
    <r>
      <rPr>
        <sz val="13"/>
        <color theme="1"/>
        <rFont val="Times New Roman"/>
      </rPr>
      <t>.</t>
    </r>
  </si>
  <si>
    <t>Thành phần trong hệ thống truyền lực không có hộp số 
phụ, nên:</t>
  </si>
  <si>
    <r>
      <rPr>
        <sz val="13"/>
        <color theme="1"/>
        <rFont val="Times New Roman"/>
      </rPr>
      <t>P</t>
    </r>
    <r>
      <rPr>
        <vertAlign val="subscript"/>
        <sz val="13"/>
        <color theme="1"/>
        <rFont val="Times New Roman"/>
      </rPr>
      <t>k(i,j)</t>
    </r>
    <r>
      <rPr>
        <sz val="13"/>
        <color theme="1"/>
        <rFont val="Times New Roman"/>
      </rPr>
      <t xml:space="preserve"> = P</t>
    </r>
    <r>
      <rPr>
        <vertAlign val="subscript"/>
        <sz val="13"/>
        <color theme="1"/>
        <rFont val="Times New Roman"/>
      </rPr>
      <t>ki</t>
    </r>
    <r>
      <rPr>
        <sz val="13"/>
        <color theme="1"/>
        <rFont val="Times New Roman"/>
      </rPr>
      <t xml:space="preserve"> = [M</t>
    </r>
    <r>
      <rPr>
        <vertAlign val="subscript"/>
        <sz val="13"/>
        <color theme="1"/>
        <rFont val="Times New Roman"/>
      </rPr>
      <t>e</t>
    </r>
    <r>
      <rPr>
        <sz val="13"/>
        <color theme="1"/>
        <rFont val="Times New Roman"/>
      </rPr>
      <t>.(i</t>
    </r>
    <r>
      <rPr>
        <vertAlign val="subscript"/>
        <sz val="13"/>
        <color theme="1"/>
        <rFont val="Times New Roman"/>
      </rPr>
      <t>hi</t>
    </r>
    <r>
      <rPr>
        <sz val="13"/>
        <color theme="1"/>
        <rFont val="Times New Roman"/>
      </rPr>
      <t>.i</t>
    </r>
    <r>
      <rPr>
        <vertAlign val="subscript"/>
        <sz val="13"/>
        <color theme="1"/>
        <rFont val="Times New Roman"/>
      </rPr>
      <t>o</t>
    </r>
    <r>
      <rPr>
        <sz val="13"/>
        <color theme="1"/>
        <rFont val="Times New Roman"/>
      </rPr>
      <t>).η</t>
    </r>
    <r>
      <rPr>
        <vertAlign val="subscript"/>
        <sz val="13"/>
        <color theme="1"/>
        <rFont val="Times New Roman"/>
      </rPr>
      <t>t</t>
    </r>
    <r>
      <rPr>
        <sz val="13"/>
        <color theme="1"/>
        <rFont val="Times New Roman"/>
      </rPr>
      <t>]/r</t>
    </r>
    <r>
      <rPr>
        <vertAlign val="subscript"/>
        <sz val="13"/>
        <color theme="1"/>
        <rFont val="Times New Roman"/>
      </rPr>
      <t>b</t>
    </r>
    <r>
      <rPr>
        <sz val="13"/>
        <color theme="1"/>
        <rFont val="Times New Roman"/>
      </rPr>
      <t>.</t>
    </r>
  </si>
  <si>
    <t>Do đó:</t>
  </si>
  <si>
    <r>
      <rPr>
        <sz val="13"/>
        <color theme="1"/>
        <rFont val="Times New Roman"/>
      </rPr>
      <t>P</t>
    </r>
    <r>
      <rPr>
        <vertAlign val="subscript"/>
        <sz val="13"/>
        <color theme="1"/>
        <rFont val="Times New Roman"/>
      </rPr>
      <t>klui</t>
    </r>
    <r>
      <rPr>
        <sz val="13"/>
        <color theme="1"/>
        <rFont val="Times New Roman"/>
      </rPr>
      <t xml:space="preserve"> = [M</t>
    </r>
    <r>
      <rPr>
        <vertAlign val="subscript"/>
        <sz val="13"/>
        <color theme="1"/>
        <rFont val="Times New Roman"/>
      </rPr>
      <t>e</t>
    </r>
    <r>
      <rPr>
        <sz val="13"/>
        <color theme="1"/>
        <rFont val="Times New Roman"/>
      </rPr>
      <t>.(i</t>
    </r>
    <r>
      <rPr>
        <vertAlign val="subscript"/>
        <sz val="13"/>
        <color theme="1"/>
        <rFont val="Times New Roman"/>
      </rPr>
      <t>hlui</t>
    </r>
    <r>
      <rPr>
        <sz val="13"/>
        <color theme="1"/>
        <rFont val="Times New Roman"/>
      </rPr>
      <t>.i</t>
    </r>
    <r>
      <rPr>
        <vertAlign val="subscript"/>
        <sz val="13"/>
        <color theme="1"/>
        <rFont val="Times New Roman"/>
      </rPr>
      <t>o</t>
    </r>
    <r>
      <rPr>
        <sz val="13"/>
        <color theme="1"/>
        <rFont val="Times New Roman"/>
      </rPr>
      <t>).η</t>
    </r>
    <r>
      <rPr>
        <vertAlign val="subscript"/>
        <sz val="13"/>
        <color theme="1"/>
        <rFont val="Times New Roman"/>
      </rPr>
      <t>t</t>
    </r>
    <r>
      <rPr>
        <sz val="13"/>
        <color theme="1"/>
        <rFont val="Times New Roman"/>
      </rPr>
      <t>]/r</t>
    </r>
    <r>
      <rPr>
        <vertAlign val="subscript"/>
        <sz val="13"/>
        <color theme="1"/>
        <rFont val="Times New Roman"/>
      </rPr>
      <t>b</t>
    </r>
    <r>
      <rPr>
        <sz val="13"/>
        <color theme="1"/>
        <rFont val="Times New Roman"/>
      </rPr>
      <t>.</t>
    </r>
  </si>
  <si>
    <r>
      <rPr>
        <sz val="13"/>
        <color theme="1"/>
        <rFont val="Times New Roman"/>
      </rPr>
      <t>P</t>
    </r>
    <r>
      <rPr>
        <vertAlign val="subscript"/>
        <sz val="13"/>
        <color theme="1"/>
        <rFont val="Times New Roman"/>
      </rPr>
      <t>k1</t>
    </r>
    <r>
      <rPr>
        <sz val="13"/>
        <color theme="1"/>
        <rFont val="Times New Roman"/>
      </rPr>
      <t xml:space="preserve"> = [M</t>
    </r>
    <r>
      <rPr>
        <vertAlign val="subscript"/>
        <sz val="13"/>
        <color theme="1"/>
        <rFont val="Times New Roman"/>
      </rPr>
      <t>e</t>
    </r>
    <r>
      <rPr>
        <sz val="13"/>
        <color theme="1"/>
        <rFont val="Times New Roman"/>
      </rPr>
      <t>.(i</t>
    </r>
    <r>
      <rPr>
        <vertAlign val="subscript"/>
        <sz val="13"/>
        <color theme="1"/>
        <rFont val="Times New Roman"/>
      </rPr>
      <t>h1</t>
    </r>
    <r>
      <rPr>
        <sz val="13"/>
        <color theme="1"/>
        <rFont val="Times New Roman"/>
      </rPr>
      <t>.i</t>
    </r>
    <r>
      <rPr>
        <vertAlign val="subscript"/>
        <sz val="13"/>
        <color theme="1"/>
        <rFont val="Times New Roman"/>
      </rPr>
      <t>o</t>
    </r>
    <r>
      <rPr>
        <sz val="13"/>
        <color theme="1"/>
        <rFont val="Times New Roman"/>
      </rPr>
      <t>).η</t>
    </r>
    <r>
      <rPr>
        <vertAlign val="subscript"/>
        <sz val="13"/>
        <color theme="1"/>
        <rFont val="Times New Roman"/>
      </rPr>
      <t>t</t>
    </r>
    <r>
      <rPr>
        <sz val="13"/>
        <color theme="1"/>
        <rFont val="Times New Roman"/>
      </rPr>
      <t>]/r</t>
    </r>
    <r>
      <rPr>
        <vertAlign val="subscript"/>
        <sz val="13"/>
        <color theme="1"/>
        <rFont val="Times New Roman"/>
      </rPr>
      <t>b</t>
    </r>
    <r>
      <rPr>
        <sz val="13"/>
        <color theme="1"/>
        <rFont val="Times New Roman"/>
      </rPr>
      <t>.</t>
    </r>
  </si>
  <si>
    <r>
      <rPr>
        <sz val="13"/>
        <color theme="1"/>
        <rFont val="Times New Roman"/>
      </rPr>
      <t>P</t>
    </r>
    <r>
      <rPr>
        <vertAlign val="subscript"/>
        <sz val="13"/>
        <color theme="1"/>
        <rFont val="Times New Roman"/>
      </rPr>
      <t>k2</t>
    </r>
    <r>
      <rPr>
        <sz val="13"/>
        <color theme="1"/>
        <rFont val="Times New Roman"/>
      </rPr>
      <t xml:space="preserve"> = [M</t>
    </r>
    <r>
      <rPr>
        <vertAlign val="subscript"/>
        <sz val="13"/>
        <color theme="1"/>
        <rFont val="Times New Roman"/>
      </rPr>
      <t>e</t>
    </r>
    <r>
      <rPr>
        <sz val="13"/>
        <color theme="1"/>
        <rFont val="Times New Roman"/>
      </rPr>
      <t>.(i</t>
    </r>
    <r>
      <rPr>
        <vertAlign val="subscript"/>
        <sz val="13"/>
        <color theme="1"/>
        <rFont val="Times New Roman"/>
      </rPr>
      <t>h2</t>
    </r>
    <r>
      <rPr>
        <sz val="13"/>
        <color theme="1"/>
        <rFont val="Times New Roman"/>
      </rPr>
      <t>.i</t>
    </r>
    <r>
      <rPr>
        <vertAlign val="subscript"/>
        <sz val="13"/>
        <color theme="1"/>
        <rFont val="Times New Roman"/>
      </rPr>
      <t>o</t>
    </r>
    <r>
      <rPr>
        <sz val="13"/>
        <color theme="1"/>
        <rFont val="Times New Roman"/>
      </rPr>
      <t>).η</t>
    </r>
    <r>
      <rPr>
        <vertAlign val="subscript"/>
        <sz val="13"/>
        <color theme="1"/>
        <rFont val="Times New Roman"/>
      </rPr>
      <t>t</t>
    </r>
    <r>
      <rPr>
        <sz val="13"/>
        <color theme="1"/>
        <rFont val="Times New Roman"/>
      </rPr>
      <t>]/r</t>
    </r>
    <r>
      <rPr>
        <vertAlign val="subscript"/>
        <sz val="13"/>
        <color theme="1"/>
        <rFont val="Times New Roman"/>
      </rPr>
      <t>b</t>
    </r>
    <r>
      <rPr>
        <sz val="13"/>
        <color theme="1"/>
        <rFont val="Times New Roman"/>
      </rPr>
      <t>.</t>
    </r>
  </si>
  <si>
    <r>
      <rPr>
        <sz val="13"/>
        <color theme="1"/>
        <rFont val="Times New Roman"/>
      </rPr>
      <t>P</t>
    </r>
    <r>
      <rPr>
        <vertAlign val="subscript"/>
        <sz val="13"/>
        <color theme="1"/>
        <rFont val="Times New Roman"/>
      </rPr>
      <t>k3</t>
    </r>
    <r>
      <rPr>
        <sz val="13"/>
        <color theme="1"/>
        <rFont val="Times New Roman"/>
      </rPr>
      <t xml:space="preserve"> = [M</t>
    </r>
    <r>
      <rPr>
        <vertAlign val="subscript"/>
        <sz val="13"/>
        <color theme="1"/>
        <rFont val="Times New Roman"/>
      </rPr>
      <t>e</t>
    </r>
    <r>
      <rPr>
        <sz val="13"/>
        <color theme="1"/>
        <rFont val="Times New Roman"/>
      </rPr>
      <t>.(i</t>
    </r>
    <r>
      <rPr>
        <vertAlign val="subscript"/>
        <sz val="13"/>
        <color theme="1"/>
        <rFont val="Times New Roman"/>
      </rPr>
      <t>h3</t>
    </r>
    <r>
      <rPr>
        <sz val="13"/>
        <color theme="1"/>
        <rFont val="Times New Roman"/>
      </rPr>
      <t>.i</t>
    </r>
    <r>
      <rPr>
        <vertAlign val="subscript"/>
        <sz val="13"/>
        <color theme="1"/>
        <rFont val="Times New Roman"/>
      </rPr>
      <t>o</t>
    </r>
    <r>
      <rPr>
        <sz val="13"/>
        <color theme="1"/>
        <rFont val="Times New Roman"/>
      </rPr>
      <t>).η</t>
    </r>
    <r>
      <rPr>
        <vertAlign val="subscript"/>
        <sz val="13"/>
        <color theme="1"/>
        <rFont val="Times New Roman"/>
      </rPr>
      <t>t</t>
    </r>
    <r>
      <rPr>
        <sz val="13"/>
        <color theme="1"/>
        <rFont val="Times New Roman"/>
      </rPr>
      <t>]/r</t>
    </r>
    <r>
      <rPr>
        <vertAlign val="subscript"/>
        <sz val="13"/>
        <color theme="1"/>
        <rFont val="Times New Roman"/>
      </rPr>
      <t>b</t>
    </r>
    <r>
      <rPr>
        <sz val="13"/>
        <color theme="1"/>
        <rFont val="Times New Roman"/>
      </rPr>
      <t>.</t>
    </r>
  </si>
  <si>
    <r>
      <rPr>
        <sz val="13"/>
        <color theme="1"/>
        <rFont val="Times New Roman"/>
      </rPr>
      <t>P</t>
    </r>
    <r>
      <rPr>
        <vertAlign val="subscript"/>
        <sz val="13"/>
        <color theme="1"/>
        <rFont val="Times New Roman"/>
      </rPr>
      <t>kn</t>
    </r>
    <r>
      <rPr>
        <sz val="13"/>
        <color theme="1"/>
        <rFont val="Times New Roman"/>
      </rPr>
      <t xml:space="preserve"> = [M</t>
    </r>
    <r>
      <rPr>
        <vertAlign val="subscript"/>
        <sz val="13"/>
        <color theme="1"/>
        <rFont val="Times New Roman"/>
      </rPr>
      <t>e</t>
    </r>
    <r>
      <rPr>
        <sz val="13"/>
        <color theme="1"/>
        <rFont val="Times New Roman"/>
      </rPr>
      <t>.(i</t>
    </r>
    <r>
      <rPr>
        <vertAlign val="subscript"/>
        <sz val="13"/>
        <color theme="1"/>
        <rFont val="Times New Roman"/>
      </rPr>
      <t>hn</t>
    </r>
    <r>
      <rPr>
        <sz val="13"/>
        <color theme="1"/>
        <rFont val="Times New Roman"/>
      </rPr>
      <t>.i</t>
    </r>
    <r>
      <rPr>
        <vertAlign val="subscript"/>
        <sz val="13"/>
        <color theme="1"/>
        <rFont val="Times New Roman"/>
      </rPr>
      <t>o</t>
    </r>
    <r>
      <rPr>
        <sz val="13"/>
        <color theme="1"/>
        <rFont val="Times New Roman"/>
      </rPr>
      <t>).η</t>
    </r>
    <r>
      <rPr>
        <vertAlign val="subscript"/>
        <sz val="13"/>
        <color theme="1"/>
        <rFont val="Times New Roman"/>
      </rPr>
      <t>t</t>
    </r>
    <r>
      <rPr>
        <sz val="13"/>
        <color theme="1"/>
        <rFont val="Times New Roman"/>
      </rPr>
      <t>]/r</t>
    </r>
    <r>
      <rPr>
        <vertAlign val="subscript"/>
        <sz val="13"/>
        <color theme="1"/>
        <rFont val="Times New Roman"/>
      </rPr>
      <t>b</t>
    </r>
    <r>
      <rPr>
        <sz val="13"/>
        <color theme="1"/>
        <rFont val="Times New Roman"/>
      </rPr>
      <t>.</t>
    </r>
  </si>
  <si>
    <r>
      <rPr>
        <sz val="13"/>
        <color theme="1"/>
        <rFont val="Times New Roman"/>
      </rPr>
      <t>r</t>
    </r>
    <r>
      <rPr>
        <vertAlign val="subscript"/>
        <sz val="13"/>
        <color theme="1"/>
        <rFont val="Times New Roman"/>
      </rPr>
      <t>b</t>
    </r>
    <r>
      <rPr>
        <sz val="13"/>
        <color theme="1"/>
        <rFont val="Times New Roman"/>
      </rPr>
      <t>=</t>
    </r>
  </si>
  <si>
    <r>
      <rPr>
        <sz val="13"/>
        <color theme="1"/>
        <rFont val="Times New Roman"/>
      </rPr>
      <t>η</t>
    </r>
    <r>
      <rPr>
        <vertAlign val="subscript"/>
        <sz val="13"/>
        <color theme="1"/>
        <rFont val="Times New Roman"/>
      </rPr>
      <t xml:space="preserve">t </t>
    </r>
    <r>
      <rPr>
        <sz val="13"/>
        <color theme="1"/>
        <rFont val="Times New Roman"/>
      </rPr>
      <t>=</t>
    </r>
  </si>
  <si>
    <r>
      <rPr>
        <sz val="13"/>
        <color theme="1"/>
        <rFont val="Times New Roman"/>
      </rPr>
      <t>i</t>
    </r>
    <r>
      <rPr>
        <vertAlign val="subscript"/>
        <sz val="13"/>
        <color theme="1"/>
        <rFont val="Times New Roman"/>
      </rPr>
      <t xml:space="preserve">o </t>
    </r>
    <r>
      <rPr>
        <sz val="13"/>
        <color theme="1"/>
        <rFont val="Times New Roman"/>
      </rPr>
      <t>=</t>
    </r>
  </si>
  <si>
    <r>
      <rPr>
        <sz val="13"/>
        <color theme="1"/>
        <rFont val="Times New Roman"/>
      </rPr>
      <t>i</t>
    </r>
    <r>
      <rPr>
        <vertAlign val="subscript"/>
        <sz val="13"/>
        <color theme="1"/>
        <rFont val="Times New Roman"/>
      </rPr>
      <t xml:space="preserve">hlui </t>
    </r>
    <r>
      <rPr>
        <sz val="13"/>
        <color theme="1"/>
        <rFont val="Times New Roman"/>
      </rPr>
      <t>=</t>
    </r>
  </si>
  <si>
    <r>
      <rPr>
        <sz val="13"/>
        <color theme="1"/>
        <rFont val="Times New Roman"/>
      </rPr>
      <t>i</t>
    </r>
    <r>
      <rPr>
        <vertAlign val="subscript"/>
        <sz val="13"/>
        <color theme="1"/>
        <rFont val="Times New Roman"/>
      </rPr>
      <t xml:space="preserve">h1 </t>
    </r>
    <r>
      <rPr>
        <sz val="13"/>
        <color theme="1"/>
        <rFont val="Times New Roman"/>
      </rPr>
      <t>=</t>
    </r>
  </si>
  <si>
    <r>
      <rPr>
        <sz val="13"/>
        <color theme="1"/>
        <rFont val="Times New Roman"/>
      </rPr>
      <t>i</t>
    </r>
    <r>
      <rPr>
        <vertAlign val="subscript"/>
        <sz val="13"/>
        <color theme="1"/>
        <rFont val="Times New Roman"/>
      </rPr>
      <t xml:space="preserve">h2 </t>
    </r>
    <r>
      <rPr>
        <sz val="13"/>
        <color theme="1"/>
        <rFont val="Times New Roman"/>
      </rPr>
      <t>=</t>
    </r>
  </si>
  <si>
    <r>
      <rPr>
        <sz val="13"/>
        <color theme="1"/>
        <rFont val="Times New Roman"/>
      </rPr>
      <t>i</t>
    </r>
    <r>
      <rPr>
        <vertAlign val="subscript"/>
        <sz val="13"/>
        <color theme="1"/>
        <rFont val="Times New Roman"/>
      </rPr>
      <t xml:space="preserve">h3 </t>
    </r>
    <r>
      <rPr>
        <sz val="13"/>
        <color theme="1"/>
        <rFont val="Times New Roman"/>
      </rPr>
      <t>=</t>
    </r>
  </si>
  <si>
    <r>
      <rPr>
        <sz val="13"/>
        <color theme="1"/>
        <rFont val="Times New Roman"/>
      </rPr>
      <t>i</t>
    </r>
    <r>
      <rPr>
        <vertAlign val="subscript"/>
        <sz val="13"/>
        <color theme="1"/>
        <rFont val="Times New Roman"/>
      </rPr>
      <t xml:space="preserve">h4 </t>
    </r>
    <r>
      <rPr>
        <sz val="13"/>
        <color theme="1"/>
        <rFont val="Times New Roman"/>
      </rPr>
      <t>=</t>
    </r>
  </si>
  <si>
    <r>
      <rPr>
        <sz val="13"/>
        <color theme="1"/>
        <rFont val="Times New Roman"/>
      </rPr>
      <t>i</t>
    </r>
    <r>
      <rPr>
        <vertAlign val="subscript"/>
        <sz val="13"/>
        <color theme="1"/>
        <rFont val="Times New Roman"/>
      </rPr>
      <t xml:space="preserve">h5 </t>
    </r>
    <r>
      <rPr>
        <sz val="13"/>
        <color theme="1"/>
        <rFont val="Times New Roman"/>
      </rPr>
      <t>=</t>
    </r>
  </si>
  <si>
    <r>
      <rPr>
        <sz val="13"/>
        <color theme="1"/>
        <rFont val="Times New Roman"/>
      </rPr>
      <t>i</t>
    </r>
    <r>
      <rPr>
        <vertAlign val="subscript"/>
        <sz val="13"/>
        <color theme="1"/>
        <rFont val="Times New Roman"/>
      </rPr>
      <t xml:space="preserve">h6 </t>
    </r>
    <r>
      <rPr>
        <sz val="13"/>
        <color theme="1"/>
        <rFont val="Times New Roman"/>
      </rPr>
      <t>=</t>
    </r>
  </si>
  <si>
    <r>
      <rPr>
        <sz val="13"/>
        <color theme="1"/>
        <rFont val="Times New Roman"/>
      </rPr>
      <t>[(i</t>
    </r>
    <r>
      <rPr>
        <vertAlign val="subscript"/>
        <sz val="13"/>
        <color theme="1"/>
        <rFont val="Times New Roman"/>
      </rPr>
      <t>o</t>
    </r>
    <r>
      <rPr>
        <sz val="13"/>
        <color theme="1"/>
        <rFont val="Times New Roman"/>
      </rPr>
      <t>.i</t>
    </r>
    <r>
      <rPr>
        <vertAlign val="subscript"/>
        <sz val="13"/>
        <color theme="1"/>
        <rFont val="Times New Roman"/>
      </rPr>
      <t>hlui</t>
    </r>
    <r>
      <rPr>
        <sz val="13"/>
        <color theme="1"/>
        <rFont val="Times New Roman"/>
      </rPr>
      <t>).η</t>
    </r>
    <r>
      <rPr>
        <vertAlign val="subscript"/>
        <sz val="13"/>
        <color theme="1"/>
        <rFont val="Times New Roman"/>
      </rPr>
      <t>t</t>
    </r>
    <r>
      <rPr>
        <sz val="13"/>
        <color theme="1"/>
        <rFont val="Times New Roman"/>
      </rPr>
      <t>]/r</t>
    </r>
    <r>
      <rPr>
        <vertAlign val="subscript"/>
        <sz val="13"/>
        <color theme="1"/>
        <rFont val="Times New Roman"/>
      </rPr>
      <t>b</t>
    </r>
  </si>
  <si>
    <r>
      <rPr>
        <sz val="13"/>
        <color theme="1"/>
        <rFont val="Times New Roman"/>
      </rPr>
      <t>[(i</t>
    </r>
    <r>
      <rPr>
        <vertAlign val="subscript"/>
        <sz val="13"/>
        <color theme="1"/>
        <rFont val="Times New Roman"/>
      </rPr>
      <t>o</t>
    </r>
    <r>
      <rPr>
        <sz val="13"/>
        <color theme="1"/>
        <rFont val="Times New Roman"/>
      </rPr>
      <t>.i</t>
    </r>
    <r>
      <rPr>
        <vertAlign val="subscript"/>
        <sz val="13"/>
        <color theme="1"/>
        <rFont val="Times New Roman"/>
      </rPr>
      <t>h1</t>
    </r>
    <r>
      <rPr>
        <sz val="13"/>
        <color theme="1"/>
        <rFont val="Times New Roman"/>
      </rPr>
      <t>).η</t>
    </r>
    <r>
      <rPr>
        <vertAlign val="subscript"/>
        <sz val="13"/>
        <color theme="1"/>
        <rFont val="Times New Roman"/>
      </rPr>
      <t>t</t>
    </r>
    <r>
      <rPr>
        <sz val="13"/>
        <color theme="1"/>
        <rFont val="Times New Roman"/>
      </rPr>
      <t>]/r</t>
    </r>
    <r>
      <rPr>
        <vertAlign val="subscript"/>
        <sz val="13"/>
        <color theme="1"/>
        <rFont val="Times New Roman"/>
      </rPr>
      <t>b</t>
    </r>
  </si>
  <si>
    <r>
      <rPr>
        <sz val="13"/>
        <color theme="1"/>
        <rFont val="Times New Roman"/>
      </rPr>
      <t>[(i</t>
    </r>
    <r>
      <rPr>
        <vertAlign val="subscript"/>
        <sz val="13"/>
        <color theme="1"/>
        <rFont val="Times New Roman"/>
      </rPr>
      <t>o</t>
    </r>
    <r>
      <rPr>
        <sz val="13"/>
        <color theme="1"/>
        <rFont val="Times New Roman"/>
      </rPr>
      <t>.i</t>
    </r>
    <r>
      <rPr>
        <vertAlign val="subscript"/>
        <sz val="13"/>
        <color theme="1"/>
        <rFont val="Times New Roman"/>
      </rPr>
      <t>h2</t>
    </r>
    <r>
      <rPr>
        <sz val="13"/>
        <color theme="1"/>
        <rFont val="Times New Roman"/>
      </rPr>
      <t>).η</t>
    </r>
    <r>
      <rPr>
        <vertAlign val="subscript"/>
        <sz val="13"/>
        <color theme="1"/>
        <rFont val="Times New Roman"/>
      </rPr>
      <t>t</t>
    </r>
    <r>
      <rPr>
        <sz val="13"/>
        <color theme="1"/>
        <rFont val="Times New Roman"/>
      </rPr>
      <t>]/r</t>
    </r>
    <r>
      <rPr>
        <vertAlign val="subscript"/>
        <sz val="13"/>
        <color theme="1"/>
        <rFont val="Times New Roman"/>
      </rPr>
      <t>b</t>
    </r>
  </si>
  <si>
    <r>
      <rPr>
        <sz val="13"/>
        <color theme="1"/>
        <rFont val="Times New Roman"/>
      </rPr>
      <t>[(i</t>
    </r>
    <r>
      <rPr>
        <vertAlign val="subscript"/>
        <sz val="13"/>
        <color theme="1"/>
        <rFont val="Times New Roman"/>
      </rPr>
      <t>o</t>
    </r>
    <r>
      <rPr>
        <sz val="13"/>
        <color theme="1"/>
        <rFont val="Times New Roman"/>
      </rPr>
      <t>.i</t>
    </r>
    <r>
      <rPr>
        <vertAlign val="subscript"/>
        <sz val="13"/>
        <color theme="1"/>
        <rFont val="Times New Roman"/>
      </rPr>
      <t>h3</t>
    </r>
    <r>
      <rPr>
        <sz val="13"/>
        <color theme="1"/>
        <rFont val="Times New Roman"/>
      </rPr>
      <t>).η</t>
    </r>
    <r>
      <rPr>
        <vertAlign val="subscript"/>
        <sz val="13"/>
        <color theme="1"/>
        <rFont val="Times New Roman"/>
      </rPr>
      <t>t</t>
    </r>
    <r>
      <rPr>
        <sz val="13"/>
        <color theme="1"/>
        <rFont val="Times New Roman"/>
      </rPr>
      <t>]/r</t>
    </r>
    <r>
      <rPr>
        <vertAlign val="subscript"/>
        <sz val="13"/>
        <color theme="1"/>
        <rFont val="Times New Roman"/>
      </rPr>
      <t>b</t>
    </r>
  </si>
  <si>
    <r>
      <rPr>
        <sz val="13"/>
        <color theme="1"/>
        <rFont val="Times New Roman"/>
      </rPr>
      <t>[(i</t>
    </r>
    <r>
      <rPr>
        <vertAlign val="subscript"/>
        <sz val="13"/>
        <color theme="1"/>
        <rFont val="Times New Roman"/>
      </rPr>
      <t>o</t>
    </r>
    <r>
      <rPr>
        <sz val="13"/>
        <color theme="1"/>
        <rFont val="Times New Roman"/>
      </rPr>
      <t>.i</t>
    </r>
    <r>
      <rPr>
        <vertAlign val="subscript"/>
        <sz val="13"/>
        <color theme="1"/>
        <rFont val="Times New Roman"/>
      </rPr>
      <t>h4</t>
    </r>
    <r>
      <rPr>
        <sz val="13"/>
        <color theme="1"/>
        <rFont val="Times New Roman"/>
      </rPr>
      <t>).η</t>
    </r>
    <r>
      <rPr>
        <vertAlign val="subscript"/>
        <sz val="13"/>
        <color theme="1"/>
        <rFont val="Times New Roman"/>
      </rPr>
      <t>t</t>
    </r>
    <r>
      <rPr>
        <sz val="13"/>
        <color theme="1"/>
        <rFont val="Times New Roman"/>
      </rPr>
      <t>]/r</t>
    </r>
    <r>
      <rPr>
        <vertAlign val="subscript"/>
        <sz val="13"/>
        <color theme="1"/>
        <rFont val="Times New Roman"/>
      </rPr>
      <t>b</t>
    </r>
  </si>
  <si>
    <r>
      <rPr>
        <sz val="13"/>
        <color theme="1"/>
        <rFont val="Times New Roman"/>
      </rPr>
      <t>[(i</t>
    </r>
    <r>
      <rPr>
        <vertAlign val="subscript"/>
        <sz val="13"/>
        <color theme="1"/>
        <rFont val="Times New Roman"/>
      </rPr>
      <t>o</t>
    </r>
    <r>
      <rPr>
        <sz val="13"/>
        <color theme="1"/>
        <rFont val="Times New Roman"/>
      </rPr>
      <t>.i</t>
    </r>
    <r>
      <rPr>
        <vertAlign val="subscript"/>
        <sz val="13"/>
        <color theme="1"/>
        <rFont val="Times New Roman"/>
      </rPr>
      <t>h5</t>
    </r>
    <r>
      <rPr>
        <sz val="13"/>
        <color theme="1"/>
        <rFont val="Times New Roman"/>
      </rPr>
      <t>).η</t>
    </r>
    <r>
      <rPr>
        <vertAlign val="subscript"/>
        <sz val="13"/>
        <color theme="1"/>
        <rFont val="Times New Roman"/>
      </rPr>
      <t>t</t>
    </r>
    <r>
      <rPr>
        <sz val="13"/>
        <color theme="1"/>
        <rFont val="Times New Roman"/>
      </rPr>
      <t>]/r</t>
    </r>
    <r>
      <rPr>
        <vertAlign val="subscript"/>
        <sz val="13"/>
        <color theme="1"/>
        <rFont val="Times New Roman"/>
      </rPr>
      <t>b</t>
    </r>
  </si>
  <si>
    <r>
      <rPr>
        <sz val="13"/>
        <color theme="1"/>
        <rFont val="Times New Roman"/>
      </rPr>
      <t>[(i</t>
    </r>
    <r>
      <rPr>
        <vertAlign val="subscript"/>
        <sz val="13"/>
        <color theme="1"/>
        <rFont val="Times New Roman"/>
      </rPr>
      <t>o</t>
    </r>
    <r>
      <rPr>
        <sz val="13"/>
        <color theme="1"/>
        <rFont val="Times New Roman"/>
      </rPr>
      <t>.i</t>
    </r>
    <r>
      <rPr>
        <vertAlign val="subscript"/>
        <sz val="13"/>
        <color theme="1"/>
        <rFont val="Times New Roman"/>
      </rPr>
      <t>h6</t>
    </r>
    <r>
      <rPr>
        <sz val="13"/>
        <color theme="1"/>
        <rFont val="Times New Roman"/>
      </rPr>
      <t>).η</t>
    </r>
    <r>
      <rPr>
        <vertAlign val="subscript"/>
        <sz val="13"/>
        <color theme="1"/>
        <rFont val="Times New Roman"/>
      </rPr>
      <t>t</t>
    </r>
    <r>
      <rPr>
        <sz val="13"/>
        <color theme="1"/>
        <rFont val="Times New Roman"/>
      </rPr>
      <t>]/r</t>
    </r>
    <r>
      <rPr>
        <vertAlign val="subscript"/>
        <sz val="13"/>
        <color theme="1"/>
        <rFont val="Times New Roman"/>
      </rPr>
      <t>b</t>
    </r>
  </si>
  <si>
    <r>
      <rPr>
        <sz val="13"/>
        <color theme="1"/>
        <rFont val="Times New Roman"/>
      </rPr>
      <t>n</t>
    </r>
    <r>
      <rPr>
        <vertAlign val="subscript"/>
        <sz val="13"/>
        <color theme="1"/>
        <rFont val="Times New Roman"/>
      </rPr>
      <t xml:space="preserve">e </t>
    </r>
    <r>
      <rPr>
        <sz val="13"/>
        <color theme="1"/>
        <rFont val="Times New Roman"/>
      </rPr>
      <t>=</t>
    </r>
  </si>
  <si>
    <r>
      <rPr>
        <sz val="13"/>
        <color theme="1"/>
        <rFont val="Times New Roman"/>
      </rPr>
      <t>N</t>
    </r>
    <r>
      <rPr>
        <vertAlign val="subscript"/>
        <sz val="13"/>
        <color theme="1"/>
        <rFont val="Times New Roman"/>
      </rPr>
      <t>e</t>
    </r>
    <r>
      <rPr>
        <sz val="13"/>
        <color theme="1"/>
        <rFont val="Times New Roman"/>
      </rPr>
      <t xml:space="preserve"> =</t>
    </r>
  </si>
  <si>
    <r>
      <rPr>
        <sz val="13"/>
        <color theme="1"/>
        <rFont val="Times New Roman"/>
      </rPr>
      <t>M</t>
    </r>
    <r>
      <rPr>
        <vertAlign val="subscript"/>
        <sz val="13"/>
        <color theme="1"/>
        <rFont val="Times New Roman"/>
      </rPr>
      <t>e</t>
    </r>
    <r>
      <rPr>
        <sz val="13"/>
        <color theme="1"/>
        <rFont val="Times New Roman"/>
      </rPr>
      <t xml:space="preserve"> =</t>
    </r>
  </si>
  <si>
    <r>
      <rPr>
        <sz val="13"/>
        <color theme="1"/>
        <rFont val="Times New Roman"/>
      </rPr>
      <t>v</t>
    </r>
    <r>
      <rPr>
        <vertAlign val="subscript"/>
        <sz val="13"/>
        <color theme="1"/>
        <rFont val="Times New Roman"/>
      </rPr>
      <t>e1ui</t>
    </r>
    <r>
      <rPr>
        <sz val="13"/>
        <color theme="1"/>
        <rFont val="Times New Roman"/>
      </rPr>
      <t xml:space="preserve"> =</t>
    </r>
  </si>
  <si>
    <r>
      <rPr>
        <sz val="13"/>
        <color theme="1"/>
        <rFont val="Times New Roman"/>
      </rPr>
      <t>v</t>
    </r>
    <r>
      <rPr>
        <vertAlign val="subscript"/>
        <sz val="13"/>
        <color theme="1"/>
        <rFont val="Times New Roman"/>
      </rPr>
      <t>e1</t>
    </r>
    <r>
      <rPr>
        <sz val="13"/>
        <color theme="1"/>
        <rFont val="Times New Roman"/>
      </rPr>
      <t xml:space="preserve"> =</t>
    </r>
  </si>
  <si>
    <r>
      <rPr>
        <sz val="13"/>
        <color theme="1"/>
        <rFont val="Times New Roman"/>
      </rPr>
      <t>v</t>
    </r>
    <r>
      <rPr>
        <vertAlign val="subscript"/>
        <sz val="13"/>
        <color theme="1"/>
        <rFont val="Times New Roman"/>
      </rPr>
      <t>e2</t>
    </r>
    <r>
      <rPr>
        <sz val="13"/>
        <color theme="1"/>
        <rFont val="Times New Roman"/>
      </rPr>
      <t xml:space="preserve"> =</t>
    </r>
  </si>
  <si>
    <r>
      <rPr>
        <sz val="13"/>
        <color theme="1"/>
        <rFont val="Times New Roman"/>
      </rPr>
      <t>v</t>
    </r>
    <r>
      <rPr>
        <vertAlign val="subscript"/>
        <sz val="13"/>
        <color theme="1"/>
        <rFont val="Times New Roman"/>
      </rPr>
      <t>e3</t>
    </r>
    <r>
      <rPr>
        <sz val="13"/>
        <color theme="1"/>
        <rFont val="Times New Roman"/>
      </rPr>
      <t xml:space="preserve"> =</t>
    </r>
  </si>
  <si>
    <r>
      <rPr>
        <sz val="13"/>
        <color theme="1"/>
        <rFont val="Times New Roman"/>
      </rPr>
      <t>v</t>
    </r>
    <r>
      <rPr>
        <vertAlign val="subscript"/>
        <sz val="13"/>
        <color theme="1"/>
        <rFont val="Times New Roman"/>
      </rPr>
      <t>e4</t>
    </r>
    <r>
      <rPr>
        <sz val="13"/>
        <color theme="1"/>
        <rFont val="Times New Roman"/>
      </rPr>
      <t xml:space="preserve"> =</t>
    </r>
  </si>
  <si>
    <r>
      <rPr>
        <sz val="13"/>
        <color theme="1"/>
        <rFont val="Times New Roman"/>
      </rPr>
      <t>v</t>
    </r>
    <r>
      <rPr>
        <vertAlign val="subscript"/>
        <sz val="13"/>
        <color theme="1"/>
        <rFont val="Times New Roman"/>
      </rPr>
      <t>e5</t>
    </r>
    <r>
      <rPr>
        <sz val="13"/>
        <color theme="1"/>
        <rFont val="Times New Roman"/>
      </rPr>
      <t xml:space="preserve"> =</t>
    </r>
  </si>
  <si>
    <r>
      <rPr>
        <sz val="13"/>
        <color theme="1"/>
        <rFont val="Times New Roman"/>
      </rPr>
      <t>v</t>
    </r>
    <r>
      <rPr>
        <vertAlign val="subscript"/>
        <sz val="13"/>
        <color theme="1"/>
        <rFont val="Times New Roman"/>
      </rPr>
      <t>e6</t>
    </r>
    <r>
      <rPr>
        <sz val="13"/>
        <color theme="1"/>
        <rFont val="Times New Roman"/>
      </rPr>
      <t xml:space="preserve"> =</t>
    </r>
  </si>
  <si>
    <r>
      <rPr>
        <sz val="13"/>
        <color rgb="FFFF0000"/>
        <rFont val="Times New Roman"/>
      </rPr>
      <t>P</t>
    </r>
    <r>
      <rPr>
        <vertAlign val="subscript"/>
        <sz val="13"/>
        <color rgb="FFFF0000"/>
        <rFont val="Times New Roman"/>
      </rPr>
      <t>oφ</t>
    </r>
    <r>
      <rPr>
        <sz val="13"/>
        <color rgb="FFFF0000"/>
        <rFont val="Times New Roman"/>
      </rPr>
      <t xml:space="preserve"> =</t>
    </r>
  </si>
  <si>
    <r>
      <rPr>
        <sz val="13"/>
        <color rgb="FFFF0000"/>
        <rFont val="Times New Roman"/>
      </rPr>
      <t>P</t>
    </r>
    <r>
      <rPr>
        <vertAlign val="subscript"/>
        <sz val="13"/>
        <color rgb="FFFF0000"/>
        <rFont val="Times New Roman"/>
      </rPr>
      <t>aφ</t>
    </r>
    <r>
      <rPr>
        <sz val="13"/>
        <color rgb="FFFF0000"/>
        <rFont val="Times New Roman"/>
      </rPr>
      <t xml:space="preserve"> =</t>
    </r>
  </si>
  <si>
    <r>
      <rPr>
        <sz val="13"/>
        <color theme="1"/>
        <rFont val="Times New Roman"/>
      </rPr>
      <t>P</t>
    </r>
    <r>
      <rPr>
        <vertAlign val="subscript"/>
        <sz val="13"/>
        <color theme="1"/>
        <rFont val="Times New Roman"/>
      </rPr>
      <t>klui</t>
    </r>
    <r>
      <rPr>
        <sz val="13"/>
        <color theme="1"/>
        <rFont val="Times New Roman"/>
      </rPr>
      <t xml:space="preserve"> =</t>
    </r>
  </si>
  <si>
    <r>
      <rPr>
        <sz val="13"/>
        <color theme="1"/>
        <rFont val="Times New Roman"/>
      </rPr>
      <t>P</t>
    </r>
    <r>
      <rPr>
        <vertAlign val="subscript"/>
        <sz val="13"/>
        <color theme="1"/>
        <rFont val="Times New Roman"/>
      </rPr>
      <t>k1</t>
    </r>
    <r>
      <rPr>
        <sz val="13"/>
        <color theme="1"/>
        <rFont val="Times New Roman"/>
      </rPr>
      <t xml:space="preserve"> =</t>
    </r>
  </si>
  <si>
    <r>
      <rPr>
        <sz val="13"/>
        <color theme="1"/>
        <rFont val="Times New Roman"/>
      </rPr>
      <t>P</t>
    </r>
    <r>
      <rPr>
        <vertAlign val="subscript"/>
        <sz val="13"/>
        <color theme="1"/>
        <rFont val="Times New Roman"/>
      </rPr>
      <t>k2</t>
    </r>
    <r>
      <rPr>
        <sz val="13"/>
        <color theme="1"/>
        <rFont val="Times New Roman"/>
      </rPr>
      <t xml:space="preserve"> =</t>
    </r>
  </si>
  <si>
    <r>
      <rPr>
        <sz val="13"/>
        <color theme="1"/>
        <rFont val="Times New Roman"/>
      </rPr>
      <t>P</t>
    </r>
    <r>
      <rPr>
        <vertAlign val="subscript"/>
        <sz val="13"/>
        <color theme="1"/>
        <rFont val="Times New Roman"/>
      </rPr>
      <t>k3</t>
    </r>
    <r>
      <rPr>
        <sz val="13"/>
        <color theme="1"/>
        <rFont val="Times New Roman"/>
      </rPr>
      <t xml:space="preserve"> =</t>
    </r>
  </si>
  <si>
    <r>
      <rPr>
        <sz val="13"/>
        <color theme="1"/>
        <rFont val="Times New Roman"/>
      </rPr>
      <t>P</t>
    </r>
    <r>
      <rPr>
        <vertAlign val="subscript"/>
        <sz val="13"/>
        <color theme="1"/>
        <rFont val="Times New Roman"/>
      </rPr>
      <t>k4</t>
    </r>
    <r>
      <rPr>
        <sz val="13"/>
        <color theme="1"/>
        <rFont val="Times New Roman"/>
      </rPr>
      <t xml:space="preserve"> =</t>
    </r>
  </si>
  <si>
    <r>
      <rPr>
        <sz val="13"/>
        <color theme="1"/>
        <rFont val="Times New Roman"/>
      </rPr>
      <t>P</t>
    </r>
    <r>
      <rPr>
        <vertAlign val="subscript"/>
        <sz val="13"/>
        <color theme="1"/>
        <rFont val="Times New Roman"/>
      </rPr>
      <t>k5</t>
    </r>
    <r>
      <rPr>
        <sz val="13"/>
        <color theme="1"/>
        <rFont val="Times New Roman"/>
      </rPr>
      <t xml:space="preserve"> =</t>
    </r>
  </si>
  <si>
    <r>
      <rPr>
        <sz val="13"/>
        <color theme="1"/>
        <rFont val="Times New Roman"/>
      </rPr>
      <t>P</t>
    </r>
    <r>
      <rPr>
        <vertAlign val="subscript"/>
        <sz val="13"/>
        <color theme="1"/>
        <rFont val="Times New Roman"/>
      </rPr>
      <t>k6</t>
    </r>
    <r>
      <rPr>
        <sz val="13"/>
        <color theme="1"/>
        <rFont val="Times New Roman"/>
      </rPr>
      <t xml:space="preserve"> =</t>
    </r>
  </si>
  <si>
    <r>
      <rPr>
        <sz val="13"/>
        <color theme="1"/>
        <rFont val="Times New Roman"/>
      </rPr>
      <t>fv</t>
    </r>
    <r>
      <rPr>
        <vertAlign val="subscript"/>
        <sz val="13"/>
        <color theme="1"/>
        <rFont val="Times New Roman"/>
      </rPr>
      <t>i</t>
    </r>
    <r>
      <rPr>
        <sz val="13"/>
        <color theme="1"/>
        <rFont val="Times New Roman"/>
      </rPr>
      <t xml:space="preserve"> = (32+v</t>
    </r>
    <r>
      <rPr>
        <vertAlign val="subscript"/>
        <sz val="13"/>
        <color theme="1"/>
        <rFont val="Times New Roman"/>
      </rPr>
      <t>i</t>
    </r>
    <r>
      <rPr>
        <sz val="13"/>
        <color theme="1"/>
        <rFont val="Times New Roman"/>
      </rPr>
      <t xml:space="preserve">)/2800 </t>
    </r>
  </si>
  <si>
    <r>
      <rPr>
        <sz val="13"/>
        <color theme="1"/>
        <rFont val="Times New Roman"/>
      </rPr>
      <t>f</t>
    </r>
    <r>
      <rPr>
        <vertAlign val="subscript"/>
        <sz val="13"/>
        <color theme="1"/>
        <rFont val="Times New Roman"/>
      </rPr>
      <t>ψ</t>
    </r>
    <r>
      <rPr>
        <sz val="13"/>
        <color theme="1"/>
        <rFont val="Times New Roman"/>
      </rPr>
      <t>= (fv</t>
    </r>
    <r>
      <rPr>
        <vertAlign val="subscript"/>
        <sz val="13"/>
        <color theme="1"/>
        <rFont val="Times New Roman"/>
      </rPr>
      <t>6</t>
    </r>
    <r>
      <rPr>
        <sz val="13"/>
        <color theme="1"/>
        <rFont val="Times New Roman"/>
      </rPr>
      <t>+i) =</t>
    </r>
  </si>
  <si>
    <r>
      <rPr>
        <sz val="13"/>
        <color theme="1"/>
        <rFont val="Times New Roman"/>
      </rPr>
      <t>P</t>
    </r>
    <r>
      <rPr>
        <vertAlign val="subscript"/>
        <sz val="13"/>
        <color theme="1"/>
        <rFont val="Times New Roman"/>
      </rPr>
      <t>oψ</t>
    </r>
    <r>
      <rPr>
        <sz val="13"/>
        <color theme="1"/>
        <rFont val="Times New Roman"/>
      </rPr>
      <t xml:space="preserve"> = f</t>
    </r>
    <r>
      <rPr>
        <vertAlign val="subscript"/>
        <sz val="13"/>
        <color theme="1"/>
        <rFont val="Times New Roman"/>
      </rPr>
      <t>ψ</t>
    </r>
    <r>
      <rPr>
        <sz val="13"/>
        <color theme="1"/>
        <rFont val="Times New Roman"/>
      </rPr>
      <t>.G</t>
    </r>
    <r>
      <rPr>
        <vertAlign val="subscript"/>
        <sz val="13"/>
        <color theme="1"/>
        <rFont val="Times New Roman"/>
      </rPr>
      <t>o</t>
    </r>
    <r>
      <rPr>
        <sz val="13"/>
        <color theme="1"/>
        <rFont val="Times New Roman"/>
      </rPr>
      <t>=</t>
    </r>
  </si>
  <si>
    <r>
      <rPr>
        <sz val="13"/>
        <color theme="1"/>
        <rFont val="Times New Roman"/>
      </rPr>
      <t>P</t>
    </r>
    <r>
      <rPr>
        <vertAlign val="subscript"/>
        <sz val="13"/>
        <color theme="1"/>
        <rFont val="Times New Roman"/>
      </rPr>
      <t>aψ</t>
    </r>
    <r>
      <rPr>
        <sz val="13"/>
        <color theme="1"/>
        <rFont val="Times New Roman"/>
      </rPr>
      <t xml:space="preserve"> = f</t>
    </r>
    <r>
      <rPr>
        <vertAlign val="subscript"/>
        <sz val="13"/>
        <color theme="1"/>
        <rFont val="Times New Roman"/>
      </rPr>
      <t>ψ</t>
    </r>
    <r>
      <rPr>
        <sz val="13"/>
        <color theme="1"/>
        <rFont val="Times New Roman"/>
      </rPr>
      <t>.G</t>
    </r>
    <r>
      <rPr>
        <vertAlign val="subscript"/>
        <sz val="13"/>
        <color theme="1"/>
        <rFont val="Times New Roman"/>
      </rPr>
      <t>a</t>
    </r>
    <r>
      <rPr>
        <sz val="13"/>
        <color theme="1"/>
        <rFont val="Times New Roman"/>
      </rPr>
      <t>=</t>
    </r>
  </si>
  <si>
    <r>
      <rPr>
        <sz val="13"/>
        <color theme="1"/>
        <rFont val="Times New Roman"/>
      </rPr>
      <t>P</t>
    </r>
    <r>
      <rPr>
        <vertAlign val="subscript"/>
        <sz val="13"/>
        <color theme="1"/>
        <rFont val="Times New Roman"/>
      </rPr>
      <t>ω</t>
    </r>
    <r>
      <rPr>
        <sz val="13"/>
        <color theme="1"/>
        <rFont val="Times New Roman"/>
      </rPr>
      <t xml:space="preserve"> =W.v</t>
    </r>
    <r>
      <rPr>
        <vertAlign val="superscript"/>
        <sz val="13"/>
        <color theme="1"/>
        <rFont val="Times New Roman"/>
      </rPr>
      <t>2</t>
    </r>
    <r>
      <rPr>
        <sz val="13"/>
        <color theme="1"/>
        <rFont val="Times New Roman"/>
      </rPr>
      <t>=</t>
    </r>
  </si>
  <si>
    <r>
      <rPr>
        <sz val="13"/>
        <color theme="1"/>
        <rFont val="Times New Roman"/>
      </rPr>
      <t>P</t>
    </r>
    <r>
      <rPr>
        <vertAlign val="subscript"/>
        <sz val="13"/>
        <color theme="1"/>
        <rFont val="Times New Roman"/>
      </rPr>
      <t>oc</t>
    </r>
    <r>
      <rPr>
        <sz val="13"/>
        <color theme="1"/>
        <rFont val="Times New Roman"/>
      </rPr>
      <t xml:space="preserve"> = P</t>
    </r>
    <r>
      <rPr>
        <vertAlign val="subscript"/>
        <sz val="13"/>
        <color theme="1"/>
        <rFont val="Times New Roman"/>
      </rPr>
      <t>oψ</t>
    </r>
    <r>
      <rPr>
        <sz val="13"/>
        <color theme="1"/>
        <rFont val="Times New Roman"/>
      </rPr>
      <t>+P</t>
    </r>
    <r>
      <rPr>
        <vertAlign val="subscript"/>
        <sz val="13"/>
        <color theme="1"/>
        <rFont val="Times New Roman"/>
      </rPr>
      <t>ω</t>
    </r>
    <r>
      <rPr>
        <sz val="13"/>
        <color theme="1"/>
        <rFont val="Times New Roman"/>
      </rPr>
      <t xml:space="preserve"> =</t>
    </r>
  </si>
  <si>
    <r>
      <rPr>
        <sz val="13"/>
        <color theme="1"/>
        <rFont val="Times New Roman"/>
      </rPr>
      <t>P</t>
    </r>
    <r>
      <rPr>
        <vertAlign val="subscript"/>
        <sz val="13"/>
        <color theme="1"/>
        <rFont val="Times New Roman"/>
      </rPr>
      <t>ac</t>
    </r>
    <r>
      <rPr>
        <sz val="13"/>
        <color theme="1"/>
        <rFont val="Times New Roman"/>
      </rPr>
      <t xml:space="preserve"> = P</t>
    </r>
    <r>
      <rPr>
        <vertAlign val="subscript"/>
        <sz val="13"/>
        <color theme="1"/>
        <rFont val="Times New Roman"/>
      </rPr>
      <t>aψ</t>
    </r>
    <r>
      <rPr>
        <sz val="13"/>
        <color theme="1"/>
        <rFont val="Times New Roman"/>
      </rPr>
      <t>+P</t>
    </r>
    <r>
      <rPr>
        <vertAlign val="subscript"/>
        <sz val="13"/>
        <color theme="1"/>
        <rFont val="Times New Roman"/>
      </rPr>
      <t>ω</t>
    </r>
    <r>
      <rPr>
        <sz val="13"/>
        <color theme="1"/>
        <rFont val="Times New Roman"/>
      </rPr>
      <t xml:space="preserve"> =</t>
    </r>
  </si>
  <si>
    <r>
      <rPr>
        <sz val="13"/>
        <color theme="1"/>
        <rFont val="Times New Roman"/>
      </rPr>
      <t>P</t>
    </r>
    <r>
      <rPr>
        <vertAlign val="subscript"/>
        <sz val="13"/>
        <color theme="1"/>
        <rFont val="Times New Roman"/>
      </rPr>
      <t>oφ</t>
    </r>
    <r>
      <rPr>
        <sz val="13"/>
        <color theme="1"/>
        <rFont val="Times New Roman"/>
      </rPr>
      <t xml:space="preserve"> - P</t>
    </r>
    <r>
      <rPr>
        <vertAlign val="subscript"/>
        <sz val="13"/>
        <color theme="1"/>
        <rFont val="Times New Roman"/>
      </rPr>
      <t xml:space="preserve">klui </t>
    </r>
    <r>
      <rPr>
        <sz val="13"/>
        <color theme="1"/>
        <rFont val="Times New Roman"/>
      </rPr>
      <t>=</t>
    </r>
  </si>
  <si>
    <r>
      <rPr>
        <sz val="13"/>
        <color theme="1"/>
        <rFont val="Times New Roman"/>
      </rPr>
      <t>P</t>
    </r>
    <r>
      <rPr>
        <vertAlign val="subscript"/>
        <sz val="13"/>
        <color theme="1"/>
        <rFont val="Times New Roman"/>
      </rPr>
      <t>oφ</t>
    </r>
    <r>
      <rPr>
        <sz val="13"/>
        <color theme="1"/>
        <rFont val="Times New Roman"/>
      </rPr>
      <t xml:space="preserve"> - P</t>
    </r>
    <r>
      <rPr>
        <vertAlign val="subscript"/>
        <sz val="13"/>
        <color theme="1"/>
        <rFont val="Times New Roman"/>
      </rPr>
      <t xml:space="preserve">k1 </t>
    </r>
    <r>
      <rPr>
        <sz val="13"/>
        <color theme="1"/>
        <rFont val="Times New Roman"/>
      </rPr>
      <t>=</t>
    </r>
  </si>
  <si>
    <r>
      <rPr>
        <sz val="13"/>
        <color theme="1"/>
        <rFont val="Times New Roman"/>
      </rPr>
      <t>P</t>
    </r>
    <r>
      <rPr>
        <vertAlign val="subscript"/>
        <sz val="13"/>
        <color theme="1"/>
        <rFont val="Times New Roman"/>
      </rPr>
      <t>k6</t>
    </r>
    <r>
      <rPr>
        <sz val="13"/>
        <color theme="1"/>
        <rFont val="Times New Roman"/>
      </rPr>
      <t xml:space="preserve"> - P</t>
    </r>
    <r>
      <rPr>
        <vertAlign val="subscript"/>
        <sz val="13"/>
        <color theme="1"/>
        <rFont val="Times New Roman"/>
      </rPr>
      <t>oc</t>
    </r>
    <r>
      <rPr>
        <sz val="13"/>
        <color theme="1"/>
        <rFont val="Times New Roman"/>
      </rPr>
      <t xml:space="preserve"> =</t>
    </r>
  </si>
  <si>
    <r>
      <rPr>
        <sz val="13"/>
        <color theme="1"/>
        <rFont val="Times New Roman"/>
      </rPr>
      <t>P</t>
    </r>
    <r>
      <rPr>
        <vertAlign val="subscript"/>
        <sz val="13"/>
        <color theme="1"/>
        <rFont val="Times New Roman"/>
      </rPr>
      <t>k6</t>
    </r>
    <r>
      <rPr>
        <sz val="13"/>
        <color theme="1"/>
        <rFont val="Times New Roman"/>
      </rPr>
      <t xml:space="preserve"> - P</t>
    </r>
    <r>
      <rPr>
        <vertAlign val="subscript"/>
        <sz val="13"/>
        <color theme="1"/>
        <rFont val="Times New Roman"/>
      </rPr>
      <t>ac</t>
    </r>
    <r>
      <rPr>
        <sz val="13"/>
        <color theme="1"/>
        <rFont val="Times New Roman"/>
      </rPr>
      <t xml:space="preserve"> =</t>
    </r>
  </si>
  <si>
    <t>1.2.12.</t>
  </si>
  <si>
    <t>Trợ lực phanh</t>
  </si>
  <si>
    <t>Phanh tay cơ</t>
  </si>
  <si>
    <t>chất lỏng</t>
  </si>
  <si>
    <t>https://carvin.vn/products/lop-bridgestone-235-40r18-potenza-s001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</si>
</sst>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87" x14ac:knownFonts="1">
    <font>
      <sz val="11"/>
      <color rgb="FF000000"/>
      <name val="Arial"/>
      <scheme val="minor"/>
    </font>
    <font>
      <b/>
      <sz val="16"/>
      <color theme="1"/>
      <name val="Times New Roman"/>
    </font>
    <font>
      <sz val="13"/>
      <color theme="1"/>
      <name val="Times New Roman"/>
    </font>
    <font>
      <b/>
      <sz val="13"/>
      <color theme="1"/>
      <name val="Times New Roman"/>
    </font>
    <font>
      <sz val="13"/>
      <color rgb="FFFF0000"/>
      <name val="Times New Roman"/>
    </font>
    <font>
      <sz val="11"/>
      <color theme="1"/>
      <name val="Arial"/>
    </font>
    <font>
      <sz val="13"/>
      <color theme="1"/>
      <name val="Calibri"/>
    </font>
    <font>
      <sz val="8"/>
      <color theme="1"/>
      <name val="Times New Roman"/>
    </font>
    <font>
      <sz val="9"/>
      <color theme="1"/>
      <name val="Times New Roman"/>
    </font>
    <font>
      <b/>
      <sz val="7"/>
      <color theme="1"/>
      <name val="Arial"/>
    </font>
    <font>
      <sz val="7"/>
      <color theme="1"/>
      <name val="Arial"/>
    </font>
    <font>
      <i/>
      <sz val="7"/>
      <color theme="1"/>
      <name val="Arial"/>
    </font>
    <font>
      <sz val="11"/>
      <name val="Arial"/>
    </font>
    <font>
      <b/>
      <sz val="7"/>
      <color theme="1"/>
      <name val="Times New Roman"/>
    </font>
    <font>
      <b/>
      <sz val="11"/>
      <color theme="1"/>
      <name val="Arial"/>
    </font>
    <font>
      <b/>
      <i/>
      <sz val="11"/>
      <color theme="1"/>
      <name val="Arial"/>
    </font>
    <font>
      <i/>
      <u/>
      <sz val="11"/>
      <color theme="1"/>
      <name val="Arial"/>
    </font>
    <font>
      <i/>
      <sz val="11"/>
      <color theme="1"/>
      <name val="Arial"/>
    </font>
    <font>
      <u/>
      <sz val="11"/>
      <color theme="1"/>
      <name val="Arial"/>
    </font>
    <font>
      <b/>
      <sz val="11"/>
      <color theme="1"/>
      <name val="Times New Roman"/>
    </font>
    <font>
      <b/>
      <sz val="13"/>
      <color theme="1"/>
      <name val="Arial"/>
    </font>
    <font>
      <b/>
      <i/>
      <sz val="13"/>
      <color theme="1"/>
      <name val="Times New Roman"/>
    </font>
    <font>
      <b/>
      <sz val="11"/>
      <color rgb="FFFF0000"/>
      <name val="Arial"/>
    </font>
    <font>
      <sz val="11"/>
      <color rgb="FFFF0000"/>
      <name val="Arial"/>
    </font>
    <font>
      <b/>
      <i/>
      <sz val="11"/>
      <color rgb="FFFF0000"/>
      <name val="Arial"/>
    </font>
    <font>
      <b/>
      <sz val="11"/>
      <color rgb="FF000000"/>
      <name val="Arial"/>
    </font>
    <font>
      <u/>
      <sz val="11"/>
      <color rgb="FF0000FF"/>
      <name val="Arial"/>
    </font>
    <font>
      <sz val="11"/>
      <color rgb="FF000000"/>
      <name val="Arial"/>
    </font>
    <font>
      <sz val="11"/>
      <color rgb="FF222222"/>
      <name val="Arial"/>
    </font>
    <font>
      <b/>
      <sz val="14"/>
      <color rgb="FF000000"/>
      <name val="Arial"/>
    </font>
    <font>
      <sz val="13"/>
      <color theme="1"/>
      <name val="Arial"/>
    </font>
    <font>
      <sz val="14"/>
      <color rgb="FFFF0000"/>
      <name val="Arial"/>
    </font>
    <font>
      <sz val="11"/>
      <color theme="1"/>
      <name val="Times New Roman"/>
    </font>
    <font>
      <b/>
      <sz val="14"/>
      <color rgb="FF000000"/>
      <name val="Times New Roman"/>
    </font>
    <font>
      <sz val="11"/>
      <color rgb="FFFF0000"/>
      <name val="Times New Roman"/>
    </font>
    <font>
      <sz val="9"/>
      <color rgb="FF000000"/>
      <name val="Times New Roman"/>
    </font>
    <font>
      <sz val="10"/>
      <color rgb="FF222222"/>
      <name val="Times New Roman"/>
    </font>
    <font>
      <sz val="10"/>
      <color rgb="FFFF0000"/>
      <name val="Times New Roman"/>
    </font>
    <font>
      <u/>
      <sz val="11"/>
      <color rgb="FF0000FF"/>
      <name val="Times New Roman"/>
    </font>
    <font>
      <u/>
      <sz val="11"/>
      <color rgb="FF0000FF"/>
      <name val="Arial"/>
    </font>
    <font>
      <u/>
      <sz val="11"/>
      <color rgb="FF0000FF"/>
      <name val="Arial"/>
    </font>
    <font>
      <u/>
      <sz val="11"/>
      <color rgb="FF0000FF"/>
      <name val="Arial"/>
    </font>
    <font>
      <b/>
      <sz val="13"/>
      <color rgb="FFFF0000"/>
      <name val="Times New Roman"/>
    </font>
    <font>
      <sz val="13"/>
      <color rgb="FF000000"/>
      <name val="Times New Roman"/>
    </font>
    <font>
      <b/>
      <i/>
      <sz val="13"/>
      <color rgb="FFFF0000"/>
      <name val="Times New Roman"/>
    </font>
    <font>
      <i/>
      <sz val="13"/>
      <color theme="1"/>
      <name val="Times New Roman"/>
    </font>
    <font>
      <i/>
      <sz val="13"/>
      <color rgb="FFFF0000"/>
      <name val="Times New Roman"/>
    </font>
    <font>
      <b/>
      <sz val="10"/>
      <color theme="1"/>
      <name val="Times New Roman"/>
    </font>
    <font>
      <sz val="10"/>
      <color theme="1"/>
      <name val="Times New Roman"/>
    </font>
    <font>
      <sz val="10"/>
      <color theme="1"/>
      <name val="Calibri"/>
    </font>
    <font>
      <vertAlign val="subscript"/>
      <sz val="13"/>
      <color theme="1"/>
      <name val="Times New Roman"/>
    </font>
    <font>
      <sz val="6"/>
      <color theme="1"/>
      <name val="Times New Roman"/>
    </font>
    <font>
      <sz val="7"/>
      <color theme="1"/>
      <name val="Times New Roman"/>
    </font>
    <font>
      <vertAlign val="subscript"/>
      <sz val="7"/>
      <color theme="1"/>
      <name val="Arial"/>
    </font>
    <font>
      <vertAlign val="subscript"/>
      <sz val="7"/>
      <color theme="1"/>
      <name val="Symbol"/>
    </font>
    <font>
      <b/>
      <vertAlign val="subscript"/>
      <sz val="7"/>
      <color theme="1"/>
      <name val="Times New Roman"/>
    </font>
    <font>
      <b/>
      <vertAlign val="subscript"/>
      <sz val="7"/>
      <color theme="1"/>
      <name val="Arial"/>
    </font>
    <font>
      <sz val="7"/>
      <color theme="1"/>
      <name val="Symbol"/>
    </font>
    <font>
      <sz val="9"/>
      <color theme="1"/>
      <name val="Calibri"/>
    </font>
    <font>
      <vertAlign val="subscript"/>
      <sz val="11"/>
      <color theme="1"/>
      <name val="Arial"/>
    </font>
    <font>
      <b/>
      <i/>
      <vertAlign val="subscript"/>
      <sz val="11"/>
      <color theme="1"/>
      <name val="Arial"/>
    </font>
    <font>
      <b/>
      <vertAlign val="subscript"/>
      <sz val="11"/>
      <color theme="1"/>
      <name val="Arial"/>
    </font>
    <font>
      <b/>
      <vertAlign val="subscript"/>
      <sz val="13"/>
      <color theme="1"/>
      <name val="Times New Roman"/>
    </font>
    <font>
      <sz val="11"/>
      <color theme="1"/>
      <name val="Symbol"/>
    </font>
    <font>
      <vertAlign val="subscript"/>
      <sz val="11"/>
      <color theme="1"/>
      <name val="Calibri Light"/>
    </font>
    <font>
      <vertAlign val="subscript"/>
      <sz val="11"/>
      <color theme="1"/>
      <name val="Symbol"/>
    </font>
    <font>
      <vertAlign val="superscript"/>
      <sz val="11"/>
      <color theme="1"/>
      <name val="Arial"/>
    </font>
    <font>
      <i/>
      <vertAlign val="superscript"/>
      <sz val="11"/>
      <color theme="1"/>
      <name val="Arial"/>
    </font>
    <font>
      <b/>
      <vertAlign val="subscript"/>
      <sz val="13"/>
      <color theme="1"/>
      <name val="Arial"/>
    </font>
    <font>
      <sz val="9"/>
      <color theme="1"/>
      <name val="Arial"/>
    </font>
    <font>
      <vertAlign val="subscript"/>
      <sz val="11"/>
      <color rgb="FFFF0000"/>
      <name val="Arial"/>
    </font>
    <font>
      <b/>
      <vertAlign val="subscript"/>
      <sz val="11"/>
      <color rgb="FFFF0000"/>
      <name val="Arial"/>
    </font>
    <font>
      <b/>
      <vertAlign val="subscript"/>
      <sz val="11"/>
      <color rgb="FFFF0000"/>
      <name val="Arabic Typesetting"/>
    </font>
    <font>
      <b/>
      <sz val="11"/>
      <color theme="1"/>
      <name val="Symbol"/>
    </font>
    <font>
      <b/>
      <vertAlign val="subscript"/>
      <sz val="11"/>
      <color theme="1"/>
      <name val="Symbol"/>
    </font>
    <font>
      <b/>
      <vertAlign val="subscript"/>
      <sz val="11"/>
      <color theme="1"/>
      <name val="Times New Roman"/>
    </font>
    <font>
      <b/>
      <sz val="9"/>
      <color theme="1"/>
      <name val="Arial"/>
    </font>
    <font>
      <b/>
      <vertAlign val="superscript"/>
      <sz val="11"/>
      <color theme="1"/>
      <name val="Arial"/>
    </font>
    <font>
      <b/>
      <sz val="11"/>
      <color theme="1"/>
      <name val="Calibri"/>
    </font>
    <font>
      <b/>
      <sz val="8"/>
      <color theme="1"/>
      <name val="Arial"/>
    </font>
    <font>
      <vertAlign val="subscript"/>
      <sz val="13"/>
      <color rgb="FFFF0000"/>
      <name val="Times New Roman"/>
    </font>
    <font>
      <vertAlign val="superscript"/>
      <sz val="13"/>
      <color theme="1"/>
      <name val="Times New Roman"/>
    </font>
    <font>
      <b/>
      <sz val="13"/>
      <color rgb="FF000000"/>
      <name val="Times New Roman"/>
    </font>
    <font>
      <vertAlign val="subscript"/>
      <sz val="13"/>
      <color rgb="FF000000"/>
      <name val="Times New Roman"/>
    </font>
    <font>
      <vertAlign val="superscript"/>
      <sz val="13"/>
      <color rgb="FF000000"/>
      <name val="Times New Roman"/>
    </font>
    <font>
      <b/>
      <i/>
      <vertAlign val="subscript"/>
      <sz val="13"/>
      <color theme="1"/>
      <name val="Times New Roman"/>
    </font>
    <font>
      <u/>
      <sz val="11"/>
      <color theme="10"/>
      <name val="Arial"/>
      <scheme val="minor"/>
    </font>
  </fonts>
  <fills count="3">
    <fill>
      <patternFill patternType="none"/>
    </fill>
    <fill>
      <patternFill patternType="gray125"/>
    </fill>
    <fill>
      <patternFill patternType="solid">
        <fgColor rgb="FFC5E0B3"/>
        <bgColor rgb="FFC5E0B3"/>
      </patternFill>
    </fill>
  </fills>
  <borders count="3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medium">
        <color rgb="FF000000"/>
      </right>
      <top/>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s>
  <cellStyleXfs count="2">
    <xf numFmtId="0" fontId="0" fillId="0" borderId="0"/>
    <xf numFmtId="0" fontId="86" fillId="0" borderId="0" applyNumberFormat="0" applyFill="0" applyBorder="0" applyAlignment="0" applyProtection="0"/>
  </cellStyleXfs>
  <cellXfs count="377">
    <xf numFmtId="0" fontId="0" fillId="0" borderId="0" xfId="0" applyFont="1" applyAlignment="1"/>
    <xf numFmtId="0" fontId="2" fillId="0" borderId="0" xfId="0" applyFont="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2" fillId="0" borderId="0" xfId="0" applyFont="1"/>
    <xf numFmtId="0" fontId="2" fillId="0" borderId="0" xfId="0" applyFont="1" applyAlignment="1">
      <alignment vertical="center" wrapText="1"/>
    </xf>
    <xf numFmtId="0" fontId="3"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wrapText="1"/>
    </xf>
    <xf numFmtId="0" fontId="2" fillId="0" borderId="0" xfId="0" applyFont="1" applyAlignment="1">
      <alignment horizontal="center" vertical="center" wrapText="1"/>
    </xf>
    <xf numFmtId="0" fontId="4" fillId="0" borderId="0" xfId="0" applyFont="1" applyAlignment="1">
      <alignment vertical="center"/>
    </xf>
    <xf numFmtId="0" fontId="6" fillId="0" borderId="0" xfId="0" applyFont="1" applyAlignment="1">
      <alignment horizontal="left"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9" fontId="2" fillId="0" borderId="0" xfId="0" applyNumberFormat="1" applyFont="1" applyAlignment="1">
      <alignment horizontal="center" vertical="center"/>
    </xf>
    <xf numFmtId="10" fontId="2" fillId="0" borderId="0" xfId="0" applyNumberFormat="1" applyFont="1" applyAlignment="1">
      <alignment horizontal="center" vertical="center"/>
    </xf>
    <xf numFmtId="9" fontId="2" fillId="2" borderId="1" xfId="0" applyNumberFormat="1"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left" vertical="top" wrapText="1"/>
    </xf>
    <xf numFmtId="0" fontId="9" fillId="0" borderId="0" xfId="0" applyFont="1" applyAlignment="1">
      <alignment horizontal="center" vertical="center" wrapText="1"/>
    </xf>
    <xf numFmtId="0" fontId="9" fillId="0" borderId="0" xfId="0" applyFont="1" applyAlignment="1">
      <alignment horizontal="left" vertical="center" wrapText="1"/>
    </xf>
    <xf numFmtId="0" fontId="9" fillId="0" borderId="2" xfId="0" applyFont="1" applyBorder="1" applyAlignment="1">
      <alignment horizontal="center" vertical="center" wrapText="1"/>
    </xf>
    <xf numFmtId="0" fontId="10" fillId="0" borderId="2" xfId="0" applyFont="1" applyBorder="1" applyAlignment="1">
      <alignment horizontal="center" vertical="center"/>
    </xf>
    <xf numFmtId="0" fontId="10" fillId="0" borderId="3" xfId="0" applyFont="1" applyBorder="1" applyAlignment="1">
      <alignment horizontal="left" vertical="center"/>
    </xf>
    <xf numFmtId="0" fontId="10" fillId="0" borderId="4" xfId="0" applyFont="1" applyBorder="1" applyAlignment="1">
      <alignment horizontal="left" vertical="center"/>
    </xf>
    <xf numFmtId="49" fontId="10" fillId="0" borderId="2" xfId="0" applyNumberFormat="1" applyFont="1" applyBorder="1" applyAlignment="1">
      <alignment horizontal="center" vertical="center"/>
    </xf>
    <xf numFmtId="49" fontId="10" fillId="0" borderId="2" xfId="0" applyNumberFormat="1" applyFont="1" applyBorder="1" applyAlignment="1">
      <alignment horizontal="center" vertical="center" wrapText="1"/>
    </xf>
    <xf numFmtId="0" fontId="10" fillId="0" borderId="2" xfId="0" applyFont="1" applyBorder="1" applyAlignment="1">
      <alignment horizontal="center" vertical="center" wrapText="1"/>
    </xf>
    <xf numFmtId="0" fontId="10" fillId="0" borderId="2" xfId="0" applyFont="1" applyBorder="1" applyAlignment="1">
      <alignment horizontal="left" vertical="center" wrapText="1"/>
    </xf>
    <xf numFmtId="0" fontId="5" fillId="0" borderId="0" xfId="0" applyFont="1"/>
    <xf numFmtId="0" fontId="10" fillId="0" borderId="0" xfId="0" applyFont="1" applyAlignment="1">
      <alignment wrapText="1"/>
    </xf>
    <xf numFmtId="0" fontId="10" fillId="0" borderId="0" xfId="0" applyFont="1" applyAlignment="1">
      <alignment horizontal="center" vertical="top" wrapText="1"/>
    </xf>
    <xf numFmtId="0" fontId="10" fillId="0" borderId="0" xfId="0" applyFont="1" applyAlignment="1">
      <alignment horizontal="left" vertical="top" wrapText="1"/>
    </xf>
    <xf numFmtId="0" fontId="10" fillId="0" borderId="3" xfId="0" applyFont="1" applyBorder="1" applyAlignment="1">
      <alignment horizontal="center" vertical="center"/>
    </xf>
    <xf numFmtId="0" fontId="13" fillId="0" borderId="2" xfId="0" applyFont="1" applyBorder="1" applyAlignment="1">
      <alignment horizontal="center" vertical="center"/>
    </xf>
    <xf numFmtId="0" fontId="9" fillId="0" borderId="4" xfId="0" applyFont="1" applyBorder="1" applyAlignment="1">
      <alignment horizontal="center" vertical="center"/>
    </xf>
    <xf numFmtId="0" fontId="9" fillId="0" borderId="2" xfId="0" applyFont="1" applyBorder="1" applyAlignment="1">
      <alignment horizontal="center" vertical="center"/>
    </xf>
    <xf numFmtId="0" fontId="10" fillId="0" borderId="0" xfId="0" applyFont="1" applyAlignment="1">
      <alignment horizontal="center" vertical="center"/>
    </xf>
    <xf numFmtId="0" fontId="10" fillId="0" borderId="7" xfId="0" applyFont="1" applyBorder="1" applyAlignment="1">
      <alignment horizontal="left" vertical="center"/>
    </xf>
    <xf numFmtId="0" fontId="10" fillId="0" borderId="2" xfId="0" applyFont="1" applyBorder="1" applyAlignment="1">
      <alignment horizontal="left" vertical="center"/>
    </xf>
    <xf numFmtId="49" fontId="10" fillId="0" borderId="8" xfId="0" applyNumberFormat="1" applyFont="1" applyBorder="1" applyAlignment="1">
      <alignment horizontal="center" vertical="center"/>
    </xf>
    <xf numFmtId="49" fontId="10" fillId="0" borderId="9" xfId="0" applyNumberFormat="1" applyFont="1" applyBorder="1" applyAlignment="1">
      <alignment horizontal="center" vertical="center"/>
    </xf>
    <xf numFmtId="0" fontId="5" fillId="0" borderId="0" xfId="0" applyFont="1" applyAlignment="1">
      <alignment horizontal="center" vertical="center"/>
    </xf>
    <xf numFmtId="0" fontId="10" fillId="0" borderId="8" xfId="0" applyFont="1" applyBorder="1" applyAlignment="1">
      <alignment horizontal="left" vertical="center"/>
    </xf>
    <xf numFmtId="0" fontId="13" fillId="0" borderId="0" xfId="0" applyFont="1"/>
    <xf numFmtId="0" fontId="10" fillId="0" borderId="10" xfId="0" applyFont="1" applyBorder="1" applyAlignment="1">
      <alignment horizontal="left" vertical="center"/>
    </xf>
    <xf numFmtId="49" fontId="10" fillId="0" borderId="11" xfId="0" applyNumberFormat="1" applyFont="1" applyBorder="1" applyAlignment="1">
      <alignment horizontal="center" vertical="center"/>
    </xf>
    <xf numFmtId="49" fontId="10" fillId="0" borderId="11" xfId="0" applyNumberFormat="1"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xf numFmtId="0" fontId="5" fillId="0" borderId="2" xfId="0" applyFont="1" applyBorder="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5" fillId="0" borderId="0" xfId="0" applyFont="1" applyAlignment="1">
      <alignment horizontal="center"/>
    </xf>
    <xf numFmtId="0" fontId="5" fillId="0" borderId="0" xfId="0" applyFont="1" applyAlignment="1">
      <alignment horizontal="left" vertical="center"/>
    </xf>
    <xf numFmtId="0" fontId="5" fillId="0" borderId="0" xfId="0" applyFont="1" applyAlignment="1">
      <alignment horizontal="left" vertical="center" wrapText="1"/>
    </xf>
    <xf numFmtId="0" fontId="14" fillId="0" borderId="0" xfId="0" applyFont="1" applyAlignment="1">
      <alignment vertical="center"/>
    </xf>
    <xf numFmtId="0" fontId="14" fillId="0" borderId="12" xfId="0" applyFont="1" applyBorder="1" applyAlignment="1">
      <alignment horizontal="center" vertical="center" wrapText="1"/>
    </xf>
    <xf numFmtId="0" fontId="14" fillId="0" borderId="13" xfId="0" applyFont="1" applyBorder="1" applyAlignment="1">
      <alignment horizontal="center" vertical="center"/>
    </xf>
    <xf numFmtId="0" fontId="14" fillId="0" borderId="14" xfId="0" applyFont="1" applyBorder="1" applyAlignment="1">
      <alignment horizontal="center" vertical="center"/>
    </xf>
    <xf numFmtId="0" fontId="14" fillId="0" borderId="15" xfId="0" applyFont="1" applyBorder="1" applyAlignment="1">
      <alignment horizontal="center" vertical="center"/>
    </xf>
    <xf numFmtId="0" fontId="14" fillId="0" borderId="16"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18" xfId="0" applyFont="1" applyBorder="1" applyAlignment="1">
      <alignment vertical="center" wrapText="1"/>
    </xf>
    <xf numFmtId="0" fontId="5" fillId="0" borderId="19" xfId="0" applyFont="1" applyBorder="1" applyAlignment="1">
      <alignment vertical="center" wrapText="1"/>
    </xf>
    <xf numFmtId="0" fontId="15" fillId="0" borderId="20" xfId="0" applyFont="1" applyBorder="1" applyAlignment="1">
      <alignment horizontal="center" vertical="center" wrapText="1"/>
    </xf>
    <xf numFmtId="0" fontId="15" fillId="0" borderId="19" xfId="0" applyFont="1" applyBorder="1" applyAlignment="1">
      <alignment horizontal="center" vertical="center" wrapText="1"/>
    </xf>
    <xf numFmtId="0" fontId="15" fillId="0" borderId="21" xfId="0" applyFont="1" applyBorder="1" applyAlignment="1">
      <alignment vertical="center" wrapText="1"/>
    </xf>
    <xf numFmtId="0" fontId="5" fillId="0" borderId="16" xfId="0" applyFont="1" applyBorder="1" applyAlignment="1">
      <alignment vertical="center" wrapText="1"/>
    </xf>
    <xf numFmtId="0" fontId="5" fillId="0" borderId="22" xfId="0" applyFont="1" applyBorder="1" applyAlignment="1">
      <alignment horizontal="center" vertical="center"/>
    </xf>
    <xf numFmtId="0" fontId="5" fillId="0" borderId="22" xfId="0" applyFont="1" applyBorder="1" applyAlignment="1">
      <alignment horizontal="center" vertical="center" wrapText="1"/>
    </xf>
    <xf numFmtId="0" fontId="5" fillId="0" borderId="18" xfId="0" applyFont="1" applyBorder="1" applyAlignment="1">
      <alignment vertical="center" wrapText="1"/>
    </xf>
    <xf numFmtId="0" fontId="5" fillId="0" borderId="0" xfId="0" applyFont="1" applyAlignment="1">
      <alignment horizontal="center" vertical="center" wrapText="1"/>
    </xf>
    <xf numFmtId="0" fontId="5" fillId="0" borderId="23" xfId="0" applyFont="1" applyBorder="1" applyAlignment="1">
      <alignment vertical="center" wrapText="1"/>
    </xf>
    <xf numFmtId="0" fontId="5" fillId="0" borderId="23" xfId="0" applyFont="1" applyBorder="1" applyAlignment="1">
      <alignment vertical="center"/>
    </xf>
    <xf numFmtId="0" fontId="5" fillId="0" borderId="16" xfId="0" applyFont="1" applyBorder="1" applyAlignment="1">
      <alignment vertical="center"/>
    </xf>
    <xf numFmtId="0" fontId="5" fillId="0" borderId="19" xfId="0" applyFont="1" applyBorder="1" applyAlignment="1">
      <alignment vertical="center"/>
    </xf>
    <xf numFmtId="0" fontId="5" fillId="0" borderId="24" xfId="0" applyFont="1" applyBorder="1" applyAlignment="1">
      <alignment horizontal="center" vertical="center"/>
    </xf>
    <xf numFmtId="0" fontId="5" fillId="0" borderId="21" xfId="0" applyFont="1" applyBorder="1" applyAlignment="1">
      <alignment vertical="center"/>
    </xf>
    <xf numFmtId="0" fontId="15" fillId="0" borderId="0" xfId="0" applyFont="1" applyAlignment="1">
      <alignment horizontal="left" vertical="center" wrapText="1"/>
    </xf>
    <xf numFmtId="0" fontId="15" fillId="0" borderId="0" xfId="0" applyFont="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0" fontId="17" fillId="0" borderId="0" xfId="0" applyFont="1"/>
    <xf numFmtId="0" fontId="18" fillId="0" borderId="0" xfId="0" applyFont="1" applyAlignment="1">
      <alignment horizontal="center" vertical="center"/>
    </xf>
    <xf numFmtId="0" fontId="15" fillId="0" borderId="0" xfId="0" applyFont="1" applyAlignment="1">
      <alignment horizontal="center" vertical="center" wrapText="1"/>
    </xf>
    <xf numFmtId="0" fontId="15" fillId="0" borderId="0" xfId="0" applyFont="1" applyAlignment="1">
      <alignment horizontal="center"/>
    </xf>
    <xf numFmtId="0" fontId="15" fillId="0" borderId="0" xfId="0" applyFont="1" applyAlignment="1">
      <alignment horizontal="left" vertical="center"/>
    </xf>
    <xf numFmtId="0" fontId="15" fillId="0" borderId="0" xfId="0" applyFont="1" applyAlignment="1">
      <alignment horizontal="right" vertical="center"/>
    </xf>
    <xf numFmtId="0" fontId="15" fillId="0" borderId="0" xfId="0" applyFont="1"/>
    <xf numFmtId="0" fontId="5" fillId="0" borderId="0" xfId="0" applyFont="1" applyAlignment="1">
      <alignment horizontal="right" vertical="center"/>
    </xf>
    <xf numFmtId="0" fontId="14" fillId="0" borderId="24" xfId="0" applyFont="1" applyBorder="1" applyAlignment="1">
      <alignment vertical="center" wrapText="1"/>
    </xf>
    <xf numFmtId="0" fontId="14" fillId="0" borderId="24" xfId="0" applyFont="1" applyBorder="1" applyAlignment="1">
      <alignment horizontal="center" vertical="center"/>
    </xf>
    <xf numFmtId="0" fontId="14" fillId="0" borderId="24" xfId="0" applyFont="1" applyBorder="1" applyAlignment="1">
      <alignment vertical="center"/>
    </xf>
    <xf numFmtId="0" fontId="5" fillId="0" borderId="0" xfId="0" applyFont="1" applyAlignment="1">
      <alignment wrapText="1"/>
    </xf>
    <xf numFmtId="0" fontId="14" fillId="0" borderId="15" xfId="0" applyFont="1" applyBorder="1" applyAlignment="1">
      <alignment horizontal="center" vertical="center" wrapText="1"/>
    </xf>
    <xf numFmtId="0" fontId="14" fillId="0" borderId="25" xfId="0" applyFont="1" applyBorder="1" applyAlignment="1">
      <alignment horizontal="center" vertical="center" wrapText="1"/>
    </xf>
    <xf numFmtId="0" fontId="14" fillId="0" borderId="20" xfId="0" applyFont="1" applyBorder="1" applyAlignment="1">
      <alignment horizontal="left" vertical="center" wrapText="1"/>
    </xf>
    <xf numFmtId="0" fontId="14" fillId="0" borderId="25" xfId="0" applyFont="1" applyBorder="1" applyAlignment="1">
      <alignment horizontal="center" vertical="center"/>
    </xf>
    <xf numFmtId="0" fontId="5" fillId="0" borderId="25" xfId="0" applyFont="1" applyBorder="1" applyAlignment="1">
      <alignment horizontal="center" vertical="center"/>
    </xf>
    <xf numFmtId="0" fontId="19" fillId="0" borderId="2" xfId="0" applyFont="1" applyBorder="1" applyAlignment="1">
      <alignment horizontal="center" vertical="center"/>
    </xf>
    <xf numFmtId="0" fontId="14" fillId="0" borderId="2" xfId="0" applyFont="1" applyBorder="1" applyAlignment="1">
      <alignment horizontal="center" vertical="center"/>
    </xf>
    <xf numFmtId="0" fontId="5" fillId="0" borderId="20" xfId="0" applyFont="1" applyBorder="1" applyAlignment="1">
      <alignment horizontal="center" vertical="center" wrapText="1"/>
    </xf>
    <xf numFmtId="1" fontId="14" fillId="0" borderId="2" xfId="0" applyNumberFormat="1" applyFont="1" applyBorder="1" applyAlignment="1">
      <alignment horizontal="center" vertical="center"/>
    </xf>
    <xf numFmtId="0" fontId="5" fillId="0" borderId="21" xfId="0" applyFont="1" applyBorder="1" applyAlignment="1">
      <alignment horizontal="center" vertical="center" wrapText="1"/>
    </xf>
    <xf numFmtId="0" fontId="5" fillId="0" borderId="4" xfId="0" applyFont="1" applyBorder="1" applyAlignment="1">
      <alignment horizontal="center" vertical="center"/>
    </xf>
    <xf numFmtId="0" fontId="15" fillId="0" borderId="0" xfId="0" applyFont="1" applyAlignment="1">
      <alignment vertical="center" wrapText="1"/>
    </xf>
    <xf numFmtId="0" fontId="17" fillId="0" borderId="0" xfId="0" applyFont="1" applyAlignment="1">
      <alignment horizontal="left" vertical="center"/>
    </xf>
    <xf numFmtId="0" fontId="14" fillId="0" borderId="0" xfId="0" applyFont="1" applyAlignment="1">
      <alignment vertical="center" wrapText="1"/>
    </xf>
    <xf numFmtId="0" fontId="3" fillId="0" borderId="25" xfId="0" applyFont="1" applyBorder="1" applyAlignment="1">
      <alignment horizontal="center" vertical="center"/>
    </xf>
    <xf numFmtId="0" fontId="3" fillId="0" borderId="15" xfId="0" applyFont="1" applyBorder="1" applyAlignment="1">
      <alignment horizontal="center" vertical="center"/>
    </xf>
    <xf numFmtId="0" fontId="2" fillId="0" borderId="20" xfId="0" applyFont="1" applyBorder="1" applyAlignment="1">
      <alignment vertical="center"/>
    </xf>
    <xf numFmtId="0" fontId="2" fillId="0" borderId="21" xfId="0" applyFont="1" applyBorder="1" applyAlignment="1">
      <alignment horizontal="center" vertical="center"/>
    </xf>
    <xf numFmtId="0" fontId="14" fillId="0" borderId="20" xfId="0" applyFont="1" applyBorder="1" applyAlignment="1">
      <alignment horizontal="center" vertical="center" wrapText="1"/>
    </xf>
    <xf numFmtId="0" fontId="5" fillId="0" borderId="13" xfId="0" applyFont="1" applyBorder="1" applyAlignment="1">
      <alignment horizontal="center" vertical="center"/>
    </xf>
    <xf numFmtId="0" fontId="5" fillId="0" borderId="3" xfId="0" applyFont="1" applyBorder="1" applyAlignment="1">
      <alignment horizontal="center" vertical="center"/>
    </xf>
    <xf numFmtId="0" fontId="14" fillId="0" borderId="2" xfId="0" applyFont="1" applyBorder="1" applyAlignment="1">
      <alignment horizontal="center" vertical="center" wrapText="1"/>
    </xf>
    <xf numFmtId="0" fontId="5" fillId="0" borderId="26" xfId="0" applyFont="1" applyBorder="1" applyAlignment="1">
      <alignment horizontal="left" vertical="center" wrapText="1"/>
    </xf>
    <xf numFmtId="0" fontId="14" fillId="0" borderId="23"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20" xfId="0" applyFont="1" applyBorder="1" applyAlignment="1">
      <alignment horizontal="left" vertical="center" wrapText="1"/>
    </xf>
    <xf numFmtId="0" fontId="5" fillId="0" borderId="0" xfId="0" applyFont="1" applyAlignment="1">
      <alignment vertical="center"/>
    </xf>
    <xf numFmtId="0" fontId="20" fillId="0" borderId="0" xfId="0" applyFont="1" applyAlignment="1">
      <alignment horizontal="center" vertical="center" wrapText="1"/>
    </xf>
    <xf numFmtId="0" fontId="3" fillId="0" borderId="0" xfId="0" applyFont="1" applyAlignment="1">
      <alignment horizontal="left" vertical="center" wrapText="1"/>
    </xf>
    <xf numFmtId="0" fontId="3" fillId="0" borderId="17" xfId="0" applyFont="1" applyBorder="1" applyAlignment="1">
      <alignment horizontal="center" vertical="center" wrapText="1"/>
    </xf>
    <xf numFmtId="0" fontId="3" fillId="0" borderId="26" xfId="0" applyFont="1" applyBorder="1" applyAlignment="1">
      <alignment horizontal="center" vertical="center" wrapText="1"/>
    </xf>
    <xf numFmtId="0" fontId="5" fillId="0" borderId="20" xfId="0" applyFont="1" applyBorder="1" applyAlignment="1">
      <alignment vertical="center" wrapText="1"/>
    </xf>
    <xf numFmtId="0" fontId="21" fillId="0" borderId="21" xfId="0" applyFont="1" applyBorder="1" applyAlignment="1">
      <alignment horizontal="center" vertical="center" wrapText="1"/>
    </xf>
    <xf numFmtId="0" fontId="3" fillId="0" borderId="21" xfId="0" applyFont="1" applyBorder="1" applyAlignment="1">
      <alignment horizontal="center" vertical="center" wrapText="1"/>
    </xf>
    <xf numFmtId="0" fontId="2" fillId="0" borderId="21" xfId="0" applyFont="1" applyBorder="1" applyAlignment="1">
      <alignment horizontal="center" vertical="center" wrapText="1"/>
    </xf>
    <xf numFmtId="0" fontId="3" fillId="0" borderId="20" xfId="0" applyFont="1" applyBorder="1" applyAlignment="1">
      <alignment horizontal="left" vertical="center" wrapText="1"/>
    </xf>
    <xf numFmtId="0" fontId="3" fillId="0" borderId="20"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4" xfId="0" applyFont="1" applyBorder="1" applyAlignment="1">
      <alignment horizontal="center" vertical="center" wrapText="1"/>
    </xf>
    <xf numFmtId="0" fontId="15" fillId="0" borderId="0" xfId="0" applyFont="1" applyAlignment="1">
      <alignment vertical="center"/>
    </xf>
    <xf numFmtId="0" fontId="14" fillId="0" borderId="0" xfId="0" applyFont="1" applyAlignment="1">
      <alignment horizontal="left" vertical="center"/>
    </xf>
    <xf numFmtId="0" fontId="14" fillId="0" borderId="17" xfId="0" applyFont="1" applyBorder="1" applyAlignment="1">
      <alignment horizontal="center" vertical="center"/>
    </xf>
    <xf numFmtId="0" fontId="14" fillId="0" borderId="18" xfId="0" applyFont="1" applyBorder="1" applyAlignment="1">
      <alignment horizontal="center" vertical="center" wrapText="1"/>
    </xf>
    <xf numFmtId="0" fontId="14" fillId="0" borderId="26" xfId="0" applyFont="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center" vertical="center" wrapText="1"/>
    </xf>
    <xf numFmtId="0" fontId="5" fillId="0" borderId="26" xfId="0" applyFont="1" applyBorder="1" applyAlignment="1">
      <alignment vertical="center"/>
    </xf>
    <xf numFmtId="0" fontId="5" fillId="0" borderId="23" xfId="0"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horizontal="center" vertical="center"/>
    </xf>
    <xf numFmtId="0" fontId="17" fillId="0" borderId="0" xfId="0" applyFont="1" applyAlignment="1">
      <alignment horizontal="center"/>
    </xf>
    <xf numFmtId="0" fontId="14" fillId="0" borderId="0" xfId="0" applyFont="1" applyAlignment="1">
      <alignment horizontal="center"/>
    </xf>
    <xf numFmtId="0" fontId="14" fillId="0" borderId="0" xfId="0" applyFont="1"/>
    <xf numFmtId="0" fontId="22" fillId="0" borderId="0" xfId="0" applyFont="1" applyAlignment="1">
      <alignment horizontal="center" vertical="center" wrapText="1"/>
    </xf>
    <xf numFmtId="0" fontId="22" fillId="0" borderId="0" xfId="0" applyFont="1" applyAlignment="1">
      <alignment horizontal="left" vertical="center"/>
    </xf>
    <xf numFmtId="0" fontId="22" fillId="0" borderId="0" xfId="0" applyFont="1" applyAlignment="1">
      <alignment horizontal="center" vertical="center"/>
    </xf>
    <xf numFmtId="0" fontId="22" fillId="0" borderId="0" xfId="0" applyFont="1"/>
    <xf numFmtId="0" fontId="22" fillId="0" borderId="0" xfId="0" applyFont="1" applyAlignment="1">
      <alignment horizontal="center"/>
    </xf>
    <xf numFmtId="0" fontId="23" fillId="0" borderId="0" xfId="0" applyFont="1" applyAlignment="1">
      <alignment vertical="center" wrapText="1"/>
    </xf>
    <xf numFmtId="0" fontId="23" fillId="0" borderId="0" xfId="0" applyFont="1" applyAlignment="1">
      <alignment horizontal="center" vertical="center"/>
    </xf>
    <xf numFmtId="0" fontId="23" fillId="0" borderId="0" xfId="0" applyFont="1" applyAlignment="1">
      <alignment horizontal="left" vertical="center"/>
    </xf>
    <xf numFmtId="0" fontId="23" fillId="0" borderId="0" xfId="0" applyFont="1"/>
    <xf numFmtId="0" fontId="23" fillId="0" borderId="0" xfId="0" applyFont="1" applyAlignment="1">
      <alignment horizontal="left" vertical="center" wrapText="1"/>
    </xf>
    <xf numFmtId="0" fontId="23" fillId="0" borderId="0" xfId="0" applyFont="1" applyAlignment="1">
      <alignment horizontal="center"/>
    </xf>
    <xf numFmtId="0" fontId="24" fillId="0" borderId="0" xfId="0" applyFont="1" applyAlignment="1">
      <alignment horizontal="left" vertical="center"/>
    </xf>
    <xf numFmtId="0" fontId="24" fillId="0" borderId="0" xfId="0" applyFont="1" applyAlignment="1">
      <alignment horizontal="center"/>
    </xf>
    <xf numFmtId="0" fontId="24" fillId="0" borderId="0" xfId="0" applyFont="1" applyAlignment="1">
      <alignment horizontal="center" vertical="center"/>
    </xf>
    <xf numFmtId="0" fontId="24" fillId="0" borderId="0" xfId="0" applyFont="1"/>
    <xf numFmtId="0" fontId="23" fillId="0" borderId="0" xfId="0" applyFont="1" applyAlignment="1">
      <alignment horizontal="center" vertical="center" wrapText="1"/>
    </xf>
    <xf numFmtId="0" fontId="22" fillId="0" borderId="0" xfId="0" applyFont="1" applyAlignment="1">
      <alignment vertical="center" wrapText="1"/>
    </xf>
    <xf numFmtId="0" fontId="23" fillId="0" borderId="0" xfId="0" applyFont="1" applyAlignment="1">
      <alignment horizontal="left" wrapText="1"/>
    </xf>
    <xf numFmtId="0" fontId="5" fillId="0" borderId="0" xfId="0" applyFont="1" applyAlignment="1">
      <alignment horizontal="left"/>
    </xf>
    <xf numFmtId="0" fontId="19" fillId="0" borderId="0" xfId="0" applyFont="1" applyAlignment="1">
      <alignment horizontal="left" vertical="center" wrapText="1"/>
    </xf>
    <xf numFmtId="0" fontId="5" fillId="0" borderId="0" xfId="0" applyFont="1" applyAlignment="1">
      <alignment horizontal="center" wrapText="1"/>
    </xf>
    <xf numFmtId="16" fontId="23" fillId="0" borderId="0" xfId="0" applyNumberFormat="1" applyFont="1" applyAlignment="1">
      <alignment horizontal="center" vertical="center"/>
    </xf>
    <xf numFmtId="0" fontId="14" fillId="0" borderId="0" xfId="0" applyFont="1" applyAlignment="1">
      <alignment horizontal="right" vertical="center"/>
    </xf>
    <xf numFmtId="0" fontId="2" fillId="0" borderId="0" xfId="0" applyFont="1" applyAlignment="1">
      <alignment horizontal="left" vertical="center" wrapText="1"/>
    </xf>
    <xf numFmtId="0" fontId="17" fillId="0" borderId="0" xfId="0" applyFont="1" applyAlignment="1">
      <alignment vertical="center"/>
    </xf>
    <xf numFmtId="0" fontId="14" fillId="0" borderId="11" xfId="0" applyFont="1" applyBorder="1" applyAlignment="1">
      <alignment horizontal="center" vertical="center" wrapText="1"/>
    </xf>
    <xf numFmtId="0" fontId="14" fillId="0" borderId="29" xfId="0" applyFont="1" applyBorder="1" applyAlignment="1">
      <alignment vertical="center" wrapText="1"/>
    </xf>
    <xf numFmtId="0" fontId="14" fillId="0" borderId="30" xfId="0" applyFont="1" applyBorder="1" applyAlignment="1">
      <alignment vertical="center" wrapText="1"/>
    </xf>
    <xf numFmtId="0" fontId="14" fillId="0" borderId="7" xfId="0" applyFont="1" applyBorder="1" applyAlignment="1">
      <alignment horizontal="center" vertical="center" wrapText="1"/>
    </xf>
    <xf numFmtId="0" fontId="5" fillId="0" borderId="29" xfId="0" applyFont="1" applyBorder="1" applyAlignment="1">
      <alignment horizontal="center" vertical="center" wrapText="1"/>
    </xf>
    <xf numFmtId="0" fontId="14" fillId="0" borderId="11" xfId="0" applyFont="1" applyBorder="1" applyAlignment="1">
      <alignment vertical="center" wrapText="1"/>
    </xf>
    <xf numFmtId="0" fontId="14" fillId="0" borderId="11" xfId="0" applyFont="1" applyBorder="1" applyAlignment="1">
      <alignment vertical="center"/>
    </xf>
    <xf numFmtId="0" fontId="14" fillId="0" borderId="28" xfId="0" applyFont="1" applyBorder="1" applyAlignment="1">
      <alignment vertical="center"/>
    </xf>
    <xf numFmtId="0" fontId="14" fillId="0" borderId="28" xfId="0" applyFont="1" applyBorder="1" applyAlignment="1">
      <alignment vertical="center" wrapText="1"/>
    </xf>
    <xf numFmtId="0" fontId="14" fillId="0" borderId="28"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11" xfId="0" applyFont="1" applyBorder="1" applyAlignment="1">
      <alignment horizontal="center" vertical="center" wrapText="1"/>
    </xf>
    <xf numFmtId="0" fontId="14" fillId="0" borderId="27" xfId="0" applyFont="1" applyBorder="1" applyAlignment="1">
      <alignment vertical="center" wrapText="1"/>
    </xf>
    <xf numFmtId="0" fontId="23" fillId="0" borderId="11" xfId="0" applyFont="1" applyBorder="1" applyAlignment="1">
      <alignment horizontal="center" vertical="center" wrapText="1"/>
    </xf>
    <xf numFmtId="0" fontId="5" fillId="0" borderId="11" xfId="0" applyFont="1" applyBorder="1" applyAlignment="1">
      <alignment horizontal="center" vertical="center"/>
    </xf>
    <xf numFmtId="0" fontId="23" fillId="0" borderId="3" xfId="0" applyFont="1" applyBorder="1" applyAlignment="1">
      <alignment horizontal="center" vertical="center" wrapText="1"/>
    </xf>
    <xf numFmtId="0" fontId="5" fillId="0" borderId="11" xfId="0" applyFont="1" applyBorder="1" applyAlignment="1">
      <alignment vertical="center"/>
    </xf>
    <xf numFmtId="0" fontId="5" fillId="0" borderId="11" xfId="0" applyFont="1" applyBorder="1" applyAlignment="1">
      <alignment vertical="center" wrapText="1"/>
    </xf>
    <xf numFmtId="0" fontId="5" fillId="0" borderId="27" xfId="0" applyFont="1" applyBorder="1" applyAlignment="1">
      <alignment vertical="center" wrapText="1"/>
    </xf>
    <xf numFmtId="0" fontId="5" fillId="0" borderId="3" xfId="0" applyFont="1" applyBorder="1" applyAlignment="1">
      <alignment horizontal="center" vertical="center" wrapText="1"/>
    </xf>
    <xf numFmtId="0" fontId="23" fillId="0" borderId="11" xfId="0" applyFont="1" applyBorder="1" applyAlignment="1">
      <alignment horizontal="center" vertical="center"/>
    </xf>
    <xf numFmtId="0" fontId="5" fillId="0" borderId="27"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2" xfId="0" applyFont="1" applyBorder="1" applyAlignment="1">
      <alignment horizontal="center" vertical="center"/>
    </xf>
    <xf numFmtId="0" fontId="5" fillId="0" borderId="10" xfId="0" applyFont="1" applyBorder="1" applyAlignment="1">
      <alignment horizontal="center" vertical="center"/>
    </xf>
    <xf numFmtId="0" fontId="5" fillId="0" borderId="7" xfId="0" applyFont="1" applyBorder="1" applyAlignment="1">
      <alignment horizontal="left" vertical="center"/>
    </xf>
    <xf numFmtId="0" fontId="5" fillId="0" borderId="9" xfId="0" applyFont="1" applyBorder="1" applyAlignment="1">
      <alignment horizontal="center" vertical="center"/>
    </xf>
    <xf numFmtId="0" fontId="5" fillId="0" borderId="8" xfId="0" applyFont="1" applyBorder="1" applyAlignment="1">
      <alignment horizontal="center" vertical="center" wrapText="1"/>
    </xf>
    <xf numFmtId="0" fontId="5" fillId="0" borderId="2" xfId="0" applyFont="1" applyBorder="1" applyAlignment="1">
      <alignment horizontal="center" vertical="center" wrapText="1"/>
    </xf>
    <xf numFmtId="0" fontId="22" fillId="0" borderId="28" xfId="0" applyFont="1" applyBorder="1" applyAlignment="1">
      <alignment horizontal="center" vertical="center" wrapText="1"/>
    </xf>
    <xf numFmtId="0" fontId="23" fillId="0" borderId="30" xfId="0" applyFont="1" applyBorder="1" applyAlignment="1">
      <alignment horizontal="center" vertical="center"/>
    </xf>
    <xf numFmtId="0" fontId="5" fillId="0" borderId="6" xfId="0" applyFont="1" applyBorder="1" applyAlignment="1">
      <alignment horizontal="left" vertical="center"/>
    </xf>
    <xf numFmtId="0" fontId="22" fillId="0" borderId="6" xfId="0" applyFont="1" applyBorder="1" applyAlignment="1">
      <alignment horizontal="center" vertical="center" wrapText="1"/>
    </xf>
    <xf numFmtId="0" fontId="23" fillId="0" borderId="31" xfId="0" applyFont="1" applyBorder="1" applyAlignment="1">
      <alignment vertical="center" wrapText="1"/>
    </xf>
    <xf numFmtId="0" fontId="23" fillId="0" borderId="2" xfId="0" applyFont="1" applyBorder="1" applyAlignment="1">
      <alignment vertical="center" wrapText="1"/>
    </xf>
    <xf numFmtId="0" fontId="23" fillId="0" borderId="29" xfId="0" applyFont="1" applyBorder="1" applyAlignment="1">
      <alignment horizontal="center" vertical="center" wrapText="1"/>
    </xf>
    <xf numFmtId="0" fontId="23" fillId="0" borderId="9" xfId="0" applyFont="1" applyBorder="1" applyAlignment="1">
      <alignment horizontal="center" vertical="center"/>
    </xf>
    <xf numFmtId="0" fontId="23" fillId="0" borderId="3" xfId="0" applyFont="1" applyBorder="1" applyAlignment="1">
      <alignment vertical="center" wrapText="1"/>
    </xf>
    <xf numFmtId="0" fontId="23" fillId="0" borderId="6" xfId="0" applyFont="1" applyBorder="1" applyAlignment="1">
      <alignment vertical="center" wrapText="1"/>
    </xf>
    <xf numFmtId="3" fontId="23" fillId="0" borderId="2" xfId="0" applyNumberFormat="1" applyFont="1" applyBorder="1" applyAlignment="1">
      <alignment horizontal="center" vertical="center" wrapText="1"/>
    </xf>
    <xf numFmtId="0" fontId="23" fillId="0" borderId="4" xfId="0" applyFont="1" applyBorder="1" applyAlignment="1">
      <alignment vertical="center" wrapText="1"/>
    </xf>
    <xf numFmtId="0" fontId="23" fillId="0" borderId="0" xfId="0" applyFont="1" applyAlignment="1">
      <alignment vertical="center"/>
    </xf>
    <xf numFmtId="0" fontId="14" fillId="0" borderId="9" xfId="0" applyFont="1" applyBorder="1" applyAlignment="1">
      <alignment horizontal="center" vertical="center"/>
    </xf>
    <xf numFmtId="0" fontId="5" fillId="0" borderId="8" xfId="0" applyFont="1" applyBorder="1" applyAlignment="1">
      <alignment horizontal="center" vertical="center"/>
    </xf>
    <xf numFmtId="0" fontId="25" fillId="0" borderId="6" xfId="0" applyFont="1" applyBorder="1" applyAlignment="1">
      <alignment horizontal="center" vertical="center"/>
    </xf>
    <xf numFmtId="164" fontId="5" fillId="0" borderId="2" xfId="0" applyNumberFormat="1" applyFont="1" applyBorder="1" applyAlignment="1">
      <alignment horizontal="center" vertical="center" wrapText="1"/>
    </xf>
    <xf numFmtId="3" fontId="5" fillId="0" borderId="2" xfId="0" applyNumberFormat="1" applyFont="1" applyBorder="1" applyAlignment="1">
      <alignment horizontal="center" vertical="center" wrapText="1"/>
    </xf>
    <xf numFmtId="0" fontId="25" fillId="0" borderId="0" xfId="0" applyFont="1" applyAlignment="1">
      <alignment horizontal="center" vertical="center"/>
    </xf>
    <xf numFmtId="16" fontId="5" fillId="0" borderId="0" xfId="0" applyNumberFormat="1" applyFont="1" applyAlignment="1">
      <alignment horizontal="center" vertical="center"/>
    </xf>
    <xf numFmtId="0" fontId="26" fillId="0" borderId="0" xfId="0" applyFont="1" applyAlignment="1">
      <alignment vertical="center"/>
    </xf>
    <xf numFmtId="0" fontId="27"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horizontal="center" vertical="center" wrapText="1"/>
    </xf>
    <xf numFmtId="0" fontId="30" fillId="0" borderId="0" xfId="0" applyFont="1" applyAlignment="1">
      <alignment horizontal="center" vertical="center" wrapText="1"/>
    </xf>
    <xf numFmtId="0" fontId="31" fillId="0" borderId="0" xfId="0" applyFont="1" applyAlignment="1">
      <alignment horizontal="center" vertical="center" wrapText="1"/>
    </xf>
    <xf numFmtId="16" fontId="5" fillId="0" borderId="0" xfId="0" applyNumberFormat="1" applyFont="1" applyAlignment="1">
      <alignment horizontal="center" vertical="center" wrapText="1"/>
    </xf>
    <xf numFmtId="0" fontId="19" fillId="0" borderId="0" xfId="0" applyFont="1" applyAlignment="1">
      <alignment horizontal="center" vertical="center" wrapText="1"/>
    </xf>
    <xf numFmtId="0" fontId="32" fillId="0" borderId="0" xfId="0" applyFont="1" applyAlignment="1">
      <alignment horizontal="center" vertical="center"/>
    </xf>
    <xf numFmtId="0" fontId="33" fillId="0" borderId="0" xfId="0" applyFont="1" applyAlignment="1">
      <alignment horizontal="center" vertical="center" wrapText="1"/>
    </xf>
    <xf numFmtId="0" fontId="32"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center" vertical="center"/>
    </xf>
    <xf numFmtId="0" fontId="35" fillId="0" borderId="0" xfId="0" applyFont="1" applyAlignment="1">
      <alignment horizontal="center" vertical="center"/>
    </xf>
    <xf numFmtId="0" fontId="32" fillId="0" borderId="0" xfId="0" applyFont="1" applyAlignment="1">
      <alignment vertical="center"/>
    </xf>
    <xf numFmtId="16" fontId="32" fillId="0" borderId="0" xfId="0" applyNumberFormat="1" applyFont="1" applyAlignment="1">
      <alignment horizontal="center" vertical="center" wrapText="1"/>
    </xf>
    <xf numFmtId="0" fontId="36" fillId="0" borderId="0" xfId="0" applyFont="1" applyAlignment="1">
      <alignment vertical="center"/>
    </xf>
    <xf numFmtId="0" fontId="37" fillId="0" borderId="0" xfId="0" applyFont="1" applyAlignment="1">
      <alignment vertical="center"/>
    </xf>
    <xf numFmtId="0" fontId="38" fillId="0" borderId="0" xfId="0" applyFont="1" applyAlignment="1">
      <alignment vertical="center"/>
    </xf>
    <xf numFmtId="0" fontId="39" fillId="0" borderId="0" xfId="0" applyFont="1" applyAlignment="1">
      <alignment horizontal="left" vertical="center"/>
    </xf>
    <xf numFmtId="0" fontId="40" fillId="0" borderId="0" xfId="0" applyFont="1" applyAlignment="1">
      <alignment horizontal="center" vertical="center" wrapText="1"/>
    </xf>
    <xf numFmtId="0" fontId="41" fillId="0" borderId="0" xfId="0" applyFont="1" applyAlignment="1">
      <alignment horizontal="center" vertical="center" wrapText="1"/>
    </xf>
    <xf numFmtId="0" fontId="27" fillId="0" borderId="0" xfId="0" applyFont="1" applyAlignment="1">
      <alignment horizontal="left" vertical="center"/>
    </xf>
    <xf numFmtId="0" fontId="27" fillId="0" borderId="0" xfId="0" applyFont="1" applyAlignment="1">
      <alignment vertical="center"/>
    </xf>
    <xf numFmtId="0" fontId="2" fillId="0" borderId="0" xfId="0" applyFont="1" applyAlignment="1">
      <alignment horizontal="right" vertical="center" wrapText="1"/>
    </xf>
    <xf numFmtId="0" fontId="4" fillId="0" borderId="0" xfId="0" applyFont="1" applyAlignment="1">
      <alignment horizontal="center" vertical="center" wrapText="1"/>
    </xf>
    <xf numFmtId="0" fontId="3" fillId="0" borderId="0" xfId="0" applyFont="1" applyAlignment="1">
      <alignment horizontal="right" vertical="center" wrapText="1"/>
    </xf>
    <xf numFmtId="0" fontId="42" fillId="0" borderId="0" xfId="0" applyFont="1" applyAlignment="1">
      <alignment horizontal="center" vertical="center" wrapText="1"/>
    </xf>
    <xf numFmtId="0" fontId="3" fillId="0" borderId="0" xfId="0" applyFont="1" applyAlignment="1">
      <alignment horizontal="left" vertical="center"/>
    </xf>
    <xf numFmtId="0" fontId="2" fillId="0" borderId="0" xfId="0" applyFont="1" applyAlignment="1">
      <alignment horizontal="right"/>
    </xf>
    <xf numFmtId="0" fontId="21" fillId="0" borderId="0" xfId="0" applyFont="1" applyAlignment="1">
      <alignment horizontal="left" vertical="center" wrapText="1"/>
    </xf>
    <xf numFmtId="0" fontId="21" fillId="0" borderId="0" xfId="0" applyFont="1" applyAlignment="1">
      <alignment horizontal="left" vertical="center"/>
    </xf>
    <xf numFmtId="0" fontId="2" fillId="0" borderId="0" xfId="0" applyFont="1" applyAlignment="1">
      <alignment horizontal="right" vertical="center"/>
    </xf>
    <xf numFmtId="0" fontId="4" fillId="0" borderId="0" xfId="0" applyFont="1" applyAlignment="1">
      <alignment horizontal="left" vertical="center" wrapText="1"/>
    </xf>
    <xf numFmtId="0" fontId="42" fillId="0" borderId="0" xfId="0" applyFont="1" applyAlignment="1">
      <alignment horizontal="left" vertical="center" wrapText="1"/>
    </xf>
    <xf numFmtId="0" fontId="4" fillId="0" borderId="0" xfId="0" applyFont="1"/>
    <xf numFmtId="0" fontId="4" fillId="0" borderId="0" xfId="0" applyFont="1" applyAlignment="1">
      <alignment horizontal="left" vertical="center"/>
    </xf>
    <xf numFmtId="0" fontId="4" fillId="0" borderId="0" xfId="0" applyFont="1" applyAlignment="1">
      <alignment horizontal="right" vertical="center"/>
    </xf>
    <xf numFmtId="0" fontId="43" fillId="0" borderId="0" xfId="0" applyFont="1" applyAlignment="1">
      <alignment horizontal="left" vertical="center"/>
    </xf>
    <xf numFmtId="0" fontId="43" fillId="0" borderId="0" xfId="0" applyFont="1" applyAlignment="1">
      <alignment horizontal="right" vertical="center"/>
    </xf>
    <xf numFmtId="0" fontId="43" fillId="0" borderId="0" xfId="0"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horizontal="left" vertical="center"/>
    </xf>
    <xf numFmtId="0" fontId="21" fillId="0" borderId="0" xfId="0" applyFont="1" applyAlignment="1">
      <alignment horizontal="right"/>
    </xf>
    <xf numFmtId="0" fontId="21" fillId="0" borderId="0" xfId="0" applyFont="1" applyAlignment="1">
      <alignment horizontal="center" vertical="center" wrapText="1"/>
    </xf>
    <xf numFmtId="0" fontId="44" fillId="0" borderId="0" xfId="0" applyFont="1" applyAlignment="1">
      <alignment horizontal="center" vertical="center" wrapText="1"/>
    </xf>
    <xf numFmtId="0" fontId="45" fillId="0" borderId="0" xfId="0" applyFont="1" applyAlignment="1">
      <alignment horizontal="right"/>
    </xf>
    <xf numFmtId="0" fontId="45" fillId="0" borderId="0" xfId="0" applyFont="1" applyAlignment="1">
      <alignment horizontal="center" vertical="center" wrapText="1"/>
    </xf>
    <xf numFmtId="0" fontId="46" fillId="0" borderId="0" xfId="0" applyFont="1" applyAlignment="1">
      <alignment horizontal="center" vertical="center" wrapText="1"/>
    </xf>
    <xf numFmtId="0" fontId="3" fillId="0" borderId="0" xfId="0" applyFont="1" applyAlignment="1">
      <alignment horizontal="left" wrapText="1"/>
    </xf>
    <xf numFmtId="16" fontId="4" fillId="0" borderId="0" xfId="0" applyNumberFormat="1" applyFont="1" applyAlignment="1">
      <alignment horizontal="center" vertical="center" wrapText="1"/>
    </xf>
    <xf numFmtId="0" fontId="3" fillId="0" borderId="0" xfId="0" applyFont="1" applyAlignment="1">
      <alignment horizontal="right"/>
    </xf>
    <xf numFmtId="0" fontId="3" fillId="0" borderId="0" xfId="0" applyFont="1"/>
    <xf numFmtId="0" fontId="3" fillId="0" borderId="0" xfId="0" applyFont="1" applyAlignment="1">
      <alignment horizontal="right" vertical="center"/>
    </xf>
    <xf numFmtId="0" fontId="42" fillId="0" borderId="0" xfId="0" applyFont="1" applyAlignment="1">
      <alignment horizontal="center" vertical="center"/>
    </xf>
    <xf numFmtId="0" fontId="21" fillId="0" borderId="0" xfId="0" applyFont="1" applyAlignment="1">
      <alignment horizontal="right" vertical="center"/>
    </xf>
    <xf numFmtId="0" fontId="44" fillId="0" borderId="0" xfId="0" applyFont="1" applyAlignment="1">
      <alignment horizontal="center" vertical="center"/>
    </xf>
    <xf numFmtId="0" fontId="21" fillId="0" borderId="0" xfId="0" applyFont="1" applyAlignment="1">
      <alignment horizontal="center" vertical="center"/>
    </xf>
    <xf numFmtId="0" fontId="21" fillId="0" borderId="0" xfId="0" applyFont="1"/>
    <xf numFmtId="17" fontId="2" fillId="0" borderId="0" xfId="0" applyNumberFormat="1" applyFont="1" applyAlignment="1">
      <alignment horizontal="center" vertical="center" wrapText="1"/>
    </xf>
    <xf numFmtId="0" fontId="45" fillId="0" borderId="0" xfId="0" applyFont="1"/>
    <xf numFmtId="0" fontId="86" fillId="0" borderId="0" xfId="1" applyAlignment="1">
      <alignment vertical="center"/>
    </xf>
    <xf numFmtId="0" fontId="2" fillId="0" borderId="0" xfId="0" applyFont="1" applyAlignment="1">
      <alignment horizontal="left" vertical="center"/>
    </xf>
    <xf numFmtId="0" fontId="0" fillId="0" borderId="0" xfId="0" applyFont="1" applyAlignment="1"/>
    <xf numFmtId="0" fontId="2" fillId="0" borderId="0" xfId="0" applyFont="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xf>
    <xf numFmtId="0" fontId="3" fillId="0" borderId="0" xfId="0" applyFont="1" applyAlignment="1">
      <alignment horizontal="center" vertical="center" wrapText="1"/>
    </xf>
    <xf numFmtId="0" fontId="11" fillId="0" borderId="0" xfId="0" applyFont="1" applyAlignment="1">
      <alignment horizontal="left" vertical="top" wrapText="1"/>
    </xf>
    <xf numFmtId="0" fontId="10" fillId="0" borderId="0" xfId="0" applyFont="1" applyAlignment="1">
      <alignment horizontal="left" wrapText="1"/>
    </xf>
    <xf numFmtId="0" fontId="10" fillId="0" borderId="0" xfId="0" applyFont="1" applyAlignment="1">
      <alignment horizontal="left" vertical="top" wrapText="1"/>
    </xf>
    <xf numFmtId="0" fontId="10" fillId="0" borderId="0" xfId="0" applyFont="1" applyAlignment="1">
      <alignment horizontal="left" vertical="center"/>
    </xf>
    <xf numFmtId="0" fontId="11" fillId="0" borderId="5" xfId="0" applyFont="1" applyBorder="1" applyAlignment="1">
      <alignment horizontal="left" wrapText="1"/>
    </xf>
    <xf numFmtId="0" fontId="12" fillId="0" borderId="5" xfId="0" applyFont="1" applyBorder="1"/>
    <xf numFmtId="0" fontId="11" fillId="0" borderId="0" xfId="0" applyFont="1" applyAlignment="1">
      <alignment horizontal="right" vertical="center" wrapText="1"/>
    </xf>
    <xf numFmtId="0" fontId="9" fillId="0" borderId="3" xfId="0" applyFont="1" applyBorder="1" applyAlignment="1">
      <alignment horizontal="center" vertical="center" wrapText="1"/>
    </xf>
    <xf numFmtId="0" fontId="12" fillId="0" borderId="4" xfId="0" applyFont="1" applyBorder="1"/>
    <xf numFmtId="0" fontId="9" fillId="0" borderId="5" xfId="0" applyFont="1" applyBorder="1" applyAlignment="1">
      <alignment horizontal="center" wrapText="1"/>
    </xf>
    <xf numFmtId="0" fontId="9" fillId="0" borderId="0" xfId="0" applyFont="1" applyAlignment="1">
      <alignment horizontal="center" wrapText="1"/>
    </xf>
    <xf numFmtId="0" fontId="11" fillId="0" borderId="0" xfId="0" applyFont="1" applyAlignment="1">
      <alignment horizontal="center" vertical="top" wrapText="1"/>
    </xf>
    <xf numFmtId="0" fontId="10" fillId="0" borderId="0" xfId="0" applyFont="1" applyAlignment="1">
      <alignment horizontal="center" vertical="top" wrapText="1"/>
    </xf>
    <xf numFmtId="0" fontId="10" fillId="0" borderId="0" xfId="0" applyFont="1" applyAlignment="1">
      <alignment horizontal="center" wrapText="1"/>
    </xf>
    <xf numFmtId="0" fontId="9" fillId="0" borderId="0" xfId="0" applyFont="1" applyAlignment="1">
      <alignment horizontal="left" vertical="top" wrapText="1"/>
    </xf>
    <xf numFmtId="0" fontId="9" fillId="0" borderId="0" xfId="0" applyFont="1" applyAlignment="1">
      <alignment horizontal="center" vertical="center" wrapText="1"/>
    </xf>
    <xf numFmtId="0" fontId="10" fillId="0" borderId="0" xfId="0" applyFont="1" applyAlignment="1">
      <alignment horizontal="left" vertical="center" wrapText="1"/>
    </xf>
    <xf numFmtId="0" fontId="12" fillId="0" borderId="6" xfId="0" applyFont="1" applyBorder="1"/>
    <xf numFmtId="0" fontId="3" fillId="0" borderId="17" xfId="0" applyFont="1" applyBorder="1" applyAlignment="1">
      <alignment horizontal="center" vertical="center" wrapText="1"/>
    </xf>
    <xf numFmtId="0" fontId="12" fillId="0" borderId="20" xfId="0" applyFont="1" applyBorder="1"/>
    <xf numFmtId="0" fontId="3" fillId="0" borderId="13" xfId="0" applyFont="1" applyBorder="1" applyAlignment="1">
      <alignment horizontal="center" vertical="center" wrapText="1"/>
    </xf>
    <xf numFmtId="0" fontId="12" fillId="0" borderId="14" xfId="0" applyFont="1" applyBorder="1"/>
    <xf numFmtId="0" fontId="12" fillId="0" borderId="15" xfId="0" applyFont="1" applyBorder="1"/>
    <xf numFmtId="0" fontId="5" fillId="0" borderId="0" xfId="0" applyFont="1" applyAlignment="1">
      <alignment horizontal="left" vertical="center"/>
    </xf>
    <xf numFmtId="0" fontId="14" fillId="0" borderId="22" xfId="0" applyFont="1" applyBorder="1" applyAlignment="1">
      <alignment horizontal="center" vertical="center" wrapText="1"/>
    </xf>
    <xf numFmtId="0" fontId="12" fillId="0" borderId="24" xfId="0" applyFont="1" applyBorder="1"/>
    <xf numFmtId="0" fontId="14" fillId="0" borderId="24" xfId="0" applyFont="1" applyBorder="1" applyAlignment="1">
      <alignment horizontal="center" vertical="center" wrapText="1"/>
    </xf>
    <xf numFmtId="0" fontId="3" fillId="0" borderId="12" xfId="0" applyFont="1" applyBorder="1" applyAlignment="1">
      <alignment horizontal="center" vertical="center" wrapText="1"/>
    </xf>
    <xf numFmtId="0" fontId="12" fillId="0" borderId="18" xfId="0" applyFont="1" applyBorder="1"/>
    <xf numFmtId="0" fontId="12" fillId="0" borderId="19" xfId="0" applyFont="1" applyBorder="1"/>
    <xf numFmtId="0" fontId="12" fillId="0" borderId="21" xfId="0" applyFont="1" applyBorder="1"/>
    <xf numFmtId="0" fontId="12" fillId="0" borderId="22" xfId="0" applyFont="1" applyBorder="1"/>
    <xf numFmtId="0" fontId="3" fillId="0" borderId="19" xfId="0" applyFont="1" applyBorder="1" applyAlignment="1">
      <alignment horizontal="center" vertical="center" wrapText="1"/>
    </xf>
    <xf numFmtId="0" fontId="3" fillId="0" borderId="17" xfId="0" applyFont="1" applyBorder="1" applyAlignment="1">
      <alignment horizontal="left" vertical="center" wrapText="1"/>
    </xf>
    <xf numFmtId="0" fontId="14" fillId="0" borderId="5" xfId="0" applyFont="1" applyBorder="1" applyAlignment="1">
      <alignment horizontal="center" vertical="center" wrapText="1"/>
    </xf>
    <xf numFmtId="0" fontId="12" fillId="0" borderId="10" xfId="0" applyFont="1" applyBorder="1"/>
    <xf numFmtId="0" fontId="14" fillId="0" borderId="3" xfId="0" applyFont="1" applyBorder="1" applyAlignment="1">
      <alignment horizontal="center" vertical="center"/>
    </xf>
    <xf numFmtId="0" fontId="14" fillId="0" borderId="3" xfId="0" applyFont="1" applyBorder="1" applyAlignment="1">
      <alignment horizontal="center" vertical="center" wrapText="1"/>
    </xf>
    <xf numFmtId="0" fontId="23" fillId="0" borderId="3" xfId="0" applyFont="1" applyBorder="1" applyAlignment="1">
      <alignment horizontal="center" vertical="center" wrapText="1"/>
    </xf>
    <xf numFmtId="0" fontId="5" fillId="0" borderId="11" xfId="0" applyFont="1" applyBorder="1" applyAlignment="1">
      <alignment horizontal="center" vertical="center" wrapText="1"/>
    </xf>
    <xf numFmtId="0" fontId="12" fillId="0" borderId="9" xfId="0" applyFont="1" applyBorder="1"/>
    <xf numFmtId="0" fontId="14" fillId="0" borderId="0" xfId="0" applyFont="1" applyAlignment="1">
      <alignment horizontal="left" vertical="center" wrapText="1"/>
    </xf>
    <xf numFmtId="0" fontId="14" fillId="0" borderId="0" xfId="0" applyFont="1" applyAlignment="1">
      <alignment horizontal="center" vertical="center" wrapText="1"/>
    </xf>
    <xf numFmtId="0" fontId="5" fillId="0" borderId="0" xfId="0" applyFont="1" applyAlignment="1">
      <alignment horizontal="left" vertical="center" wrapText="1"/>
    </xf>
    <xf numFmtId="0" fontId="17" fillId="0" borderId="0" xfId="0" applyFont="1" applyAlignment="1">
      <alignment horizontal="right" vertical="center" wrapText="1"/>
    </xf>
    <xf numFmtId="0" fontId="14" fillId="0" borderId="27" xfId="0" applyFont="1" applyBorder="1" applyAlignment="1">
      <alignment horizontal="center" vertical="center" wrapText="1"/>
    </xf>
    <xf numFmtId="0" fontId="22" fillId="0" borderId="31" xfId="0" applyFont="1" applyBorder="1" applyAlignment="1">
      <alignment horizontal="center" vertical="center"/>
    </xf>
    <xf numFmtId="0" fontId="12" fillId="0" borderId="7" xfId="0" applyFont="1" applyBorder="1"/>
    <xf numFmtId="0" fontId="12" fillId="0" borderId="8" xfId="0" applyFont="1" applyBorder="1"/>
    <xf numFmtId="0" fontId="14" fillId="0" borderId="28" xfId="0" applyFont="1" applyBorder="1" applyAlignment="1">
      <alignment horizontal="center" vertical="center" wrapText="1"/>
    </xf>
    <xf numFmtId="0" fontId="22" fillId="0" borderId="3" xfId="0" applyFont="1" applyBorder="1" applyAlignment="1">
      <alignment horizontal="center" vertical="center"/>
    </xf>
    <xf numFmtId="0" fontId="14" fillId="0" borderId="6" xfId="0" applyFont="1" applyBorder="1" applyAlignment="1">
      <alignment horizontal="center" vertical="center" wrapText="1"/>
    </xf>
    <xf numFmtId="0" fontId="5" fillId="0" borderId="29" xfId="0" applyFont="1" applyBorder="1" applyAlignment="1">
      <alignment horizontal="center" vertical="center"/>
    </xf>
    <xf numFmtId="0" fontId="5" fillId="0" borderId="29" xfId="0" applyFont="1" applyBorder="1" applyAlignment="1">
      <alignment horizontal="center" vertical="center" wrapText="1"/>
    </xf>
    <xf numFmtId="0" fontId="12" fillId="0" borderId="29" xfId="0" applyFont="1" applyBorder="1"/>
    <xf numFmtId="0" fontId="12" fillId="0" borderId="31" xfId="0" applyFont="1" applyBorder="1"/>
    <xf numFmtId="0" fontId="5" fillId="0" borderId="3" xfId="0" applyFont="1" applyBorder="1" applyAlignment="1">
      <alignment horizontal="center" vertical="center" wrapText="1"/>
    </xf>
    <xf numFmtId="0" fontId="23" fillId="0" borderId="3" xfId="0" applyFont="1" applyBorder="1" applyAlignment="1">
      <alignment horizontal="center" vertical="center"/>
    </xf>
    <xf numFmtId="0" fontId="23" fillId="0" borderId="0" xfId="0" applyFont="1" applyAlignment="1">
      <alignment horizontal="center" vertical="center" wrapText="1"/>
    </xf>
    <xf numFmtId="0" fontId="5" fillId="0" borderId="10" xfId="0" applyFont="1" applyBorder="1" applyAlignment="1">
      <alignment horizontal="center" vertical="center" wrapText="1"/>
    </xf>
    <xf numFmtId="0" fontId="5" fillId="0" borderId="28" xfId="0" applyFont="1" applyBorder="1" applyAlignment="1">
      <alignment horizontal="center" vertical="center" wrapText="1"/>
    </xf>
    <xf numFmtId="0" fontId="12" fillId="0" borderId="28" xfId="0" applyFont="1" applyBorder="1"/>
    <xf numFmtId="0" fontId="23" fillId="0" borderId="11"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11" xfId="0" applyFont="1" applyBorder="1" applyAlignment="1">
      <alignment horizontal="center" vertical="center"/>
    </xf>
    <xf numFmtId="0" fontId="27" fillId="0" borderId="0" xfId="0" applyFont="1" applyAlignment="1">
      <alignment horizontal="left" vertical="center"/>
    </xf>
    <xf numFmtId="0" fontId="17" fillId="0" borderId="0" xfId="0" applyFont="1" applyAlignment="1">
      <alignment horizontal="left" vertical="center"/>
    </xf>
    <xf numFmtId="0" fontId="23" fillId="0" borderId="31"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7" xfId="0" applyFont="1" applyBorder="1" applyAlignment="1">
      <alignment horizontal="center" vertical="center" wrapText="1"/>
    </xf>
  </cellXfs>
  <cellStyles count="2">
    <cellStyle name="Bình thường" xfId="0" builtinId="0"/>
    <cellStyle name="Hyperlink" xfId="1" xr:uid="{00000000-000B-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 /><Relationship Id="rId3" Type="http://schemas.openxmlformats.org/officeDocument/2006/relationships/worksheet" Target="worksheets/sheet3.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theme" Target="theme/theme1.xml" /><Relationship Id="rId5" Type="http://schemas.openxmlformats.org/officeDocument/2006/relationships/worksheet" Target="worksheets/sheet5.xml" /><Relationship Id="rId10" Type="http://customschemas.google.com/relationships/workbookmetadata" Target="metadata" /><Relationship Id="rId4" Type="http://schemas.openxmlformats.org/officeDocument/2006/relationships/worksheet" Target="worksheets/sheet4.xml" /><Relationship Id="rId14" Type="http://schemas.openxmlformats.org/officeDocument/2006/relationships/calcChain" Target="calcChain.xml" /></Relationships>
</file>

<file path=xl/drawings/_rels/drawing1.xml.rels><?xml version="1.0" encoding="UTF-8" standalone="yes"?>
<Relationships xmlns="http://schemas.openxmlformats.org/package/2006/relationships"><Relationship Id="rId3" Type="http://schemas.openxmlformats.org/officeDocument/2006/relationships/image" Target="../media/image3.jpg" /><Relationship Id="rId7" Type="http://schemas.openxmlformats.org/officeDocument/2006/relationships/image" Target="../media/image7.jpg" /><Relationship Id="rId2" Type="http://schemas.openxmlformats.org/officeDocument/2006/relationships/image" Target="../media/image2.jpg" /><Relationship Id="rId1" Type="http://schemas.openxmlformats.org/officeDocument/2006/relationships/image" Target="../media/image1.jpg" /><Relationship Id="rId6" Type="http://schemas.openxmlformats.org/officeDocument/2006/relationships/image" Target="../media/image6.jpg" /><Relationship Id="rId5" Type="http://schemas.openxmlformats.org/officeDocument/2006/relationships/image" Target="../media/image5.jpg" /><Relationship Id="rId4" Type="http://schemas.openxmlformats.org/officeDocument/2006/relationships/image" Target="../media/image4.jpg" /></Relationships>
</file>

<file path=xl/drawings/drawing1.xml><?xml version="1.0" encoding="utf-8"?>
<xdr:wsDr xmlns:xdr="http://schemas.openxmlformats.org/drawingml/2006/spreadsheetDrawing" xmlns:a="http://schemas.openxmlformats.org/drawingml/2006/main">
  <xdr:oneCellAnchor>
    <xdr:from>
      <xdr:col>19</xdr:col>
      <xdr:colOff>0</xdr:colOff>
      <xdr:row>124</xdr:row>
      <xdr:rowOff>0</xdr:rowOff>
    </xdr:from>
    <xdr:ext cx="2066925" cy="685800"/>
    <xdr:pic>
      <xdr:nvPicPr>
        <xdr:cNvPr id="2" name="image6.jp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24</xdr:col>
      <xdr:colOff>19050</xdr:colOff>
      <xdr:row>124</xdr:row>
      <xdr:rowOff>19050</xdr:rowOff>
    </xdr:from>
    <xdr:ext cx="2028825" cy="666750"/>
    <xdr:pic>
      <xdr:nvPicPr>
        <xdr:cNvPr id="3" name="image3.jp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29</xdr:col>
      <xdr:colOff>9525</xdr:colOff>
      <xdr:row>124</xdr:row>
      <xdr:rowOff>19050</xdr:rowOff>
    </xdr:from>
    <xdr:ext cx="2028825" cy="666750"/>
    <xdr:pic>
      <xdr:nvPicPr>
        <xdr:cNvPr id="4" name="image7.jp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34</xdr:col>
      <xdr:colOff>0</xdr:colOff>
      <xdr:row>124</xdr:row>
      <xdr:rowOff>38100</xdr:rowOff>
    </xdr:from>
    <xdr:ext cx="2047875" cy="647700"/>
    <xdr:pic>
      <xdr:nvPicPr>
        <xdr:cNvPr id="5" name="image4.jp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39</xdr:col>
      <xdr:colOff>9525</xdr:colOff>
      <xdr:row>124</xdr:row>
      <xdr:rowOff>47625</xdr:rowOff>
    </xdr:from>
    <xdr:ext cx="2028825" cy="638175"/>
    <xdr:pic>
      <xdr:nvPicPr>
        <xdr:cNvPr id="6" name="image5.jp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44</xdr:col>
      <xdr:colOff>0</xdr:colOff>
      <xdr:row>124</xdr:row>
      <xdr:rowOff>38100</xdr:rowOff>
    </xdr:from>
    <xdr:ext cx="2047875" cy="647700"/>
    <xdr:pic>
      <xdr:nvPicPr>
        <xdr:cNvPr id="7" name="image1.jp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47</xdr:col>
      <xdr:colOff>304800</xdr:colOff>
      <xdr:row>124</xdr:row>
      <xdr:rowOff>57150</xdr:rowOff>
    </xdr:from>
    <xdr:ext cx="2028825" cy="628650"/>
    <xdr:pic>
      <xdr:nvPicPr>
        <xdr:cNvPr id="8" name="image2.jp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5.xml.rels><?xml version="1.0" encoding="UTF-8" standalone="yes"?>
<Relationships xmlns="http://schemas.openxmlformats.org/package/2006/relationships"><Relationship Id="rId8" Type="http://schemas.openxmlformats.org/officeDocument/2006/relationships/hyperlink" Target="https://www.edmunds.com/hyundai/elantra/2022/" TargetMode="External" /><Relationship Id="rId3" Type="http://schemas.openxmlformats.org/officeDocument/2006/relationships/hyperlink" Target="https://otominhlong.com/lop-oto/lop-xe-tai/lop-sailun/gia-lop-sailun-thang-10-2022.html" TargetMode="External" /><Relationship Id="rId7" Type="http://schemas.openxmlformats.org/officeDocument/2006/relationships/hyperlink" Target="https://hyundaicity.com.vn/hyundai-elantra-n-line" TargetMode="External" /><Relationship Id="rId2" Type="http://schemas.openxmlformats.org/officeDocument/2006/relationships/hyperlink" Target="https://autojobs.co/group-posts/bang-tra-cuu-thong-so-ky-thuat-lop-xe-cho-nhung-anh-em-can.45/?page=1" TargetMode="External" /><Relationship Id="rId1" Type="http://schemas.openxmlformats.org/officeDocument/2006/relationships/hyperlink" Target="https://oto.com.vn/kinh-nghiem-lai-xe/cach-doc-thong-so-lop-o-to-cac-tai-viet-can-biet-articleid-nkqyn28" TargetMode="External" /><Relationship Id="rId6" Type="http://schemas.openxmlformats.org/officeDocument/2006/relationships/hyperlink" Target="https://vnexpress.net/oto-xe-may/v-car/phien-ban-xe/hyundai-elantra-2022-n-line-559" TargetMode="External" /><Relationship Id="rId11" Type="http://schemas.openxmlformats.org/officeDocument/2006/relationships/hyperlink" Target="https://www.attrellhyundai.com/en/new-catalog/hyundai/2023-hyundai-elantra-n-line-ultimate-id21804?zarsrc=30&amp;utm_source=zalo&amp;utm_medium=zalo&amp;utm_campaign=zalo" TargetMode="External" /><Relationship Id="rId5" Type="http://schemas.openxmlformats.org/officeDocument/2006/relationships/hyperlink" Target="https://www.automobile-catalog.com/car/2022/2972870/hyundai_elantra_n_line_6-speed.html" TargetMode="External" /><Relationship Id="rId10" Type="http://schemas.openxmlformats.org/officeDocument/2006/relationships/hyperlink" Target="https://g7auto.vn/lop-michelin-235-40zr18-pilot-sport-4" TargetMode="External" /><Relationship Id="rId4" Type="http://schemas.openxmlformats.org/officeDocument/2006/relationships/hyperlink" Target="https://carvin.vn/products/lop-bridgestone-235-40r18-potenza-s001" TargetMode="External" /><Relationship Id="rId9" Type="http://schemas.openxmlformats.org/officeDocument/2006/relationships/hyperlink" Target="https://www.hyundai3s-sontay.com.vn/elantra/hyundai-elantra-n-line/" TargetMode="Externa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00"/>
  <sheetViews>
    <sheetView workbookViewId="0"/>
  </sheetViews>
  <sheetFormatPr defaultColWidth="12.625" defaultRowHeight="15" customHeight="1" x14ac:dyDescent="0.15"/>
  <cols>
    <col min="1" max="2" width="6.7421875" customWidth="1"/>
    <col min="3" max="3" width="19.859375" customWidth="1"/>
    <col min="4" max="10" width="28.31640625" customWidth="1"/>
    <col min="11" max="11" width="26.84765625" customWidth="1"/>
    <col min="12" max="12" width="27.3359375" customWidth="1"/>
    <col min="13" max="29" width="26.84765625" customWidth="1"/>
    <col min="30" max="38" width="9.0703125" customWidth="1"/>
  </cols>
  <sheetData>
    <row r="1" spans="1:26" ht="16.5" customHeight="1" x14ac:dyDescent="0.25">
      <c r="A1" s="304" t="s">
        <v>0</v>
      </c>
      <c r="B1" s="299"/>
      <c r="C1" s="299"/>
      <c r="D1" s="299"/>
      <c r="E1" s="299"/>
      <c r="F1" s="299"/>
      <c r="G1" s="1"/>
      <c r="H1" s="1"/>
      <c r="I1" s="1"/>
      <c r="J1" s="1"/>
      <c r="K1" s="1"/>
      <c r="L1" s="1"/>
      <c r="M1" s="1"/>
      <c r="N1" s="1"/>
      <c r="O1" s="1"/>
      <c r="P1" s="1"/>
      <c r="Q1" s="1"/>
      <c r="R1" s="1"/>
      <c r="S1" s="1"/>
      <c r="T1" s="1"/>
      <c r="U1" s="1"/>
      <c r="V1" s="1"/>
      <c r="W1" s="1"/>
      <c r="X1" s="1"/>
      <c r="Y1" s="1"/>
    </row>
    <row r="2" spans="1:26" ht="16.5" customHeight="1" x14ac:dyDescent="0.2">
      <c r="A2" s="305">
        <v>1</v>
      </c>
      <c r="B2" s="306" t="s">
        <v>1</v>
      </c>
      <c r="C2" s="299"/>
      <c r="D2" s="303" t="s">
        <v>2</v>
      </c>
      <c r="E2" s="299"/>
      <c r="F2" s="5"/>
      <c r="G2" s="1"/>
      <c r="H2" s="1"/>
      <c r="I2" s="1"/>
      <c r="J2" s="1"/>
      <c r="K2" s="1"/>
      <c r="L2" s="1"/>
      <c r="M2" s="1"/>
      <c r="N2" s="1"/>
      <c r="O2" s="1"/>
      <c r="P2" s="1"/>
      <c r="Q2" s="1"/>
      <c r="R2" s="1"/>
      <c r="S2" s="1"/>
      <c r="T2" s="1"/>
      <c r="U2" s="1"/>
      <c r="V2" s="1"/>
      <c r="W2" s="1"/>
      <c r="X2" s="1"/>
      <c r="Y2" s="1"/>
    </row>
    <row r="3" spans="1:26" ht="16.5" customHeight="1" x14ac:dyDescent="0.2">
      <c r="A3" s="299"/>
      <c r="B3" s="299"/>
      <c r="C3" s="299"/>
      <c r="D3" s="3" t="s">
        <v>3</v>
      </c>
      <c r="E3" s="3" t="s">
        <v>4</v>
      </c>
      <c r="F3" s="5"/>
      <c r="G3" s="1"/>
      <c r="H3" s="1"/>
      <c r="I3" s="1"/>
      <c r="J3" s="1"/>
      <c r="K3" s="1"/>
      <c r="L3" s="1"/>
      <c r="M3" s="1"/>
      <c r="N3" s="1"/>
      <c r="O3" s="1"/>
      <c r="P3" s="1"/>
      <c r="Q3" s="1"/>
      <c r="R3" s="1"/>
      <c r="S3" s="1"/>
      <c r="T3" s="1"/>
      <c r="U3" s="1"/>
      <c r="V3" s="1"/>
      <c r="W3" s="1"/>
      <c r="X3" s="1"/>
      <c r="Y3" s="1"/>
    </row>
    <row r="4" spans="1:26" ht="16.5" customHeight="1" x14ac:dyDescent="0.15">
      <c r="A4" s="2"/>
      <c r="B4" s="1"/>
      <c r="C4" s="1">
        <v>1</v>
      </c>
      <c r="D4" s="6">
        <v>1.2E-2</v>
      </c>
      <c r="E4" s="6">
        <v>0.3</v>
      </c>
      <c r="F4" s="1"/>
      <c r="G4" s="1"/>
      <c r="H4" s="1"/>
      <c r="I4" s="1"/>
      <c r="J4" s="1"/>
      <c r="K4" s="1"/>
      <c r="L4" s="1"/>
      <c r="M4" s="1"/>
      <c r="N4" s="1"/>
      <c r="O4" s="1"/>
      <c r="P4" s="1"/>
      <c r="Q4" s="1"/>
      <c r="R4" s="1"/>
      <c r="S4" s="1"/>
      <c r="T4" s="1"/>
      <c r="U4" s="1"/>
      <c r="V4" s="1"/>
      <c r="W4" s="1"/>
      <c r="X4" s="1"/>
      <c r="Y4" s="1"/>
    </row>
    <row r="5" spans="1:26" ht="16.5" customHeight="1" x14ac:dyDescent="0.15">
      <c r="A5" s="2"/>
      <c r="B5" s="1"/>
      <c r="C5" s="1">
        <v>2</v>
      </c>
      <c r="D5" s="6">
        <v>1.4E-2</v>
      </c>
      <c r="E5" s="6">
        <v>0.5</v>
      </c>
      <c r="F5" s="1"/>
      <c r="G5" s="1"/>
      <c r="H5" s="1"/>
      <c r="I5" s="1"/>
      <c r="J5" s="1"/>
      <c r="K5" s="1"/>
      <c r="L5" s="1"/>
      <c r="M5" s="1"/>
      <c r="N5" s="1"/>
      <c r="O5" s="1"/>
      <c r="P5" s="1"/>
      <c r="Q5" s="1"/>
      <c r="R5" s="1"/>
      <c r="S5" s="1"/>
      <c r="T5" s="1"/>
      <c r="U5" s="1"/>
      <c r="V5" s="1"/>
      <c r="W5" s="1"/>
      <c r="X5" s="1"/>
      <c r="Y5" s="1"/>
    </row>
    <row r="6" spans="1:26" ht="16.5" customHeight="1" x14ac:dyDescent="0.15">
      <c r="A6" s="2"/>
      <c r="B6" s="1"/>
      <c r="C6" s="1">
        <v>3</v>
      </c>
      <c r="D6" s="6">
        <v>1.6E-2</v>
      </c>
      <c r="E6" s="6">
        <v>0.7</v>
      </c>
      <c r="F6" s="1"/>
      <c r="G6" s="1"/>
      <c r="H6" s="1"/>
      <c r="I6" s="1"/>
      <c r="J6" s="1"/>
      <c r="K6" s="1"/>
      <c r="L6" s="1"/>
      <c r="M6" s="1"/>
      <c r="N6" s="1"/>
      <c r="O6" s="1"/>
      <c r="P6" s="1"/>
      <c r="Q6" s="1"/>
      <c r="R6" s="1"/>
      <c r="S6" s="1"/>
      <c r="T6" s="1"/>
      <c r="U6" s="1"/>
      <c r="V6" s="1"/>
      <c r="W6" s="1"/>
      <c r="X6" s="1"/>
      <c r="Y6" s="1"/>
    </row>
    <row r="7" spans="1:26" ht="16.5" customHeight="1" x14ac:dyDescent="0.15">
      <c r="A7" s="2"/>
      <c r="B7" s="7"/>
      <c r="C7" s="1">
        <v>4</v>
      </c>
      <c r="D7" s="6">
        <v>1.7999999999999999E-2</v>
      </c>
      <c r="E7" s="6">
        <v>0.9</v>
      </c>
      <c r="F7" s="1"/>
      <c r="G7" s="1"/>
      <c r="H7" s="1"/>
      <c r="I7" s="1"/>
      <c r="J7" s="1"/>
      <c r="K7" s="1"/>
      <c r="L7" s="1"/>
      <c r="M7" s="1"/>
      <c r="N7" s="1"/>
      <c r="O7" s="1"/>
      <c r="P7" s="1"/>
      <c r="Q7" s="1"/>
      <c r="R7" s="1"/>
      <c r="S7" s="1"/>
      <c r="T7" s="1"/>
      <c r="U7" s="1"/>
      <c r="V7" s="1"/>
      <c r="W7" s="1"/>
      <c r="X7" s="1"/>
      <c r="Y7" s="1"/>
    </row>
    <row r="8" spans="1:26" ht="16.5" customHeight="1" x14ac:dyDescent="0.15">
      <c r="A8" s="2"/>
      <c r="B8" s="7"/>
      <c r="C8" s="1"/>
      <c r="D8" s="1"/>
      <c r="E8" s="1"/>
      <c r="F8" s="1"/>
      <c r="G8" s="1"/>
      <c r="H8" s="1"/>
      <c r="I8" s="1"/>
      <c r="J8" s="1"/>
      <c r="K8" s="1"/>
      <c r="L8" s="1"/>
      <c r="M8" s="1"/>
      <c r="N8" s="1"/>
      <c r="O8" s="1"/>
      <c r="P8" s="1"/>
      <c r="Q8" s="1"/>
      <c r="R8" s="1"/>
      <c r="S8" s="1"/>
      <c r="T8" s="1"/>
      <c r="U8" s="1"/>
      <c r="V8" s="1"/>
      <c r="W8" s="1"/>
      <c r="X8" s="1"/>
      <c r="Y8" s="1"/>
    </row>
    <row r="9" spans="1:26" ht="16.5" customHeight="1" x14ac:dyDescent="0.2">
      <c r="A9" s="8">
        <v>2</v>
      </c>
      <c r="B9" s="9" t="s">
        <v>5</v>
      </c>
      <c r="C9" s="9"/>
      <c r="D9" s="9"/>
      <c r="E9" s="1"/>
      <c r="F9" s="1"/>
      <c r="G9" s="1"/>
      <c r="H9" s="1"/>
      <c r="I9" s="1"/>
      <c r="J9" s="1"/>
      <c r="K9" s="10"/>
      <c r="L9" s="10"/>
      <c r="M9" s="10"/>
      <c r="N9" s="10"/>
      <c r="O9" s="1"/>
      <c r="P9" s="1"/>
      <c r="Q9" s="1"/>
      <c r="R9" s="1"/>
      <c r="S9" s="1"/>
      <c r="T9" s="1"/>
      <c r="U9" s="1"/>
      <c r="V9" s="1"/>
      <c r="W9" s="1"/>
      <c r="X9" s="1"/>
      <c r="Y9" s="1"/>
    </row>
    <row r="10" spans="1:26" ht="16.5" customHeight="1" x14ac:dyDescent="0.15">
      <c r="A10" s="11"/>
      <c r="B10" s="1">
        <v>1</v>
      </c>
      <c r="C10" s="298" t="s">
        <v>6</v>
      </c>
      <c r="D10" s="299"/>
      <c r="E10" s="1">
        <v>5</v>
      </c>
      <c r="F10" s="12" t="s">
        <v>7</v>
      </c>
      <c r="G10" s="1"/>
      <c r="H10" s="1"/>
      <c r="I10" s="1"/>
      <c r="J10" s="1"/>
      <c r="K10" s="13"/>
      <c r="L10" s="13"/>
      <c r="M10" s="13"/>
      <c r="N10" s="1"/>
      <c r="O10" s="1"/>
      <c r="P10" s="1"/>
      <c r="Q10" s="1"/>
      <c r="R10" s="1"/>
      <c r="S10" s="1"/>
      <c r="T10" s="1"/>
      <c r="U10" s="1"/>
      <c r="V10" s="1"/>
      <c r="W10" s="1"/>
      <c r="X10" s="1"/>
      <c r="Y10" s="1"/>
      <c r="Z10" s="1"/>
    </row>
    <row r="11" spans="1:26" ht="16.5" customHeight="1" x14ac:dyDescent="0.15">
      <c r="A11" s="11"/>
      <c r="B11" s="1">
        <v>2</v>
      </c>
      <c r="C11" s="302" t="s">
        <v>8</v>
      </c>
      <c r="D11" s="299"/>
      <c r="E11" s="1"/>
      <c r="F11" s="12" t="s">
        <v>9</v>
      </c>
      <c r="G11" s="1"/>
      <c r="H11" s="1"/>
      <c r="I11" s="1"/>
      <c r="J11" s="1"/>
      <c r="K11" s="13"/>
      <c r="L11" s="13"/>
      <c r="M11" s="13"/>
      <c r="N11" s="1"/>
      <c r="O11" s="1"/>
      <c r="P11" s="1"/>
      <c r="Q11" s="1"/>
      <c r="R11" s="1"/>
      <c r="S11" s="1"/>
      <c r="T11" s="1"/>
      <c r="U11" s="1"/>
      <c r="V11" s="1"/>
      <c r="W11" s="1"/>
      <c r="X11" s="1"/>
      <c r="Y11" s="1"/>
      <c r="Z11" s="1"/>
    </row>
    <row r="12" spans="1:26" ht="16.5" customHeight="1" x14ac:dyDescent="0.15">
      <c r="A12" s="11"/>
      <c r="B12" s="1">
        <v>3</v>
      </c>
      <c r="C12" s="298" t="s">
        <v>10</v>
      </c>
      <c r="D12" s="299"/>
      <c r="E12" s="1"/>
      <c r="F12" s="12" t="s">
        <v>11</v>
      </c>
      <c r="G12" s="1"/>
      <c r="H12" s="1"/>
      <c r="I12" s="1"/>
      <c r="J12" s="1"/>
      <c r="K12" s="13"/>
      <c r="L12" s="13"/>
      <c r="M12" s="13"/>
      <c r="N12" s="1"/>
      <c r="O12" s="1"/>
      <c r="P12" s="1"/>
      <c r="Q12" s="1"/>
      <c r="R12" s="1"/>
      <c r="S12" s="1"/>
      <c r="T12" s="1"/>
      <c r="U12" s="1"/>
      <c r="V12" s="1"/>
      <c r="W12" s="1"/>
      <c r="X12" s="1"/>
      <c r="Y12" s="1"/>
      <c r="Z12" s="1"/>
    </row>
    <row r="13" spans="1:26" ht="16.5" customHeight="1" x14ac:dyDescent="0.15">
      <c r="A13" s="8"/>
      <c r="B13" s="1">
        <v>4</v>
      </c>
      <c r="C13" s="298" t="s">
        <v>12</v>
      </c>
      <c r="D13" s="299"/>
      <c r="E13" s="302" t="s">
        <v>13</v>
      </c>
      <c r="F13" s="299"/>
      <c r="G13" s="1"/>
      <c r="H13" s="1"/>
      <c r="I13" s="1"/>
      <c r="J13" s="1"/>
      <c r="K13" s="1"/>
      <c r="L13" s="1"/>
      <c r="M13" s="1"/>
      <c r="N13" s="1"/>
      <c r="O13" s="1"/>
      <c r="P13" s="1"/>
      <c r="Q13" s="1"/>
      <c r="R13" s="1"/>
      <c r="S13" s="1"/>
      <c r="T13" s="1"/>
      <c r="U13" s="1"/>
      <c r="V13" s="1"/>
      <c r="W13" s="1"/>
      <c r="X13" s="1"/>
      <c r="Y13" s="1"/>
      <c r="Z13" s="1"/>
    </row>
    <row r="14" spans="1:26" ht="16.5" customHeight="1" x14ac:dyDescent="0.2">
      <c r="A14" s="11"/>
      <c r="B14" s="9"/>
      <c r="C14" s="9"/>
      <c r="D14" s="9"/>
      <c r="E14" s="1"/>
      <c r="F14" s="1"/>
      <c r="G14" s="1"/>
      <c r="H14" s="1"/>
      <c r="I14" s="1"/>
      <c r="J14" s="1"/>
      <c r="K14" s="1"/>
      <c r="L14" s="1"/>
      <c r="M14" s="1"/>
      <c r="N14" s="1"/>
      <c r="O14" s="1"/>
      <c r="P14" s="1"/>
      <c r="Q14" s="1"/>
      <c r="R14" s="1"/>
      <c r="S14" s="1"/>
      <c r="T14" s="1"/>
      <c r="U14" s="1"/>
      <c r="V14" s="1"/>
      <c r="W14" s="1"/>
      <c r="X14" s="1"/>
      <c r="Y14" s="1"/>
      <c r="Z14" s="1"/>
    </row>
    <row r="15" spans="1:26" ht="16.5" customHeight="1" x14ac:dyDescent="0.2">
      <c r="A15" s="303" t="s">
        <v>14</v>
      </c>
      <c r="B15" s="299"/>
      <c r="C15" s="299"/>
      <c r="D15" s="299"/>
      <c r="E15" s="299"/>
      <c r="F15" s="299"/>
      <c r="G15" s="1"/>
      <c r="H15" s="1"/>
      <c r="I15" s="1"/>
      <c r="J15" s="1"/>
      <c r="K15" s="1"/>
      <c r="L15" s="1"/>
      <c r="M15" s="1"/>
      <c r="N15" s="1"/>
      <c r="O15" s="1"/>
      <c r="P15" s="1"/>
      <c r="Q15" s="1"/>
      <c r="R15" s="1"/>
      <c r="S15" s="1"/>
      <c r="T15" s="1"/>
      <c r="U15" s="1"/>
      <c r="V15" s="1"/>
      <c r="W15" s="1"/>
      <c r="X15" s="1"/>
      <c r="Y15" s="1"/>
      <c r="Z15" s="1"/>
    </row>
    <row r="16" spans="1:26" ht="16.5" customHeight="1" x14ac:dyDescent="0.15">
      <c r="A16" s="8"/>
      <c r="B16" s="298" t="s">
        <v>15</v>
      </c>
      <c r="C16" s="299"/>
      <c r="D16" s="299"/>
      <c r="E16" s="299"/>
      <c r="F16" s="299"/>
      <c r="G16" s="1"/>
      <c r="H16" s="1"/>
      <c r="I16" s="1"/>
      <c r="J16" s="1"/>
      <c r="K16" s="1"/>
      <c r="L16" s="1"/>
      <c r="M16" s="1"/>
      <c r="N16" s="1"/>
      <c r="O16" s="1"/>
      <c r="P16" s="1"/>
      <c r="Q16" s="1"/>
      <c r="R16" s="1"/>
      <c r="S16" s="1"/>
      <c r="T16" s="1"/>
      <c r="U16" s="1"/>
      <c r="V16" s="1"/>
      <c r="W16" s="1"/>
      <c r="X16" s="1"/>
      <c r="Y16" s="1"/>
      <c r="Z16" s="1"/>
    </row>
    <row r="17" spans="1:26" ht="16.5" customHeight="1" x14ac:dyDescent="0.15">
      <c r="A17" s="8"/>
      <c r="B17" s="298" t="s">
        <v>16</v>
      </c>
      <c r="C17" s="299"/>
      <c r="D17" s="299"/>
      <c r="E17" s="299"/>
      <c r="F17" s="299"/>
      <c r="G17" s="1"/>
      <c r="H17" s="1"/>
      <c r="I17" s="1"/>
      <c r="J17" s="1"/>
      <c r="K17" s="1"/>
      <c r="L17" s="1"/>
      <c r="M17" s="1"/>
      <c r="N17" s="1"/>
      <c r="O17" s="1"/>
      <c r="P17" s="1"/>
      <c r="Q17" s="1"/>
      <c r="R17" s="1"/>
      <c r="S17" s="1"/>
      <c r="T17" s="1"/>
      <c r="U17" s="1"/>
      <c r="V17" s="1"/>
      <c r="W17" s="1"/>
      <c r="X17" s="1"/>
      <c r="Y17" s="1"/>
      <c r="Z17" s="1"/>
    </row>
    <row r="18" spans="1:26" ht="16.5" customHeight="1" x14ac:dyDescent="0.2">
      <c r="A18" s="8"/>
      <c r="B18" s="5"/>
      <c r="C18" s="298" t="s">
        <v>17</v>
      </c>
      <c r="D18" s="299"/>
      <c r="E18" s="299"/>
      <c r="F18" s="299"/>
      <c r="G18" s="1"/>
      <c r="H18" s="1"/>
      <c r="I18" s="1"/>
      <c r="J18" s="1"/>
      <c r="K18" s="1"/>
      <c r="L18" s="1"/>
      <c r="M18" s="1"/>
      <c r="N18" s="1"/>
      <c r="O18" s="1"/>
      <c r="P18" s="1"/>
      <c r="Q18" s="1"/>
      <c r="R18" s="1"/>
      <c r="S18" s="1"/>
      <c r="T18" s="1"/>
      <c r="U18" s="1"/>
      <c r="V18" s="1"/>
      <c r="W18" s="1"/>
      <c r="X18" s="1"/>
      <c r="Y18" s="1"/>
      <c r="Z18" s="1"/>
    </row>
    <row r="19" spans="1:26" ht="16.5" customHeight="1" x14ac:dyDescent="0.2">
      <c r="A19" s="8"/>
      <c r="B19" s="5"/>
      <c r="C19" s="298" t="s">
        <v>18</v>
      </c>
      <c r="D19" s="299"/>
      <c r="E19" s="299"/>
      <c r="F19" s="299"/>
      <c r="G19" s="1"/>
      <c r="H19" s="1"/>
      <c r="I19" s="1"/>
      <c r="J19" s="1"/>
      <c r="K19" s="1"/>
      <c r="L19" s="1"/>
      <c r="M19" s="1"/>
      <c r="N19" s="1"/>
      <c r="O19" s="1"/>
      <c r="P19" s="1"/>
      <c r="Q19" s="1"/>
      <c r="R19" s="1"/>
      <c r="S19" s="1"/>
      <c r="T19" s="1"/>
      <c r="U19" s="1"/>
      <c r="V19" s="1"/>
      <c r="W19" s="1"/>
      <c r="X19" s="1"/>
      <c r="Y19" s="1"/>
      <c r="Z19" s="1"/>
    </row>
    <row r="20" spans="1:26" ht="16.5" customHeight="1" x14ac:dyDescent="0.2">
      <c r="A20" s="8"/>
      <c r="B20" s="5"/>
      <c r="C20" s="298" t="s">
        <v>19</v>
      </c>
      <c r="D20" s="299"/>
      <c r="E20" s="299"/>
      <c r="F20" s="299"/>
      <c r="G20" s="1"/>
      <c r="H20" s="1"/>
      <c r="I20" s="1"/>
      <c r="J20" s="1"/>
      <c r="K20" s="1"/>
      <c r="L20" s="1"/>
      <c r="M20" s="1"/>
      <c r="N20" s="1"/>
      <c r="O20" s="1"/>
      <c r="P20" s="1"/>
      <c r="Q20" s="1"/>
      <c r="R20" s="1"/>
      <c r="S20" s="1"/>
      <c r="T20" s="1"/>
      <c r="U20" s="1"/>
      <c r="V20" s="1"/>
      <c r="W20" s="1"/>
      <c r="X20" s="1"/>
      <c r="Y20" s="1"/>
      <c r="Z20" s="1"/>
    </row>
    <row r="21" spans="1:26" ht="16.5" customHeight="1" x14ac:dyDescent="0.2">
      <c r="A21" s="8"/>
      <c r="B21" s="5"/>
      <c r="C21" s="298" t="s">
        <v>20</v>
      </c>
      <c r="D21" s="299"/>
      <c r="E21" s="299"/>
      <c r="F21" s="299"/>
      <c r="G21" s="1"/>
      <c r="H21" s="1"/>
      <c r="I21" s="1"/>
      <c r="J21" s="1"/>
      <c r="K21" s="1"/>
      <c r="L21" s="1"/>
      <c r="M21" s="1"/>
      <c r="N21" s="1"/>
      <c r="O21" s="1"/>
      <c r="P21" s="1"/>
      <c r="Q21" s="1"/>
      <c r="R21" s="1"/>
      <c r="S21" s="1"/>
      <c r="T21" s="1"/>
      <c r="U21" s="1"/>
      <c r="V21" s="1"/>
      <c r="W21" s="1"/>
      <c r="X21" s="1"/>
      <c r="Y21" s="1"/>
      <c r="Z21" s="1"/>
    </row>
    <row r="22" spans="1:26" ht="16.5" customHeight="1" x14ac:dyDescent="0.15">
      <c r="A22" s="8"/>
      <c r="B22" s="298" t="s">
        <v>21</v>
      </c>
      <c r="C22" s="299"/>
      <c r="D22" s="299"/>
      <c r="E22" s="299"/>
      <c r="F22" s="299"/>
      <c r="G22" s="1"/>
      <c r="H22" s="1"/>
      <c r="I22" s="1"/>
      <c r="J22" s="1"/>
      <c r="K22" s="1"/>
      <c r="L22" s="1"/>
      <c r="M22" s="1"/>
      <c r="N22" s="1"/>
      <c r="O22" s="1"/>
      <c r="P22" s="1"/>
      <c r="Q22" s="1"/>
      <c r="R22" s="1"/>
      <c r="S22" s="1"/>
      <c r="T22" s="1"/>
      <c r="U22" s="1"/>
      <c r="V22" s="1"/>
      <c r="W22" s="1"/>
      <c r="X22" s="1"/>
      <c r="Y22" s="1"/>
      <c r="Z22" s="1"/>
    </row>
    <row r="23" spans="1:26" ht="16.5" customHeight="1" x14ac:dyDescent="0.15">
      <c r="A23" s="8"/>
      <c r="B23" s="298" t="s">
        <v>22</v>
      </c>
      <c r="C23" s="299"/>
      <c r="D23" s="299"/>
      <c r="E23" s="299"/>
      <c r="F23" s="299"/>
      <c r="G23" s="1"/>
      <c r="H23" s="1"/>
      <c r="I23" s="1"/>
      <c r="J23" s="1"/>
      <c r="K23" s="1"/>
      <c r="L23" s="1"/>
      <c r="M23" s="1"/>
      <c r="N23" s="1"/>
      <c r="O23" s="1"/>
      <c r="P23" s="1"/>
      <c r="Q23" s="1"/>
      <c r="R23" s="1"/>
      <c r="S23" s="1"/>
      <c r="T23" s="1"/>
      <c r="U23" s="1"/>
      <c r="V23" s="1"/>
      <c r="W23" s="1"/>
      <c r="X23" s="1"/>
      <c r="Y23" s="1"/>
      <c r="Z23" s="1"/>
    </row>
    <row r="24" spans="1:26" ht="16.5" customHeight="1" x14ac:dyDescent="0.15">
      <c r="A24" s="8"/>
      <c r="B24" s="298" t="s">
        <v>23</v>
      </c>
      <c r="C24" s="299"/>
      <c r="D24" s="299"/>
      <c r="E24" s="299"/>
      <c r="F24" s="299"/>
      <c r="G24" s="1"/>
      <c r="H24" s="1"/>
      <c r="I24" s="1"/>
      <c r="J24" s="1"/>
      <c r="K24" s="1"/>
      <c r="L24" s="1"/>
      <c r="M24" s="1"/>
      <c r="N24" s="1"/>
      <c r="O24" s="1"/>
      <c r="P24" s="1"/>
      <c r="Q24" s="1"/>
      <c r="R24" s="1"/>
      <c r="S24" s="1"/>
      <c r="T24" s="1"/>
      <c r="U24" s="1"/>
      <c r="V24" s="1"/>
      <c r="W24" s="1"/>
      <c r="X24" s="1"/>
      <c r="Y24" s="1"/>
      <c r="Z24" s="1"/>
    </row>
    <row r="25" spans="1:26" ht="16.5" customHeight="1" x14ac:dyDescent="0.15">
      <c r="A25" s="8"/>
      <c r="B25" s="298" t="s">
        <v>24</v>
      </c>
      <c r="C25" s="299"/>
      <c r="D25" s="299"/>
      <c r="E25" s="299"/>
      <c r="F25" s="299"/>
      <c r="G25" s="1"/>
      <c r="H25" s="1"/>
      <c r="I25" s="1"/>
      <c r="J25" s="1"/>
      <c r="K25" s="1"/>
      <c r="L25" s="1"/>
      <c r="M25" s="1"/>
      <c r="N25" s="1"/>
      <c r="O25" s="1"/>
      <c r="P25" s="1"/>
      <c r="Q25" s="1"/>
      <c r="R25" s="1"/>
      <c r="S25" s="1"/>
      <c r="T25" s="1"/>
      <c r="U25" s="1"/>
      <c r="V25" s="1"/>
      <c r="W25" s="1"/>
      <c r="X25" s="1"/>
      <c r="Y25" s="1"/>
      <c r="Z25" s="1"/>
    </row>
    <row r="26" spans="1:26" ht="16.5" customHeight="1" x14ac:dyDescent="0.15">
      <c r="A26" s="8"/>
      <c r="B26" s="298" t="s">
        <v>25</v>
      </c>
      <c r="C26" s="299"/>
      <c r="D26" s="299"/>
      <c r="E26" s="299"/>
      <c r="F26" s="299"/>
      <c r="G26" s="1"/>
      <c r="H26" s="1"/>
      <c r="I26" s="1"/>
      <c r="J26" s="1"/>
      <c r="K26" s="1"/>
      <c r="L26" s="1"/>
      <c r="M26" s="1"/>
      <c r="N26" s="1"/>
      <c r="O26" s="1"/>
      <c r="P26" s="1"/>
      <c r="Q26" s="1"/>
      <c r="R26" s="1"/>
      <c r="S26" s="1"/>
      <c r="T26" s="1"/>
      <c r="U26" s="1"/>
      <c r="V26" s="1"/>
      <c r="W26" s="1"/>
      <c r="X26" s="1"/>
      <c r="Y26" s="1"/>
      <c r="Z26" s="1"/>
    </row>
    <row r="27" spans="1:26" ht="51" customHeight="1" x14ac:dyDescent="0.2">
      <c r="A27" s="8"/>
      <c r="B27" s="5"/>
      <c r="C27" s="300" t="s">
        <v>26</v>
      </c>
      <c r="D27" s="299"/>
      <c r="E27" s="299"/>
      <c r="F27" s="299"/>
      <c r="G27" s="1"/>
      <c r="H27" s="1"/>
      <c r="I27" s="1"/>
      <c r="J27" s="1"/>
      <c r="K27" s="1"/>
      <c r="L27" s="1"/>
      <c r="M27" s="1"/>
      <c r="N27" s="1"/>
      <c r="O27" s="1"/>
      <c r="P27" s="1"/>
      <c r="Q27" s="1"/>
      <c r="R27" s="1"/>
      <c r="S27" s="1"/>
      <c r="T27" s="1"/>
      <c r="U27" s="1"/>
      <c r="V27" s="1"/>
      <c r="W27" s="1"/>
      <c r="X27" s="1"/>
      <c r="Y27" s="1"/>
      <c r="Z27" s="1"/>
    </row>
    <row r="28" spans="1:26" ht="16.5" customHeight="1" x14ac:dyDescent="0.15">
      <c r="A28" s="8"/>
      <c r="B28" s="298" t="s">
        <v>27</v>
      </c>
      <c r="C28" s="299"/>
      <c r="D28" s="299"/>
      <c r="E28" s="299"/>
      <c r="F28" s="299"/>
      <c r="G28" s="1"/>
      <c r="H28" s="1"/>
      <c r="I28" s="1"/>
      <c r="J28" s="1"/>
      <c r="K28" s="1"/>
      <c r="L28" s="1"/>
      <c r="M28" s="1"/>
      <c r="N28" s="1"/>
      <c r="O28" s="1"/>
      <c r="P28" s="1"/>
      <c r="Q28" s="1"/>
      <c r="R28" s="1"/>
      <c r="S28" s="1"/>
      <c r="T28" s="1"/>
      <c r="U28" s="1"/>
      <c r="V28" s="1"/>
      <c r="W28" s="1"/>
      <c r="X28" s="1"/>
      <c r="Y28" s="1"/>
      <c r="Z28" s="1"/>
    </row>
    <row r="29" spans="1:26" ht="16.5" customHeight="1" x14ac:dyDescent="0.2">
      <c r="A29" s="8"/>
      <c r="B29" s="5"/>
      <c r="C29" s="12"/>
      <c r="D29" s="12"/>
      <c r="E29" s="12"/>
      <c r="F29" s="12"/>
      <c r="G29" s="1"/>
      <c r="H29" s="1"/>
      <c r="I29" s="1"/>
      <c r="J29" s="1"/>
      <c r="K29" s="1"/>
      <c r="L29" s="1"/>
      <c r="M29" s="1"/>
      <c r="N29" s="1"/>
      <c r="O29" s="1"/>
      <c r="P29" s="1"/>
      <c r="Q29" s="1"/>
      <c r="R29" s="1"/>
      <c r="S29" s="1"/>
      <c r="T29" s="1"/>
      <c r="U29" s="1"/>
      <c r="V29" s="1"/>
      <c r="W29" s="1"/>
      <c r="X29" s="1"/>
      <c r="Y29" s="1"/>
      <c r="Z29" s="1"/>
    </row>
    <row r="30" spans="1:26" ht="16.5" customHeight="1" x14ac:dyDescent="0.2">
      <c r="A30" s="11"/>
      <c r="B30" s="9"/>
      <c r="C30" s="9"/>
      <c r="D30" s="9"/>
      <c r="E30" s="1"/>
      <c r="F30" s="1"/>
      <c r="G30" s="1"/>
      <c r="H30" s="1"/>
      <c r="I30" s="1"/>
      <c r="J30" s="1"/>
      <c r="K30" s="1"/>
      <c r="L30" s="1"/>
      <c r="M30" s="1"/>
      <c r="N30" s="1"/>
      <c r="O30" s="1"/>
      <c r="P30" s="1"/>
      <c r="Q30" s="1"/>
      <c r="R30" s="1"/>
      <c r="S30" s="1"/>
      <c r="T30" s="1"/>
      <c r="U30" s="1"/>
      <c r="V30" s="1"/>
      <c r="W30" s="1"/>
      <c r="X30" s="1"/>
      <c r="Y30" s="1"/>
      <c r="Z30" s="1"/>
    </row>
    <row r="31" spans="1:26" ht="16.5" customHeight="1" x14ac:dyDescent="0.15">
      <c r="A31" s="301" t="s">
        <v>28</v>
      </c>
      <c r="B31" s="299"/>
      <c r="C31" s="299"/>
      <c r="D31" s="299"/>
      <c r="E31" s="299"/>
      <c r="F31" s="299"/>
      <c r="G31" s="1"/>
      <c r="H31" s="1"/>
      <c r="I31" s="1"/>
      <c r="J31" s="1"/>
      <c r="K31" s="1"/>
      <c r="L31" s="1"/>
      <c r="M31" s="1"/>
      <c r="N31" s="1"/>
      <c r="O31" s="1"/>
      <c r="P31" s="1"/>
      <c r="Q31" s="1"/>
      <c r="R31" s="1"/>
      <c r="S31" s="1"/>
      <c r="T31" s="1"/>
      <c r="U31" s="1"/>
      <c r="V31" s="1"/>
      <c r="W31" s="1"/>
      <c r="X31" s="1"/>
      <c r="Y31" s="1"/>
      <c r="Z31" s="1"/>
    </row>
    <row r="32" spans="1:26" ht="16.5" customHeight="1" x14ac:dyDescent="0.2">
      <c r="A32" s="11" t="s">
        <v>29</v>
      </c>
      <c r="B32" s="9" t="s">
        <v>30</v>
      </c>
      <c r="C32" s="298" t="s">
        <v>31</v>
      </c>
      <c r="D32" s="299"/>
      <c r="E32" s="299"/>
      <c r="F32" s="299"/>
      <c r="G32" s="7"/>
      <c r="H32" s="7"/>
      <c r="I32" s="7"/>
      <c r="J32" s="7"/>
      <c r="K32" s="7"/>
      <c r="L32" s="7"/>
      <c r="M32" s="7"/>
      <c r="N32" s="7"/>
      <c r="O32" s="7"/>
      <c r="P32" s="7"/>
      <c r="Q32" s="7"/>
      <c r="R32" s="7"/>
      <c r="S32" s="7"/>
      <c r="T32" s="7"/>
      <c r="U32" s="7"/>
      <c r="V32" s="7"/>
      <c r="W32" s="7"/>
      <c r="X32" s="7"/>
      <c r="Y32" s="7"/>
      <c r="Z32" s="7"/>
    </row>
    <row r="33" spans="1:38" ht="16.5" customHeight="1" x14ac:dyDescent="0.2">
      <c r="A33" s="11" t="s">
        <v>29</v>
      </c>
      <c r="B33" s="9" t="s">
        <v>32</v>
      </c>
      <c r="C33" s="298" t="s">
        <v>33</v>
      </c>
      <c r="D33" s="299"/>
      <c r="E33" s="299"/>
      <c r="F33" s="299"/>
      <c r="G33" s="7"/>
      <c r="H33" s="7"/>
      <c r="I33" s="7"/>
      <c r="J33" s="7"/>
      <c r="K33" s="7"/>
      <c r="L33" s="7"/>
      <c r="M33" s="7"/>
      <c r="N33" s="7"/>
      <c r="O33" s="7"/>
      <c r="P33" s="7"/>
      <c r="Q33" s="7"/>
      <c r="R33" s="7"/>
      <c r="S33" s="7"/>
      <c r="T33" s="7"/>
      <c r="U33" s="7"/>
      <c r="V33" s="7"/>
      <c r="W33" s="7"/>
      <c r="X33" s="7"/>
      <c r="Y33" s="7"/>
      <c r="Z33" s="7"/>
    </row>
    <row r="34" spans="1:38" ht="16.5" customHeight="1" x14ac:dyDescent="0.2">
      <c r="A34" s="11" t="s">
        <v>29</v>
      </c>
      <c r="B34" s="9" t="s">
        <v>34</v>
      </c>
      <c r="C34" s="298" t="s">
        <v>35</v>
      </c>
      <c r="D34" s="299"/>
      <c r="E34" s="299"/>
      <c r="F34" s="299"/>
      <c r="G34" s="9"/>
      <c r="H34" s="9"/>
      <c r="I34" s="9"/>
      <c r="J34" s="9"/>
      <c r="K34" s="9"/>
      <c r="L34" s="9"/>
      <c r="M34" s="9"/>
      <c r="N34" s="9"/>
      <c r="O34" s="9"/>
      <c r="P34" s="9"/>
      <c r="Q34" s="9"/>
      <c r="R34" s="9"/>
      <c r="S34" s="9"/>
      <c r="T34" s="9"/>
      <c r="U34" s="9"/>
      <c r="V34" s="9"/>
      <c r="W34" s="9"/>
      <c r="X34" s="9"/>
      <c r="Y34" s="9"/>
      <c r="Z34" s="9"/>
    </row>
    <row r="35" spans="1:38" ht="16.5" customHeight="1" x14ac:dyDescent="0.2">
      <c r="A35" s="11" t="s">
        <v>29</v>
      </c>
      <c r="B35" s="9" t="s">
        <v>36</v>
      </c>
      <c r="C35" s="298" t="s">
        <v>37</v>
      </c>
      <c r="D35" s="299"/>
      <c r="E35" s="299"/>
      <c r="F35" s="299"/>
      <c r="G35" s="7"/>
      <c r="H35" s="7"/>
      <c r="I35" s="7"/>
      <c r="J35" s="7"/>
      <c r="K35" s="7"/>
      <c r="L35" s="7"/>
      <c r="M35" s="7"/>
      <c r="N35" s="7"/>
      <c r="O35" s="7"/>
      <c r="P35" s="7"/>
      <c r="Q35" s="7"/>
      <c r="R35" s="7"/>
      <c r="S35" s="7"/>
      <c r="T35" s="7"/>
      <c r="U35" s="7"/>
      <c r="V35" s="7"/>
      <c r="W35" s="7"/>
      <c r="X35" s="7"/>
      <c r="Y35" s="7"/>
      <c r="Z35" s="7"/>
    </row>
    <row r="36" spans="1:38" ht="16.5" customHeight="1" x14ac:dyDescent="0.2">
      <c r="A36" s="11" t="s">
        <v>29</v>
      </c>
      <c r="B36" s="9" t="s">
        <v>38</v>
      </c>
      <c r="C36" s="298" t="s">
        <v>39</v>
      </c>
      <c r="D36" s="299"/>
      <c r="E36" s="299"/>
      <c r="F36" s="299"/>
      <c r="G36" s="7"/>
      <c r="H36" s="7"/>
      <c r="I36" s="7"/>
      <c r="J36" s="7"/>
      <c r="K36" s="7"/>
      <c r="L36" s="7"/>
      <c r="M36" s="7"/>
      <c r="N36" s="7"/>
      <c r="O36" s="7"/>
      <c r="P36" s="7"/>
      <c r="Q36" s="7"/>
      <c r="R36" s="7"/>
      <c r="S36" s="7"/>
      <c r="T36" s="7"/>
      <c r="U36" s="7"/>
      <c r="V36" s="7"/>
      <c r="W36" s="7"/>
      <c r="X36" s="7"/>
      <c r="Y36" s="7"/>
      <c r="Z36" s="7"/>
    </row>
    <row r="37" spans="1:38" ht="16.5" customHeight="1" x14ac:dyDescent="0.2">
      <c r="A37" s="11" t="s">
        <v>29</v>
      </c>
      <c r="B37" s="9"/>
      <c r="C37" s="12"/>
      <c r="D37" s="12" t="s">
        <v>40</v>
      </c>
      <c r="E37" s="12"/>
      <c r="F37" s="12"/>
      <c r="G37" s="7"/>
      <c r="H37" s="7"/>
      <c r="I37" s="7"/>
      <c r="J37" s="7"/>
      <c r="K37" s="7"/>
      <c r="L37" s="7"/>
      <c r="M37" s="7"/>
      <c r="N37" s="7"/>
      <c r="O37" s="7"/>
      <c r="P37" s="7"/>
      <c r="Q37" s="7"/>
      <c r="R37" s="7"/>
      <c r="S37" s="7"/>
      <c r="T37" s="7"/>
      <c r="U37" s="7"/>
      <c r="V37" s="7"/>
      <c r="W37" s="7"/>
      <c r="X37" s="7"/>
      <c r="Y37" s="7"/>
      <c r="Z37" s="7"/>
    </row>
    <row r="38" spans="1:38" ht="16.5" customHeight="1" x14ac:dyDescent="0.2">
      <c r="A38" s="11" t="s">
        <v>29</v>
      </c>
      <c r="B38" s="9"/>
      <c r="C38" s="12"/>
      <c r="D38" s="298" t="s">
        <v>41</v>
      </c>
      <c r="E38" s="299"/>
      <c r="F38" s="299"/>
      <c r="G38" s="7"/>
      <c r="H38" s="7"/>
      <c r="I38" s="7"/>
      <c r="J38" s="7"/>
      <c r="K38" s="7"/>
      <c r="L38" s="7"/>
      <c r="M38" s="7"/>
      <c r="N38" s="7"/>
      <c r="O38" s="7"/>
      <c r="P38" s="7"/>
      <c r="Q38" s="7"/>
      <c r="R38" s="7"/>
      <c r="S38" s="7"/>
      <c r="T38" s="7"/>
      <c r="U38" s="7"/>
      <c r="V38" s="7"/>
      <c r="W38" s="7"/>
      <c r="X38" s="7"/>
      <c r="Y38" s="7"/>
      <c r="Z38" s="7"/>
    </row>
    <row r="39" spans="1:38" ht="16.5" customHeight="1" x14ac:dyDescent="0.2">
      <c r="A39" s="11" t="s">
        <v>29</v>
      </c>
      <c r="B39" s="9"/>
      <c r="C39" s="12"/>
      <c r="D39" s="298" t="s">
        <v>42</v>
      </c>
      <c r="E39" s="299"/>
      <c r="F39" s="299"/>
      <c r="G39" s="7"/>
      <c r="H39" s="7"/>
      <c r="I39" s="7"/>
      <c r="J39" s="7"/>
      <c r="K39" s="7"/>
      <c r="L39" s="7"/>
      <c r="M39" s="7"/>
      <c r="N39" s="7"/>
      <c r="O39" s="7"/>
      <c r="P39" s="7"/>
      <c r="Q39" s="7"/>
      <c r="R39" s="7"/>
      <c r="S39" s="7"/>
      <c r="T39" s="7"/>
      <c r="U39" s="7"/>
      <c r="V39" s="7"/>
      <c r="W39" s="7"/>
      <c r="X39" s="7"/>
      <c r="Y39" s="7"/>
      <c r="Z39" s="7"/>
    </row>
    <row r="40" spans="1:38" ht="16.5" customHeight="1" x14ac:dyDescent="0.2">
      <c r="A40" s="11" t="s">
        <v>29</v>
      </c>
      <c r="B40" s="9" t="s">
        <v>43</v>
      </c>
      <c r="C40" s="298" t="s">
        <v>44</v>
      </c>
      <c r="D40" s="299"/>
      <c r="E40" s="299"/>
      <c r="F40" s="299"/>
      <c r="G40" s="7"/>
      <c r="H40" s="7"/>
      <c r="I40" s="7"/>
      <c r="J40" s="7"/>
      <c r="K40" s="7"/>
      <c r="L40" s="7"/>
      <c r="M40" s="7"/>
      <c r="N40" s="7"/>
      <c r="O40" s="7"/>
      <c r="P40" s="7"/>
      <c r="Q40" s="7"/>
      <c r="R40" s="7"/>
      <c r="S40" s="7"/>
      <c r="T40" s="7"/>
      <c r="U40" s="7"/>
      <c r="V40" s="7"/>
      <c r="W40" s="7"/>
      <c r="X40" s="7"/>
      <c r="Y40" s="7"/>
      <c r="Z40" s="7"/>
    </row>
    <row r="41" spans="1:38" ht="16.5" customHeight="1" x14ac:dyDescent="0.2">
      <c r="A41" s="11" t="s">
        <v>29</v>
      </c>
      <c r="B41" s="9"/>
      <c r="C41" s="12"/>
      <c r="D41" s="12" t="s">
        <v>40</v>
      </c>
      <c r="E41" s="12"/>
      <c r="F41" s="12"/>
      <c r="G41" s="7"/>
      <c r="H41" s="7"/>
      <c r="I41" s="7"/>
      <c r="J41" s="7"/>
      <c r="K41" s="7"/>
      <c r="L41" s="7"/>
      <c r="M41" s="7"/>
      <c r="N41" s="7"/>
      <c r="O41" s="7"/>
      <c r="P41" s="7"/>
      <c r="Q41" s="7"/>
      <c r="R41" s="7"/>
      <c r="S41" s="7"/>
      <c r="T41" s="7"/>
      <c r="U41" s="7"/>
      <c r="V41" s="7"/>
      <c r="W41" s="7"/>
      <c r="X41" s="7"/>
      <c r="Y41" s="7"/>
      <c r="Z41" s="7"/>
    </row>
    <row r="42" spans="1:38" ht="16.5" customHeight="1" x14ac:dyDescent="0.2">
      <c r="A42" s="11" t="s">
        <v>29</v>
      </c>
      <c r="B42" s="9"/>
      <c r="C42" s="12"/>
      <c r="D42" s="298" t="s">
        <v>45</v>
      </c>
      <c r="E42" s="299"/>
      <c r="F42" s="299"/>
      <c r="G42" s="7"/>
      <c r="H42" s="7"/>
      <c r="I42" s="7"/>
      <c r="J42" s="7"/>
      <c r="K42" s="7"/>
      <c r="L42" s="7"/>
      <c r="M42" s="7"/>
      <c r="N42" s="7"/>
      <c r="O42" s="7"/>
      <c r="P42" s="7"/>
      <c r="Q42" s="7"/>
      <c r="R42" s="7"/>
      <c r="S42" s="7"/>
      <c r="T42" s="7"/>
      <c r="U42" s="7"/>
      <c r="V42" s="7"/>
      <c r="W42" s="7"/>
      <c r="X42" s="7"/>
      <c r="Y42" s="7"/>
      <c r="Z42" s="7"/>
    </row>
    <row r="43" spans="1:38" ht="16.5" customHeight="1" x14ac:dyDescent="0.2">
      <c r="A43" s="11" t="s">
        <v>29</v>
      </c>
      <c r="B43" s="9"/>
      <c r="C43" s="12"/>
      <c r="D43" s="298" t="s">
        <v>46</v>
      </c>
      <c r="E43" s="299"/>
      <c r="F43" s="299"/>
      <c r="G43" s="7"/>
      <c r="H43" s="7"/>
      <c r="I43" s="7"/>
      <c r="J43" s="7"/>
      <c r="K43" s="7"/>
      <c r="L43" s="7"/>
      <c r="M43" s="7"/>
      <c r="N43" s="7"/>
      <c r="O43" s="7"/>
      <c r="P43" s="7"/>
      <c r="Q43" s="7"/>
      <c r="R43" s="7"/>
      <c r="S43" s="7"/>
      <c r="T43" s="7"/>
      <c r="U43" s="7"/>
      <c r="V43" s="7"/>
      <c r="W43" s="7"/>
      <c r="X43" s="7"/>
      <c r="Y43" s="7"/>
      <c r="Z43" s="7"/>
    </row>
    <row r="44" spans="1:38" ht="16.5" customHeight="1" x14ac:dyDescent="0.2">
      <c r="A44" s="11" t="s">
        <v>29</v>
      </c>
      <c r="B44" s="9" t="s">
        <v>47</v>
      </c>
      <c r="C44" s="298" t="s">
        <v>48</v>
      </c>
      <c r="D44" s="299"/>
      <c r="E44" s="299"/>
      <c r="F44" s="299"/>
      <c r="G44" s="7"/>
      <c r="H44" s="7"/>
      <c r="I44" s="7"/>
      <c r="J44" s="7"/>
      <c r="K44" s="7"/>
      <c r="L44" s="7"/>
      <c r="M44" s="7"/>
      <c r="N44" s="7"/>
      <c r="O44" s="7"/>
      <c r="P44" s="7"/>
      <c r="Q44" s="7"/>
      <c r="R44" s="7"/>
      <c r="S44" s="7"/>
      <c r="T44" s="7"/>
      <c r="U44" s="7"/>
      <c r="V44" s="7"/>
      <c r="W44" s="7"/>
      <c r="X44" s="7"/>
      <c r="Y44" s="7"/>
      <c r="Z44" s="7"/>
    </row>
    <row r="45" spans="1:38" ht="16.5" customHeight="1" x14ac:dyDescent="0.2">
      <c r="A45" s="11" t="s">
        <v>29</v>
      </c>
      <c r="B45" s="9" t="s">
        <v>49</v>
      </c>
      <c r="C45" s="298" t="s">
        <v>50</v>
      </c>
      <c r="D45" s="299"/>
      <c r="E45" s="299"/>
      <c r="F45" s="299"/>
      <c r="G45" s="7"/>
      <c r="H45" s="7"/>
      <c r="I45" s="7"/>
      <c r="J45" s="7"/>
      <c r="K45" s="7"/>
      <c r="L45" s="7"/>
      <c r="M45" s="7"/>
      <c r="N45" s="7"/>
      <c r="O45" s="7"/>
      <c r="P45" s="7"/>
      <c r="Q45" s="7"/>
      <c r="R45" s="7"/>
      <c r="S45" s="7"/>
      <c r="T45" s="7"/>
      <c r="U45" s="7"/>
      <c r="V45" s="7"/>
      <c r="W45" s="7"/>
      <c r="X45" s="7"/>
      <c r="Y45" s="7"/>
      <c r="Z45" s="7"/>
    </row>
    <row r="46" spans="1:38" ht="16.5" customHeight="1" x14ac:dyDescent="0.2">
      <c r="A46" s="11" t="s">
        <v>29</v>
      </c>
      <c r="B46" s="9" t="s">
        <v>51</v>
      </c>
      <c r="C46" s="298" t="s">
        <v>52</v>
      </c>
      <c r="D46" s="299"/>
      <c r="E46" s="299"/>
      <c r="F46" s="299"/>
      <c r="G46" s="7"/>
      <c r="H46" s="7"/>
      <c r="I46" s="7"/>
      <c r="J46" s="7"/>
      <c r="K46" s="7"/>
      <c r="L46" s="7"/>
      <c r="M46" s="7"/>
      <c r="N46" s="7"/>
      <c r="O46" s="7"/>
      <c r="P46" s="7"/>
      <c r="Q46" s="7"/>
      <c r="R46" s="7"/>
      <c r="S46" s="7"/>
      <c r="T46" s="7"/>
      <c r="U46" s="7"/>
      <c r="V46" s="7"/>
      <c r="W46" s="7"/>
      <c r="X46" s="7"/>
      <c r="Y46" s="7"/>
      <c r="Z46" s="7"/>
    </row>
    <row r="47" spans="1:38" ht="16.5" customHeight="1" x14ac:dyDescent="0.2">
      <c r="A47" s="11" t="s">
        <v>29</v>
      </c>
      <c r="B47" s="9" t="s">
        <v>53</v>
      </c>
      <c r="C47" s="298" t="s">
        <v>54</v>
      </c>
      <c r="D47" s="299"/>
      <c r="E47" s="299"/>
      <c r="F47" s="299"/>
      <c r="G47" s="7"/>
      <c r="H47" s="7"/>
      <c r="I47" s="7"/>
      <c r="J47" s="7"/>
      <c r="K47" s="7"/>
      <c r="L47" s="7"/>
      <c r="M47" s="7"/>
      <c r="N47" s="7"/>
      <c r="O47" s="7"/>
      <c r="P47" s="7"/>
      <c r="Q47" s="7"/>
      <c r="R47" s="7"/>
      <c r="S47" s="7"/>
      <c r="T47" s="7"/>
      <c r="U47" s="7"/>
      <c r="V47" s="7"/>
      <c r="W47" s="7"/>
      <c r="X47" s="7"/>
      <c r="Y47" s="7"/>
      <c r="Z47" s="7"/>
    </row>
    <row r="48" spans="1:38" ht="16.5" customHeight="1" x14ac:dyDescent="0.2">
      <c r="A48" s="11" t="s">
        <v>29</v>
      </c>
      <c r="B48" s="9" t="s">
        <v>55</v>
      </c>
      <c r="C48" s="298" t="s">
        <v>56</v>
      </c>
      <c r="D48" s="299"/>
      <c r="E48" s="299"/>
      <c r="F48" s="299"/>
      <c r="G48" s="7"/>
      <c r="H48" s="7"/>
      <c r="I48" s="7"/>
      <c r="J48" s="7"/>
      <c r="K48" s="7"/>
      <c r="L48" s="7"/>
      <c r="M48" s="7"/>
      <c r="N48" s="7"/>
      <c r="O48" s="7"/>
      <c r="P48" s="7"/>
      <c r="Q48" s="7"/>
      <c r="R48" s="7"/>
      <c r="S48" s="7"/>
      <c r="T48" s="7"/>
      <c r="U48" s="7"/>
      <c r="V48" s="7"/>
      <c r="W48" s="7"/>
      <c r="X48" s="7"/>
      <c r="Y48" s="7"/>
      <c r="Z48" s="7"/>
      <c r="AA48" s="7"/>
      <c r="AB48" s="7"/>
      <c r="AC48" s="1"/>
      <c r="AD48" s="9"/>
      <c r="AE48" s="9"/>
      <c r="AF48" s="9"/>
      <c r="AG48" s="9"/>
      <c r="AH48" s="9"/>
      <c r="AI48" s="9"/>
      <c r="AJ48" s="9"/>
      <c r="AK48" s="9"/>
      <c r="AL48" s="9"/>
    </row>
    <row r="49" spans="1:38" ht="16.5" customHeight="1" x14ac:dyDescent="0.2">
      <c r="A49" s="11" t="s">
        <v>29</v>
      </c>
      <c r="B49" s="9" t="s">
        <v>57</v>
      </c>
      <c r="C49" s="298" t="s">
        <v>58</v>
      </c>
      <c r="D49" s="299"/>
      <c r="E49" s="299"/>
      <c r="F49" s="299"/>
      <c r="G49" s="7"/>
      <c r="H49" s="7"/>
      <c r="I49" s="7"/>
      <c r="J49" s="7"/>
      <c r="K49" s="7"/>
      <c r="L49" s="7"/>
      <c r="M49" s="7"/>
      <c r="N49" s="7"/>
      <c r="O49" s="7"/>
      <c r="P49" s="7"/>
      <c r="Q49" s="7"/>
      <c r="R49" s="7"/>
      <c r="S49" s="7"/>
      <c r="T49" s="7"/>
      <c r="U49" s="7"/>
      <c r="V49" s="7"/>
      <c r="W49" s="7"/>
      <c r="X49" s="7"/>
      <c r="Y49" s="7"/>
      <c r="Z49" s="7"/>
      <c r="AA49" s="7"/>
      <c r="AB49" s="7"/>
      <c r="AC49" s="1"/>
      <c r="AD49" s="9"/>
      <c r="AE49" s="9"/>
      <c r="AF49" s="9"/>
      <c r="AG49" s="9"/>
      <c r="AH49" s="9"/>
      <c r="AI49" s="9"/>
      <c r="AJ49" s="9"/>
      <c r="AK49" s="9"/>
      <c r="AL49" s="9"/>
    </row>
    <row r="50" spans="1:38" ht="16.5" customHeight="1" x14ac:dyDescent="0.2">
      <c r="A50" s="11" t="s">
        <v>29</v>
      </c>
      <c r="B50" s="9" t="s">
        <v>59</v>
      </c>
      <c r="C50" s="298" t="s">
        <v>60</v>
      </c>
      <c r="D50" s="299"/>
      <c r="E50" s="299"/>
      <c r="F50" s="299"/>
      <c r="G50" s="7"/>
      <c r="H50" s="7"/>
      <c r="I50" s="7"/>
      <c r="J50" s="7"/>
      <c r="K50" s="7"/>
      <c r="L50" s="7"/>
      <c r="M50" s="7"/>
      <c r="N50" s="7"/>
      <c r="O50" s="7"/>
      <c r="P50" s="7"/>
      <c r="Q50" s="7"/>
      <c r="R50" s="7"/>
      <c r="S50" s="7"/>
      <c r="T50" s="7"/>
      <c r="U50" s="7"/>
      <c r="V50" s="7"/>
      <c r="W50" s="7"/>
      <c r="X50" s="7"/>
      <c r="Y50" s="7"/>
      <c r="Z50" s="7"/>
      <c r="AA50" s="7"/>
      <c r="AB50" s="7"/>
      <c r="AC50" s="1"/>
      <c r="AD50" s="9"/>
      <c r="AE50" s="9"/>
      <c r="AF50" s="9"/>
      <c r="AG50" s="9"/>
      <c r="AH50" s="9"/>
      <c r="AI50" s="9"/>
      <c r="AJ50" s="9"/>
      <c r="AK50" s="9"/>
      <c r="AL50" s="9"/>
    </row>
    <row r="51" spans="1:38" ht="16.5" customHeight="1" x14ac:dyDescent="0.2">
      <c r="A51" s="11" t="s">
        <v>29</v>
      </c>
      <c r="B51" s="9" t="s">
        <v>61</v>
      </c>
      <c r="C51" s="298" t="s">
        <v>62</v>
      </c>
      <c r="D51" s="299"/>
      <c r="E51" s="299"/>
      <c r="F51" s="299"/>
      <c r="G51" s="7"/>
      <c r="H51" s="7"/>
      <c r="I51" s="7"/>
      <c r="J51" s="7"/>
      <c r="K51" s="7"/>
      <c r="L51" s="7"/>
      <c r="M51" s="7"/>
      <c r="N51" s="7"/>
      <c r="O51" s="7"/>
      <c r="P51" s="7"/>
      <c r="Q51" s="7"/>
      <c r="R51" s="7"/>
      <c r="S51" s="7"/>
      <c r="T51" s="7"/>
      <c r="U51" s="7"/>
      <c r="V51" s="7"/>
      <c r="W51" s="7"/>
      <c r="X51" s="7"/>
      <c r="Y51" s="7"/>
      <c r="Z51" s="7"/>
      <c r="AA51" s="7"/>
      <c r="AB51" s="7"/>
      <c r="AC51" s="1"/>
      <c r="AD51" s="9"/>
      <c r="AE51" s="9"/>
      <c r="AF51" s="9"/>
      <c r="AG51" s="9"/>
      <c r="AH51" s="9"/>
      <c r="AI51" s="9"/>
      <c r="AJ51" s="9"/>
      <c r="AK51" s="9"/>
      <c r="AL51" s="9"/>
    </row>
    <row r="52" spans="1:38" ht="16.5" customHeight="1" x14ac:dyDescent="0.2">
      <c r="A52" s="11" t="s">
        <v>29</v>
      </c>
      <c r="B52" s="9" t="s">
        <v>63</v>
      </c>
      <c r="C52" s="298" t="s">
        <v>64</v>
      </c>
      <c r="D52" s="299"/>
      <c r="E52" s="299"/>
      <c r="F52" s="299"/>
      <c r="G52" s="7"/>
      <c r="H52" s="7"/>
      <c r="I52" s="7"/>
      <c r="J52" s="7"/>
      <c r="K52" s="7"/>
      <c r="L52" s="7"/>
      <c r="M52" s="7"/>
      <c r="N52" s="7"/>
      <c r="O52" s="7"/>
      <c r="P52" s="7"/>
      <c r="Q52" s="7"/>
      <c r="R52" s="7"/>
      <c r="S52" s="7"/>
      <c r="T52" s="7"/>
      <c r="U52" s="7"/>
      <c r="V52" s="7"/>
      <c r="W52" s="7"/>
      <c r="X52" s="7"/>
      <c r="Y52" s="7"/>
      <c r="Z52" s="7"/>
      <c r="AA52" s="7"/>
      <c r="AB52" s="7"/>
      <c r="AC52" s="1"/>
      <c r="AD52" s="9"/>
      <c r="AE52" s="9"/>
      <c r="AF52" s="9"/>
      <c r="AG52" s="9"/>
      <c r="AH52" s="9"/>
      <c r="AI52" s="9"/>
      <c r="AJ52" s="9"/>
      <c r="AK52" s="9"/>
      <c r="AL52" s="9"/>
    </row>
    <row r="53" spans="1:38" ht="16.5" customHeight="1" x14ac:dyDescent="0.2">
      <c r="A53" s="11" t="s">
        <v>29</v>
      </c>
      <c r="B53" s="9" t="s">
        <v>65</v>
      </c>
      <c r="C53" s="298" t="s">
        <v>66</v>
      </c>
      <c r="D53" s="299"/>
      <c r="E53" s="299"/>
      <c r="F53" s="299"/>
      <c r="G53" s="7"/>
      <c r="H53" s="7"/>
      <c r="I53" s="7"/>
      <c r="J53" s="7"/>
      <c r="K53" s="7"/>
      <c r="L53" s="7"/>
      <c r="M53" s="15"/>
      <c r="N53" s="7"/>
      <c r="O53" s="7"/>
      <c r="P53" s="7"/>
      <c r="Q53" s="7"/>
      <c r="R53" s="7"/>
      <c r="S53" s="7"/>
      <c r="T53" s="7"/>
      <c r="U53" s="7"/>
      <c r="V53" s="7"/>
      <c r="W53" s="7"/>
      <c r="X53" s="7"/>
      <c r="Y53" s="7"/>
      <c r="Z53" s="7"/>
      <c r="AA53" s="7"/>
      <c r="AB53" s="7"/>
      <c r="AC53" s="1"/>
      <c r="AD53" s="9"/>
      <c r="AE53" s="9"/>
      <c r="AF53" s="9"/>
      <c r="AG53" s="9"/>
      <c r="AH53" s="9"/>
      <c r="AI53" s="9"/>
      <c r="AJ53" s="9"/>
      <c r="AK53" s="9"/>
      <c r="AL53" s="9"/>
    </row>
    <row r="54" spans="1:38" ht="16.5" customHeight="1" x14ac:dyDescent="0.2">
      <c r="A54" s="11" t="s">
        <v>29</v>
      </c>
      <c r="B54" s="9" t="s">
        <v>67</v>
      </c>
      <c r="C54" s="298" t="s">
        <v>68</v>
      </c>
      <c r="D54" s="299"/>
      <c r="E54" s="299"/>
      <c r="F54" s="299"/>
      <c r="G54" s="7"/>
      <c r="H54" s="7"/>
      <c r="I54" s="7"/>
      <c r="J54" s="7"/>
      <c r="K54" s="7"/>
      <c r="L54" s="7"/>
      <c r="M54" s="7"/>
      <c r="N54" s="7"/>
      <c r="O54" s="7"/>
      <c r="P54" s="7"/>
      <c r="Q54" s="7"/>
      <c r="R54" s="7"/>
      <c r="S54" s="7"/>
      <c r="T54" s="7"/>
      <c r="U54" s="7"/>
      <c r="V54" s="7"/>
      <c r="W54" s="7"/>
      <c r="X54" s="7"/>
      <c r="Y54" s="7"/>
      <c r="Z54" s="7"/>
      <c r="AA54" s="7"/>
      <c r="AB54" s="7"/>
      <c r="AC54" s="1"/>
      <c r="AD54" s="9"/>
      <c r="AE54" s="9"/>
      <c r="AF54" s="9"/>
      <c r="AG54" s="9"/>
      <c r="AH54" s="9"/>
      <c r="AI54" s="9"/>
      <c r="AJ54" s="9"/>
      <c r="AK54" s="9"/>
      <c r="AL54" s="9"/>
    </row>
    <row r="55" spans="1:38" ht="16.5" customHeight="1" x14ac:dyDescent="0.2">
      <c r="A55" s="11" t="s">
        <v>29</v>
      </c>
      <c r="B55" s="9" t="s">
        <v>69</v>
      </c>
      <c r="C55" s="298" t="s">
        <v>70</v>
      </c>
      <c r="D55" s="299"/>
      <c r="E55" s="299"/>
      <c r="F55" s="299"/>
      <c r="G55" s="7"/>
      <c r="H55" s="7"/>
      <c r="I55" s="7"/>
      <c r="J55" s="7"/>
      <c r="K55" s="7"/>
      <c r="L55" s="7"/>
      <c r="M55" s="7"/>
      <c r="N55" s="7"/>
      <c r="O55" s="7"/>
      <c r="P55" s="7"/>
      <c r="Q55" s="7"/>
      <c r="R55" s="7"/>
      <c r="S55" s="7"/>
      <c r="T55" s="7"/>
      <c r="U55" s="7"/>
      <c r="V55" s="7"/>
      <c r="W55" s="7"/>
      <c r="X55" s="7"/>
      <c r="Y55" s="7"/>
      <c r="Z55" s="7"/>
      <c r="AA55" s="7"/>
      <c r="AB55" s="7"/>
      <c r="AC55" s="1"/>
      <c r="AD55" s="9"/>
      <c r="AE55" s="9"/>
      <c r="AF55" s="9"/>
      <c r="AG55" s="9"/>
      <c r="AH55" s="9"/>
      <c r="AI55" s="9"/>
      <c r="AJ55" s="9"/>
      <c r="AK55" s="9"/>
      <c r="AL55" s="9"/>
    </row>
    <row r="56" spans="1:38" ht="16.5" customHeight="1" x14ac:dyDescent="0.2">
      <c r="A56" s="11" t="s">
        <v>29</v>
      </c>
      <c r="B56" s="7" t="s">
        <v>71</v>
      </c>
      <c r="C56" s="298" t="s">
        <v>72</v>
      </c>
      <c r="D56" s="299"/>
      <c r="E56" s="299"/>
      <c r="F56" s="299"/>
      <c r="G56" s="7"/>
      <c r="H56" s="7"/>
      <c r="I56" s="7"/>
      <c r="J56" s="7"/>
      <c r="K56" s="7"/>
      <c r="L56" s="7"/>
      <c r="M56" s="7"/>
      <c r="N56" s="7"/>
      <c r="O56" s="7"/>
      <c r="P56" s="7"/>
      <c r="Q56" s="7"/>
      <c r="R56" s="7"/>
      <c r="S56" s="7"/>
      <c r="T56" s="7"/>
      <c r="U56" s="7"/>
      <c r="V56" s="7"/>
      <c r="W56" s="7"/>
      <c r="X56" s="7"/>
      <c r="Y56" s="7"/>
      <c r="Z56" s="7"/>
      <c r="AA56" s="7"/>
      <c r="AB56" s="7"/>
      <c r="AC56" s="1"/>
      <c r="AD56" s="9"/>
      <c r="AE56" s="9"/>
      <c r="AF56" s="9"/>
      <c r="AG56" s="9"/>
      <c r="AH56" s="9"/>
      <c r="AI56" s="9"/>
      <c r="AJ56" s="9"/>
      <c r="AK56" s="9"/>
      <c r="AL56" s="9"/>
    </row>
    <row r="57" spans="1:38" ht="16.5" customHeight="1" x14ac:dyDescent="0.2">
      <c r="A57" s="11" t="s">
        <v>29</v>
      </c>
      <c r="B57" s="9" t="s">
        <v>73</v>
      </c>
      <c r="C57" s="298" t="s">
        <v>74</v>
      </c>
      <c r="D57" s="299"/>
      <c r="E57" s="299"/>
      <c r="F57" s="299"/>
      <c r="G57" s="7"/>
      <c r="H57" s="7"/>
      <c r="I57" s="7"/>
      <c r="J57" s="7"/>
      <c r="K57" s="7"/>
      <c r="L57" s="7"/>
      <c r="M57" s="7"/>
      <c r="N57" s="7"/>
      <c r="O57" s="7"/>
      <c r="P57" s="7"/>
      <c r="Q57" s="7"/>
      <c r="R57" s="7"/>
      <c r="S57" s="7"/>
      <c r="T57" s="7"/>
      <c r="U57" s="7"/>
      <c r="V57" s="7"/>
      <c r="W57" s="7"/>
      <c r="X57" s="7"/>
      <c r="Y57" s="7"/>
      <c r="Z57" s="7"/>
      <c r="AA57" s="7"/>
      <c r="AB57" s="7"/>
      <c r="AC57" s="1"/>
      <c r="AD57" s="9"/>
      <c r="AE57" s="9"/>
      <c r="AF57" s="9"/>
      <c r="AG57" s="9"/>
      <c r="AH57" s="9"/>
      <c r="AI57" s="9"/>
      <c r="AJ57" s="9"/>
      <c r="AK57" s="9"/>
      <c r="AL57" s="9"/>
    </row>
    <row r="58" spans="1:38" ht="16.5" customHeight="1" x14ac:dyDescent="0.2">
      <c r="A58" s="11" t="s">
        <v>29</v>
      </c>
      <c r="B58" s="9"/>
      <c r="C58" s="298" t="s">
        <v>75</v>
      </c>
      <c r="D58" s="299"/>
      <c r="E58" s="299"/>
      <c r="F58" s="299"/>
      <c r="G58" s="1"/>
      <c r="H58" s="1"/>
      <c r="I58" s="1"/>
      <c r="J58" s="1"/>
      <c r="K58" s="1"/>
      <c r="L58" s="1"/>
      <c r="M58" s="1"/>
      <c r="N58" s="1"/>
      <c r="O58" s="1"/>
      <c r="P58" s="1"/>
      <c r="Q58" s="1"/>
      <c r="R58" s="1"/>
      <c r="S58" s="1"/>
      <c r="T58" s="1"/>
      <c r="U58" s="1"/>
      <c r="V58" s="1"/>
      <c r="W58" s="1"/>
      <c r="X58" s="1"/>
      <c r="Y58" s="1"/>
      <c r="Z58" s="1"/>
      <c r="AA58" s="1"/>
      <c r="AB58" s="1"/>
      <c r="AC58" s="1"/>
      <c r="AD58" s="9"/>
      <c r="AE58" s="9"/>
      <c r="AF58" s="9"/>
      <c r="AG58" s="9"/>
      <c r="AH58" s="9"/>
      <c r="AI58" s="9"/>
      <c r="AJ58" s="9"/>
      <c r="AK58" s="9"/>
      <c r="AL58" s="9"/>
    </row>
    <row r="59" spans="1:38" ht="16.5" customHeight="1" x14ac:dyDescent="0.2">
      <c r="A59" s="11" t="s">
        <v>29</v>
      </c>
      <c r="B59" s="16" t="s">
        <v>76</v>
      </c>
      <c r="C59" s="298" t="s">
        <v>77</v>
      </c>
      <c r="D59" s="299"/>
      <c r="E59" s="299"/>
      <c r="F59" s="299"/>
      <c r="G59" s="9"/>
      <c r="H59" s="9"/>
      <c r="I59" s="9"/>
      <c r="J59" s="9"/>
      <c r="K59" s="9"/>
      <c r="L59" s="9"/>
      <c r="M59" s="9"/>
      <c r="N59" s="9"/>
      <c r="O59" s="9"/>
      <c r="P59" s="9"/>
      <c r="Q59" s="9"/>
      <c r="R59" s="9"/>
      <c r="S59" s="9"/>
      <c r="T59" s="9"/>
      <c r="U59" s="9"/>
      <c r="V59" s="9"/>
      <c r="W59" s="9"/>
      <c r="X59" s="9"/>
      <c r="Y59" s="9"/>
      <c r="Z59" s="9"/>
      <c r="AA59" s="9"/>
      <c r="AB59" s="9"/>
      <c r="AC59" s="1"/>
      <c r="AD59" s="9"/>
      <c r="AE59" s="9"/>
      <c r="AF59" s="9"/>
      <c r="AG59" s="9"/>
      <c r="AH59" s="9"/>
      <c r="AI59" s="9"/>
      <c r="AJ59" s="9"/>
      <c r="AK59" s="9"/>
      <c r="AL59" s="9"/>
    </row>
    <row r="60" spans="1:38" ht="16.5" customHeight="1" x14ac:dyDescent="0.2">
      <c r="A60" s="11"/>
      <c r="B60" s="9"/>
      <c r="C60" s="9"/>
      <c r="D60" s="9"/>
      <c r="E60" s="1"/>
      <c r="F60" s="1"/>
      <c r="G60" s="1"/>
      <c r="H60" s="1"/>
      <c r="I60" s="1"/>
      <c r="J60" s="1"/>
      <c r="K60" s="1"/>
      <c r="L60" s="1"/>
      <c r="M60" s="1"/>
      <c r="N60" s="1"/>
      <c r="O60" s="1"/>
      <c r="P60" s="1"/>
      <c r="Q60" s="1"/>
      <c r="R60" s="1"/>
      <c r="S60" s="1"/>
      <c r="T60" s="1"/>
      <c r="U60" s="1"/>
      <c r="V60" s="1"/>
      <c r="W60" s="1"/>
      <c r="X60" s="1"/>
      <c r="Y60" s="1"/>
      <c r="Z60" s="1"/>
      <c r="AA60" s="1"/>
      <c r="AB60" s="1"/>
      <c r="AC60" s="1"/>
      <c r="AD60" s="9"/>
      <c r="AE60" s="9"/>
      <c r="AF60" s="9"/>
      <c r="AG60" s="9"/>
      <c r="AH60" s="9"/>
      <c r="AI60" s="9"/>
      <c r="AJ60" s="9"/>
      <c r="AK60" s="9"/>
      <c r="AL60" s="9"/>
    </row>
    <row r="61" spans="1:38" ht="16.5" customHeight="1" x14ac:dyDescent="0.2">
      <c r="A61" s="11"/>
      <c r="B61" s="9"/>
      <c r="C61" s="9" t="s">
        <v>78</v>
      </c>
      <c r="D61" s="9" t="s">
        <v>7</v>
      </c>
      <c r="E61" s="6">
        <v>5</v>
      </c>
      <c r="F61" s="6">
        <v>5</v>
      </c>
      <c r="G61" s="6">
        <v>5</v>
      </c>
      <c r="H61" s="1">
        <v>5</v>
      </c>
      <c r="I61" s="6">
        <v>7</v>
      </c>
      <c r="J61" s="6">
        <v>7</v>
      </c>
      <c r="K61" s="1">
        <v>16</v>
      </c>
      <c r="L61" s="1">
        <v>16</v>
      </c>
      <c r="M61" s="6">
        <v>16</v>
      </c>
      <c r="N61" s="6">
        <v>16</v>
      </c>
      <c r="O61" s="6">
        <v>16</v>
      </c>
      <c r="P61" s="1">
        <v>29</v>
      </c>
      <c r="Q61" s="6">
        <v>29</v>
      </c>
      <c r="R61" s="6">
        <v>29</v>
      </c>
      <c r="S61" s="6">
        <v>47</v>
      </c>
      <c r="T61" s="6">
        <v>47</v>
      </c>
      <c r="U61" s="1">
        <v>47</v>
      </c>
      <c r="V61" s="1">
        <v>47</v>
      </c>
      <c r="W61" s="17">
        <v>3</v>
      </c>
      <c r="X61" s="6">
        <v>3</v>
      </c>
      <c r="Y61" s="6">
        <v>3</v>
      </c>
      <c r="Z61" s="1">
        <v>3</v>
      </c>
      <c r="AA61" s="1">
        <v>3</v>
      </c>
      <c r="AB61" s="1">
        <v>3</v>
      </c>
      <c r="AC61" s="1">
        <v>3</v>
      </c>
      <c r="AD61" s="9"/>
      <c r="AE61" s="9"/>
      <c r="AF61" s="9"/>
      <c r="AG61" s="9"/>
      <c r="AH61" s="9"/>
      <c r="AI61" s="9"/>
      <c r="AJ61" s="9"/>
      <c r="AK61" s="9"/>
      <c r="AL61" s="9"/>
    </row>
    <row r="62" spans="1:38" ht="16.5" customHeight="1" x14ac:dyDescent="0.2">
      <c r="A62" s="11"/>
      <c r="B62" s="9"/>
      <c r="C62" s="9" t="s">
        <v>79</v>
      </c>
      <c r="D62" s="9" t="s">
        <v>80</v>
      </c>
      <c r="E62" s="6">
        <v>160</v>
      </c>
      <c r="F62" s="6">
        <v>165</v>
      </c>
      <c r="G62" s="6">
        <v>170</v>
      </c>
      <c r="H62" s="1">
        <v>175</v>
      </c>
      <c r="I62" s="6">
        <v>170</v>
      </c>
      <c r="J62" s="6">
        <v>160</v>
      </c>
      <c r="K62" s="1">
        <v>140</v>
      </c>
      <c r="L62" s="1">
        <v>160</v>
      </c>
      <c r="M62" s="6">
        <v>150</v>
      </c>
      <c r="N62" s="6">
        <v>170</v>
      </c>
      <c r="O62" s="6">
        <v>180</v>
      </c>
      <c r="P62" s="1">
        <v>100</v>
      </c>
      <c r="Q62" s="6">
        <v>115</v>
      </c>
      <c r="R62" s="6">
        <v>118</v>
      </c>
      <c r="S62" s="6">
        <v>115</v>
      </c>
      <c r="T62" s="6">
        <v>120</v>
      </c>
      <c r="U62" s="1">
        <v>120</v>
      </c>
      <c r="V62" s="1">
        <v>125</v>
      </c>
      <c r="W62" s="17">
        <v>105</v>
      </c>
      <c r="X62" s="6">
        <v>110</v>
      </c>
      <c r="Y62" s="6">
        <v>115</v>
      </c>
      <c r="Z62" s="1">
        <v>120</v>
      </c>
      <c r="AA62" s="1">
        <v>125</v>
      </c>
      <c r="AB62" s="1">
        <v>130</v>
      </c>
      <c r="AC62" s="1">
        <v>135</v>
      </c>
      <c r="AD62" s="9"/>
      <c r="AE62" s="9"/>
      <c r="AF62" s="9"/>
      <c r="AG62" s="9"/>
      <c r="AH62" s="9"/>
      <c r="AI62" s="9"/>
      <c r="AJ62" s="9"/>
      <c r="AK62" s="9"/>
      <c r="AL62" s="9"/>
    </row>
    <row r="63" spans="1:38" ht="16.5" customHeight="1" x14ac:dyDescent="0.2">
      <c r="A63" s="11"/>
      <c r="B63" s="9"/>
      <c r="C63" s="9" t="s">
        <v>81</v>
      </c>
      <c r="D63" s="9"/>
      <c r="E63" s="1" t="s">
        <v>82</v>
      </c>
      <c r="F63" s="1" t="s">
        <v>82</v>
      </c>
      <c r="G63" s="1" t="s">
        <v>82</v>
      </c>
      <c r="H63" s="1" t="s">
        <v>82</v>
      </c>
      <c r="I63" s="1" t="s">
        <v>82</v>
      </c>
      <c r="J63" s="1" t="s">
        <v>82</v>
      </c>
      <c r="K63" s="1" t="s">
        <v>82</v>
      </c>
      <c r="L63" s="1" t="s">
        <v>82</v>
      </c>
      <c r="M63" s="1" t="s">
        <v>82</v>
      </c>
      <c r="N63" s="1" t="s">
        <v>82</v>
      </c>
      <c r="O63" s="1" t="s">
        <v>82</v>
      </c>
      <c r="P63" s="1" t="s">
        <v>82</v>
      </c>
      <c r="Q63" s="1" t="s">
        <v>82</v>
      </c>
      <c r="R63" s="1" t="s">
        <v>82</v>
      </c>
      <c r="S63" s="1" t="s">
        <v>82</v>
      </c>
      <c r="T63" s="1" t="s">
        <v>82</v>
      </c>
      <c r="U63" s="1" t="s">
        <v>82</v>
      </c>
      <c r="V63" s="1" t="s">
        <v>82</v>
      </c>
      <c r="W63" s="18" t="s">
        <v>82</v>
      </c>
      <c r="X63" s="1" t="s">
        <v>82</v>
      </c>
      <c r="Y63" s="1" t="s">
        <v>82</v>
      </c>
      <c r="Z63" s="1" t="s">
        <v>82</v>
      </c>
      <c r="AA63" s="1" t="s">
        <v>82</v>
      </c>
      <c r="AB63" s="1" t="s">
        <v>82</v>
      </c>
      <c r="AC63" s="1" t="s">
        <v>82</v>
      </c>
      <c r="AD63" s="9"/>
      <c r="AE63" s="9"/>
      <c r="AF63" s="9"/>
      <c r="AG63" s="9"/>
      <c r="AH63" s="9"/>
      <c r="AI63" s="9"/>
      <c r="AJ63" s="9"/>
      <c r="AK63" s="9"/>
      <c r="AL63" s="9"/>
    </row>
    <row r="64" spans="1:38" ht="16.5" customHeight="1" x14ac:dyDescent="0.2">
      <c r="A64" s="11"/>
      <c r="B64" s="9"/>
      <c r="C64" s="9" t="s">
        <v>83</v>
      </c>
      <c r="D64" s="9"/>
      <c r="E64" s="1" t="s">
        <v>84</v>
      </c>
      <c r="F64" s="1" t="s">
        <v>84</v>
      </c>
      <c r="G64" s="1" t="s">
        <v>84</v>
      </c>
      <c r="H64" s="1" t="s">
        <v>84</v>
      </c>
      <c r="I64" s="1" t="s">
        <v>84</v>
      </c>
      <c r="J64" s="1" t="s">
        <v>84</v>
      </c>
      <c r="K64" s="1" t="s">
        <v>84</v>
      </c>
      <c r="L64" s="1" t="s">
        <v>84</v>
      </c>
      <c r="M64" s="1" t="s">
        <v>84</v>
      </c>
      <c r="N64" s="1" t="s">
        <v>84</v>
      </c>
      <c r="O64" s="1" t="s">
        <v>84</v>
      </c>
      <c r="P64" s="1"/>
      <c r="Q64" s="1"/>
      <c r="R64" s="1"/>
      <c r="S64" s="1"/>
      <c r="T64" s="1"/>
      <c r="U64" s="1"/>
      <c r="V64" s="1"/>
      <c r="W64" s="18" t="s">
        <v>84</v>
      </c>
      <c r="X64" s="1" t="s">
        <v>84</v>
      </c>
      <c r="Y64" s="1" t="s">
        <v>84</v>
      </c>
      <c r="Z64" s="1" t="s">
        <v>84</v>
      </c>
      <c r="AA64" s="1" t="s">
        <v>84</v>
      </c>
      <c r="AB64" s="1" t="s">
        <v>84</v>
      </c>
      <c r="AC64" s="1" t="s">
        <v>84</v>
      </c>
      <c r="AD64" s="9"/>
      <c r="AE64" s="9"/>
      <c r="AF64" s="9"/>
      <c r="AG64" s="9"/>
      <c r="AH64" s="9"/>
      <c r="AI64" s="9"/>
      <c r="AJ64" s="9"/>
      <c r="AK64" s="9"/>
      <c r="AL64" s="9"/>
    </row>
    <row r="65" spans="1:38" ht="16.5" customHeight="1" x14ac:dyDescent="0.2">
      <c r="A65" s="11"/>
      <c r="B65" s="9"/>
      <c r="C65" s="9" t="s">
        <v>85</v>
      </c>
      <c r="D65" s="9" t="s">
        <v>86</v>
      </c>
      <c r="E65" s="1" t="s">
        <v>84</v>
      </c>
      <c r="F65" s="1" t="s">
        <v>84</v>
      </c>
      <c r="G65" s="1" t="s">
        <v>84</v>
      </c>
      <c r="H65" s="1" t="s">
        <v>84</v>
      </c>
      <c r="I65" s="1" t="s">
        <v>84</v>
      </c>
      <c r="J65" s="1" t="s">
        <v>84</v>
      </c>
      <c r="K65" s="1" t="s">
        <v>84</v>
      </c>
      <c r="L65" s="1" t="s">
        <v>84</v>
      </c>
      <c r="M65" s="1" t="s">
        <v>84</v>
      </c>
      <c r="N65" s="1" t="s">
        <v>84</v>
      </c>
      <c r="O65" s="1" t="s">
        <v>84</v>
      </c>
      <c r="P65" s="1"/>
      <c r="Q65" s="1"/>
      <c r="R65" s="1"/>
      <c r="S65" s="1"/>
      <c r="T65" s="1"/>
      <c r="U65" s="1"/>
      <c r="V65" s="1"/>
      <c r="W65" s="18" t="s">
        <v>84</v>
      </c>
      <c r="X65" s="1" t="s">
        <v>84</v>
      </c>
      <c r="Y65" s="1" t="s">
        <v>84</v>
      </c>
      <c r="Z65" s="1" t="s">
        <v>84</v>
      </c>
      <c r="AA65" s="1" t="s">
        <v>84</v>
      </c>
      <c r="AB65" s="1" t="s">
        <v>84</v>
      </c>
      <c r="AC65" s="1" t="s">
        <v>84</v>
      </c>
      <c r="AD65" s="9"/>
      <c r="AE65" s="9"/>
      <c r="AF65" s="9"/>
      <c r="AG65" s="9"/>
      <c r="AH65" s="9"/>
      <c r="AI65" s="9"/>
      <c r="AJ65" s="9"/>
      <c r="AK65" s="9"/>
      <c r="AL65" s="9"/>
    </row>
    <row r="66" spans="1:38" ht="16.5" customHeight="1" x14ac:dyDescent="0.2">
      <c r="A66" s="11"/>
      <c r="B66" s="9"/>
      <c r="C66" s="16" t="s">
        <v>76</v>
      </c>
      <c r="D66" s="9"/>
      <c r="E66" s="1">
        <v>0.75</v>
      </c>
      <c r="F66" s="1">
        <v>0.75</v>
      </c>
      <c r="G66" s="1">
        <v>0.75</v>
      </c>
      <c r="H66" s="1">
        <v>0.75</v>
      </c>
      <c r="I66" s="1">
        <v>0.75</v>
      </c>
      <c r="J66" s="1">
        <v>0.75</v>
      </c>
      <c r="K66" s="1">
        <v>0.75</v>
      </c>
      <c r="L66" s="1">
        <v>0.75</v>
      </c>
      <c r="M66" s="1">
        <v>0.75</v>
      </c>
      <c r="N66" s="1">
        <v>0.75</v>
      </c>
      <c r="O66" s="1">
        <v>0.75</v>
      </c>
      <c r="P66" s="1">
        <v>0.75</v>
      </c>
      <c r="Q66" s="1">
        <v>0.75</v>
      </c>
      <c r="R66" s="1">
        <v>0.75</v>
      </c>
      <c r="S66" s="1">
        <v>0.75</v>
      </c>
      <c r="T66" s="1">
        <v>0.75</v>
      </c>
      <c r="U66" s="1">
        <v>0.75</v>
      </c>
      <c r="V66" s="1">
        <v>0.75</v>
      </c>
      <c r="W66" s="18">
        <v>0.75</v>
      </c>
      <c r="X66" s="1">
        <v>0.75</v>
      </c>
      <c r="Y66" s="1">
        <v>0.75</v>
      </c>
      <c r="Z66" s="1">
        <v>0.75</v>
      </c>
      <c r="AA66" s="1">
        <v>0.75</v>
      </c>
      <c r="AB66" s="1">
        <v>0.75</v>
      </c>
      <c r="AC66" s="1">
        <v>0.75</v>
      </c>
      <c r="AD66" s="9"/>
      <c r="AE66" s="9"/>
      <c r="AF66" s="9"/>
      <c r="AG66" s="9"/>
      <c r="AH66" s="9"/>
      <c r="AI66" s="9"/>
      <c r="AJ66" s="9"/>
      <c r="AK66" s="9"/>
      <c r="AL66" s="9"/>
    </row>
    <row r="67" spans="1:38" ht="16.5" customHeight="1" x14ac:dyDescent="0.2">
      <c r="A67" s="11"/>
      <c r="B67" s="9"/>
      <c r="C67" s="9" t="s">
        <v>87</v>
      </c>
      <c r="D67" s="9" t="s">
        <v>9</v>
      </c>
      <c r="E67" s="1">
        <v>1075</v>
      </c>
      <c r="F67" s="1">
        <v>1090</v>
      </c>
      <c r="G67" s="1">
        <v>1060</v>
      </c>
      <c r="H67" s="1">
        <v>1030</v>
      </c>
      <c r="I67" s="1">
        <v>1880</v>
      </c>
      <c r="J67" s="1">
        <v>1985</v>
      </c>
      <c r="K67" s="14" t="s">
        <v>88</v>
      </c>
      <c r="L67" s="14">
        <v>2445</v>
      </c>
      <c r="M67" s="14" t="s">
        <v>89</v>
      </c>
      <c r="N67" s="14">
        <v>2455</v>
      </c>
      <c r="O67" s="1">
        <v>2720</v>
      </c>
      <c r="P67" s="1">
        <v>4300</v>
      </c>
      <c r="Q67" s="1">
        <v>4600</v>
      </c>
      <c r="R67" s="1">
        <v>8960</v>
      </c>
      <c r="S67" s="1">
        <v>12050</v>
      </c>
      <c r="T67" s="1">
        <v>13800</v>
      </c>
      <c r="U67" s="1">
        <v>12320</v>
      </c>
      <c r="V67" s="1">
        <v>12395</v>
      </c>
      <c r="W67" s="19">
        <v>1800</v>
      </c>
      <c r="X67" s="14">
        <v>1850</v>
      </c>
      <c r="Y67" s="1">
        <v>2350</v>
      </c>
      <c r="Z67" s="1">
        <v>2645</v>
      </c>
      <c r="AA67" s="1">
        <v>2730</v>
      </c>
      <c r="AB67" s="1">
        <v>4810</v>
      </c>
      <c r="AC67" s="1">
        <v>5375</v>
      </c>
      <c r="AD67" s="9"/>
      <c r="AE67" s="9"/>
      <c r="AF67" s="9"/>
      <c r="AG67" s="9"/>
      <c r="AH67" s="9"/>
      <c r="AI67" s="9"/>
      <c r="AJ67" s="9"/>
      <c r="AK67" s="9"/>
      <c r="AL67" s="9"/>
    </row>
    <row r="68" spans="1:38" ht="16.5" customHeight="1" x14ac:dyDescent="0.2">
      <c r="A68" s="11"/>
      <c r="B68" s="9"/>
      <c r="C68" s="9" t="s">
        <v>90</v>
      </c>
      <c r="D68" s="9" t="s">
        <v>9</v>
      </c>
      <c r="E68" s="20">
        <v>0.52</v>
      </c>
      <c r="F68" s="20">
        <v>0.53</v>
      </c>
      <c r="G68" s="20">
        <v>0.54</v>
      </c>
      <c r="H68" s="20">
        <v>0.55000000000000004</v>
      </c>
      <c r="I68" s="21">
        <v>0.52129999999999999</v>
      </c>
      <c r="J68" s="21">
        <v>0.54410000000000003</v>
      </c>
      <c r="K68" s="20">
        <v>0.55000000000000004</v>
      </c>
      <c r="L68" s="20">
        <v>0.56000000000000005</v>
      </c>
      <c r="M68" s="20">
        <v>0.55000000000000004</v>
      </c>
      <c r="N68" s="20">
        <v>0.56000000000000005</v>
      </c>
      <c r="O68" s="20">
        <v>0.55000000000000004</v>
      </c>
      <c r="P68" s="20">
        <v>0.46</v>
      </c>
      <c r="Q68" s="20" t="s">
        <v>91</v>
      </c>
      <c r="R68" s="20">
        <v>0.47</v>
      </c>
      <c r="S68" s="20">
        <v>0.27</v>
      </c>
      <c r="T68" s="20">
        <v>0.28000000000000003</v>
      </c>
      <c r="U68" s="20">
        <v>0.28999999999999998</v>
      </c>
      <c r="V68" s="20">
        <v>0.3</v>
      </c>
      <c r="W68" s="22">
        <v>0.6</v>
      </c>
      <c r="X68" s="20">
        <v>0.62</v>
      </c>
      <c r="Y68" s="20">
        <v>0.64259999999999995</v>
      </c>
      <c r="Z68" s="20">
        <v>0.59</v>
      </c>
      <c r="AA68" s="20">
        <v>0.57999999999999996</v>
      </c>
      <c r="AB68" s="20">
        <v>0.59</v>
      </c>
      <c r="AC68" s="20">
        <v>0.57999999999999996</v>
      </c>
      <c r="AD68" s="9"/>
      <c r="AE68" s="9"/>
      <c r="AF68" s="9"/>
      <c r="AG68" s="9"/>
      <c r="AH68" s="9"/>
      <c r="AI68" s="9"/>
      <c r="AJ68" s="9"/>
      <c r="AK68" s="9"/>
      <c r="AL68" s="9"/>
    </row>
    <row r="69" spans="1:38" ht="16.5" customHeight="1" x14ac:dyDescent="0.2">
      <c r="A69" s="11"/>
      <c r="B69" s="9"/>
      <c r="C69" s="9" t="s">
        <v>92</v>
      </c>
      <c r="D69" s="9" t="s">
        <v>9</v>
      </c>
      <c r="E69" s="20">
        <v>0.48</v>
      </c>
      <c r="F69" s="20">
        <v>0.47</v>
      </c>
      <c r="G69" s="20">
        <v>0.46</v>
      </c>
      <c r="H69" s="20">
        <v>0.45</v>
      </c>
      <c r="I69" s="21">
        <v>0.47870000000000001</v>
      </c>
      <c r="J69" s="21">
        <v>0.45590000000000003</v>
      </c>
      <c r="K69" s="20">
        <v>0.45</v>
      </c>
      <c r="L69" s="20">
        <v>0.44</v>
      </c>
      <c r="M69" s="20">
        <v>0.45</v>
      </c>
      <c r="N69" s="20">
        <v>0.44</v>
      </c>
      <c r="O69" s="20">
        <v>0.45</v>
      </c>
      <c r="P69" s="20">
        <v>0.54</v>
      </c>
      <c r="Q69" s="20" t="s">
        <v>93</v>
      </c>
      <c r="R69" s="20">
        <v>0.53</v>
      </c>
      <c r="S69" s="20">
        <v>0.73</v>
      </c>
      <c r="T69" s="20">
        <v>0.72</v>
      </c>
      <c r="U69" s="20">
        <v>0.71</v>
      </c>
      <c r="V69" s="20">
        <v>0.7</v>
      </c>
      <c r="W69" s="22">
        <v>0.4</v>
      </c>
      <c r="X69" s="20">
        <v>0.38</v>
      </c>
      <c r="Y69" s="20">
        <v>0.36</v>
      </c>
      <c r="Z69" s="20">
        <v>0.31</v>
      </c>
      <c r="AA69" s="20">
        <v>0.52</v>
      </c>
      <c r="AB69" s="20">
        <v>0.41</v>
      </c>
      <c r="AC69" s="20">
        <v>0.42</v>
      </c>
      <c r="AD69" s="9"/>
      <c r="AE69" s="9"/>
      <c r="AF69" s="9"/>
      <c r="AG69" s="9"/>
      <c r="AH69" s="9"/>
      <c r="AI69" s="9"/>
      <c r="AJ69" s="9"/>
      <c r="AK69" s="9"/>
      <c r="AL69" s="9"/>
    </row>
    <row r="70" spans="1:38" ht="16.5" customHeight="1" x14ac:dyDescent="0.2">
      <c r="A70" s="11"/>
      <c r="B70" s="9"/>
      <c r="C70" s="7" t="s">
        <v>94</v>
      </c>
      <c r="D70" s="9" t="s">
        <v>9</v>
      </c>
      <c r="E70" s="1"/>
      <c r="F70" s="1"/>
      <c r="G70" s="1"/>
      <c r="H70" s="1"/>
      <c r="I70" s="1"/>
      <c r="J70" s="1"/>
      <c r="K70" s="1" t="s">
        <v>95</v>
      </c>
      <c r="L70" s="1" t="s">
        <v>95</v>
      </c>
      <c r="M70" s="1" t="s">
        <v>95</v>
      </c>
      <c r="N70" s="1" t="s">
        <v>95</v>
      </c>
      <c r="O70" s="1" t="s">
        <v>95</v>
      </c>
      <c r="P70" s="1"/>
      <c r="Q70" s="1"/>
      <c r="R70" s="1"/>
      <c r="S70" s="1"/>
      <c r="T70" s="1"/>
      <c r="U70" s="1"/>
      <c r="V70" s="1"/>
      <c r="W70" s="18" t="s">
        <v>95</v>
      </c>
      <c r="X70" s="1" t="s">
        <v>95</v>
      </c>
      <c r="Y70" s="1" t="s">
        <v>95</v>
      </c>
      <c r="Z70" s="1" t="s">
        <v>95</v>
      </c>
      <c r="AA70" s="1" t="s">
        <v>95</v>
      </c>
      <c r="AB70" s="1" t="s">
        <v>95</v>
      </c>
      <c r="AC70" s="1" t="s">
        <v>95</v>
      </c>
      <c r="AD70" s="9"/>
      <c r="AE70" s="9"/>
      <c r="AF70" s="9"/>
      <c r="AG70" s="9"/>
      <c r="AH70" s="9"/>
      <c r="AI70" s="9"/>
      <c r="AJ70" s="9"/>
      <c r="AK70" s="9"/>
      <c r="AL70" s="9"/>
    </row>
    <row r="71" spans="1:38" ht="16.5" customHeight="1" x14ac:dyDescent="0.2">
      <c r="A71" s="11"/>
      <c r="B71" s="9"/>
      <c r="C71" s="9" t="s">
        <v>96</v>
      </c>
      <c r="D71" s="9" t="s">
        <v>9</v>
      </c>
      <c r="E71" s="1">
        <v>1550</v>
      </c>
      <c r="F71" s="1">
        <v>1540</v>
      </c>
      <c r="G71" s="1">
        <v>1528</v>
      </c>
      <c r="H71" s="1">
        <v>1498</v>
      </c>
      <c r="I71" s="1">
        <v>2510</v>
      </c>
      <c r="J71" s="1">
        <v>2605</v>
      </c>
      <c r="K71" s="14">
        <v>3250</v>
      </c>
      <c r="L71" s="14">
        <v>3500</v>
      </c>
      <c r="M71" s="14">
        <v>3300</v>
      </c>
      <c r="N71" s="14">
        <v>3730</v>
      </c>
      <c r="O71" s="1">
        <v>4000</v>
      </c>
      <c r="P71" s="1"/>
      <c r="Q71" s="1"/>
      <c r="R71" s="1"/>
      <c r="S71" s="1"/>
      <c r="T71" s="1"/>
      <c r="U71" s="1"/>
      <c r="V71" s="1"/>
      <c r="W71" s="18">
        <v>3550</v>
      </c>
      <c r="X71" s="1">
        <v>4750</v>
      </c>
      <c r="Y71" s="14">
        <v>7000</v>
      </c>
      <c r="Z71" s="1">
        <v>8850</v>
      </c>
      <c r="AA71" s="1">
        <v>9500</v>
      </c>
      <c r="AB71" s="1">
        <v>15100</v>
      </c>
      <c r="AC71" s="1">
        <v>15100</v>
      </c>
      <c r="AD71" s="9"/>
      <c r="AE71" s="9"/>
      <c r="AF71" s="9"/>
      <c r="AG71" s="9"/>
      <c r="AH71" s="9"/>
      <c r="AI71" s="9"/>
      <c r="AJ71" s="9"/>
      <c r="AK71" s="9"/>
      <c r="AL71" s="9"/>
    </row>
    <row r="72" spans="1:38" ht="16.5" customHeight="1" x14ac:dyDescent="0.2">
      <c r="A72" s="11"/>
      <c r="B72" s="9"/>
      <c r="C72" s="9" t="s">
        <v>97</v>
      </c>
      <c r="D72" s="9" t="s">
        <v>9</v>
      </c>
      <c r="E72" s="20">
        <v>0.52</v>
      </c>
      <c r="F72" s="20">
        <v>0.53</v>
      </c>
      <c r="G72" s="20">
        <v>0.54</v>
      </c>
      <c r="H72" s="20">
        <v>0.55000000000000004</v>
      </c>
      <c r="I72" s="21">
        <v>0.52129999999999999</v>
      </c>
      <c r="J72" s="21">
        <v>0.54410000000000003</v>
      </c>
      <c r="K72" s="20">
        <v>0.55000000000000004</v>
      </c>
      <c r="L72" s="20">
        <v>0.56000000000000005</v>
      </c>
      <c r="M72" s="20">
        <v>0.55000000000000004</v>
      </c>
      <c r="N72" s="20">
        <v>0.56000000000000005</v>
      </c>
      <c r="O72" s="20">
        <v>0.55000000000000004</v>
      </c>
      <c r="P72" s="20" t="s">
        <v>98</v>
      </c>
      <c r="Q72" s="20" t="s">
        <v>99</v>
      </c>
      <c r="R72" s="20" t="s">
        <v>100</v>
      </c>
      <c r="S72" s="20">
        <v>0.31</v>
      </c>
      <c r="T72" s="20">
        <v>0.32</v>
      </c>
      <c r="U72" s="20">
        <v>0.32</v>
      </c>
      <c r="V72" s="20">
        <v>0.31</v>
      </c>
      <c r="W72" s="22">
        <v>0.28000000000000003</v>
      </c>
      <c r="X72" s="20">
        <v>0.28999999999999998</v>
      </c>
      <c r="Y72" s="20">
        <v>0.3</v>
      </c>
      <c r="Z72" s="20">
        <v>0.28000000000000003</v>
      </c>
      <c r="AA72" s="20">
        <v>0.28999999999999998</v>
      </c>
      <c r="AB72" s="20">
        <v>0.3</v>
      </c>
      <c r="AC72" s="20">
        <v>0.32</v>
      </c>
      <c r="AD72" s="9"/>
      <c r="AE72" s="9"/>
      <c r="AF72" s="9"/>
      <c r="AG72" s="9"/>
      <c r="AH72" s="9"/>
      <c r="AI72" s="9"/>
      <c r="AJ72" s="9"/>
      <c r="AK72" s="9"/>
      <c r="AL72" s="9"/>
    </row>
    <row r="73" spans="1:38" ht="16.5" customHeight="1" x14ac:dyDescent="0.2">
      <c r="A73" s="11"/>
      <c r="B73" s="9"/>
      <c r="C73" s="9" t="s">
        <v>101</v>
      </c>
      <c r="D73" s="9" t="s">
        <v>9</v>
      </c>
      <c r="E73" s="20">
        <v>0.48</v>
      </c>
      <c r="F73" s="20">
        <v>0.47</v>
      </c>
      <c r="G73" s="20">
        <v>0.46</v>
      </c>
      <c r="H73" s="20">
        <v>0.45</v>
      </c>
      <c r="I73" s="21">
        <v>0.47870000000000001</v>
      </c>
      <c r="J73" s="21">
        <v>0.45590000000000003</v>
      </c>
      <c r="K73" s="20">
        <v>0.45</v>
      </c>
      <c r="L73" s="20">
        <v>0.44</v>
      </c>
      <c r="M73" s="20">
        <v>0.45</v>
      </c>
      <c r="N73" s="20">
        <v>0.44</v>
      </c>
      <c r="O73" s="20">
        <v>0.45</v>
      </c>
      <c r="P73" s="20" t="s">
        <v>102</v>
      </c>
      <c r="Q73" s="20" t="s">
        <v>103</v>
      </c>
      <c r="R73" s="20" t="s">
        <v>104</v>
      </c>
      <c r="S73" s="20">
        <v>0.69</v>
      </c>
      <c r="T73" s="20">
        <v>0.68</v>
      </c>
      <c r="U73" s="20">
        <v>0.68</v>
      </c>
      <c r="V73" s="20">
        <v>0.69</v>
      </c>
      <c r="W73" s="22">
        <v>0.72</v>
      </c>
      <c r="X73" s="20">
        <v>0.71</v>
      </c>
      <c r="Y73" s="20">
        <v>0.7</v>
      </c>
      <c r="Z73" s="20">
        <v>0.72</v>
      </c>
      <c r="AA73" s="20">
        <v>0.77</v>
      </c>
      <c r="AB73" s="20">
        <v>0.7</v>
      </c>
      <c r="AC73" s="20">
        <v>0.68</v>
      </c>
      <c r="AD73" s="9"/>
      <c r="AE73" s="9"/>
      <c r="AF73" s="9"/>
      <c r="AG73" s="9"/>
      <c r="AH73" s="9"/>
      <c r="AI73" s="9"/>
      <c r="AJ73" s="9"/>
      <c r="AK73" s="9"/>
      <c r="AL73" s="9"/>
    </row>
    <row r="74" spans="1:38" ht="16.5" customHeight="1" x14ac:dyDescent="0.2">
      <c r="A74" s="11"/>
      <c r="B74" s="9"/>
      <c r="C74" s="9" t="s">
        <v>105</v>
      </c>
      <c r="D74" s="9" t="s">
        <v>106</v>
      </c>
      <c r="E74" s="6" t="s">
        <v>107</v>
      </c>
      <c r="F74" s="6" t="s">
        <v>108</v>
      </c>
      <c r="G74" s="6" t="s">
        <v>109</v>
      </c>
      <c r="H74" s="1" t="s">
        <v>110</v>
      </c>
      <c r="I74" s="6" t="s">
        <v>111</v>
      </c>
      <c r="J74" s="6" t="s">
        <v>111</v>
      </c>
      <c r="K74" s="1" t="s">
        <v>112</v>
      </c>
      <c r="L74" s="1" t="s">
        <v>113</v>
      </c>
      <c r="M74" s="6" t="s">
        <v>114</v>
      </c>
      <c r="N74" s="6" t="s">
        <v>115</v>
      </c>
      <c r="O74" s="6" t="s">
        <v>116</v>
      </c>
      <c r="P74" s="1" t="s">
        <v>117</v>
      </c>
      <c r="Q74" s="6" t="s">
        <v>118</v>
      </c>
      <c r="R74" s="6" t="s">
        <v>119</v>
      </c>
      <c r="S74" s="6" t="s">
        <v>120</v>
      </c>
      <c r="T74" s="6" t="s">
        <v>121</v>
      </c>
      <c r="U74" s="1" t="s">
        <v>122</v>
      </c>
      <c r="V74" s="1" t="s">
        <v>123</v>
      </c>
      <c r="W74" s="17" t="s">
        <v>124</v>
      </c>
      <c r="X74" s="6" t="s">
        <v>125</v>
      </c>
      <c r="Y74" s="6" t="s">
        <v>126</v>
      </c>
      <c r="Z74" s="1" t="s">
        <v>126</v>
      </c>
      <c r="AA74" s="1" t="s">
        <v>127</v>
      </c>
      <c r="AB74" s="1" t="s">
        <v>128</v>
      </c>
      <c r="AC74" s="1" t="s">
        <v>129</v>
      </c>
      <c r="AD74" s="9"/>
      <c r="AE74" s="9"/>
      <c r="AF74" s="9"/>
      <c r="AG74" s="9"/>
      <c r="AH74" s="9"/>
      <c r="AI74" s="9"/>
      <c r="AJ74" s="9"/>
      <c r="AK74" s="9"/>
      <c r="AL74" s="9"/>
    </row>
    <row r="75" spans="1:38" ht="16.5" customHeight="1" x14ac:dyDescent="0.2">
      <c r="A75" s="11"/>
      <c r="B75" s="9"/>
      <c r="C75" s="9" t="s">
        <v>130</v>
      </c>
      <c r="D75" s="9" t="s">
        <v>106</v>
      </c>
      <c r="E75" s="1">
        <v>2550</v>
      </c>
      <c r="F75" s="1">
        <v>2600</v>
      </c>
      <c r="G75" s="1">
        <v>2570</v>
      </c>
      <c r="H75" s="1">
        <v>2570</v>
      </c>
      <c r="I75" s="1">
        <v>2745</v>
      </c>
      <c r="J75" s="1">
        <v>2745</v>
      </c>
      <c r="K75" s="1">
        <v>3110</v>
      </c>
      <c r="L75" s="1">
        <v>3550</v>
      </c>
      <c r="M75" s="1"/>
      <c r="N75" s="1">
        <v>3750</v>
      </c>
      <c r="O75" s="1">
        <v>3670</v>
      </c>
      <c r="P75" s="1">
        <v>4085</v>
      </c>
      <c r="Q75" s="1">
        <v>4085</v>
      </c>
      <c r="R75" s="1">
        <v>4300</v>
      </c>
      <c r="S75" s="1">
        <v>6150</v>
      </c>
      <c r="T75" s="1">
        <v>6150</v>
      </c>
      <c r="U75" s="1">
        <v>6120</v>
      </c>
      <c r="V75" s="1">
        <v>6120</v>
      </c>
      <c r="W75" s="18">
        <v>2750</v>
      </c>
      <c r="X75" s="1">
        <v>3360</v>
      </c>
      <c r="Y75" s="1">
        <v>3845</v>
      </c>
      <c r="Z75" s="1">
        <v>4175</v>
      </c>
      <c r="AA75" s="1">
        <v>4475</v>
      </c>
      <c r="AB75" s="1">
        <v>5550</v>
      </c>
      <c r="AC75" s="1">
        <v>6160</v>
      </c>
      <c r="AD75" s="9"/>
      <c r="AE75" s="9"/>
      <c r="AF75" s="9"/>
      <c r="AG75" s="9"/>
      <c r="AH75" s="9"/>
      <c r="AI75" s="9"/>
      <c r="AJ75" s="9"/>
      <c r="AK75" s="9"/>
      <c r="AL75" s="9"/>
    </row>
    <row r="76" spans="1:38" ht="16.5" customHeight="1" x14ac:dyDescent="0.2">
      <c r="A76" s="11"/>
      <c r="B76" s="9"/>
      <c r="C76" s="9" t="s">
        <v>131</v>
      </c>
      <c r="D76" s="9" t="s">
        <v>106</v>
      </c>
      <c r="E76" s="1" t="s">
        <v>132</v>
      </c>
      <c r="F76" s="1" t="s">
        <v>133</v>
      </c>
      <c r="G76" s="1" t="s">
        <v>132</v>
      </c>
      <c r="H76" s="1" t="s">
        <v>133</v>
      </c>
      <c r="I76" s="1" t="s">
        <v>134</v>
      </c>
      <c r="J76" s="1" t="s">
        <v>134</v>
      </c>
      <c r="K76" s="1" t="s">
        <v>135</v>
      </c>
      <c r="L76" s="1" t="s">
        <v>136</v>
      </c>
      <c r="M76" s="1" t="s">
        <v>135</v>
      </c>
      <c r="N76" s="1" t="s">
        <v>137</v>
      </c>
      <c r="O76" s="1" t="s">
        <v>138</v>
      </c>
      <c r="P76" s="1" t="s">
        <v>139</v>
      </c>
      <c r="Q76" s="1" t="s">
        <v>140</v>
      </c>
      <c r="R76" s="1" t="s">
        <v>141</v>
      </c>
      <c r="S76" s="1" t="s">
        <v>142</v>
      </c>
      <c r="T76" s="1" t="s">
        <v>143</v>
      </c>
      <c r="U76" s="1" t="s">
        <v>144</v>
      </c>
      <c r="V76" s="1" t="s">
        <v>145</v>
      </c>
      <c r="W76" s="18" t="s">
        <v>146</v>
      </c>
      <c r="X76" s="1" t="s">
        <v>146</v>
      </c>
      <c r="Y76" s="1" t="s">
        <v>147</v>
      </c>
      <c r="Z76" s="1" t="s">
        <v>148</v>
      </c>
      <c r="AA76" s="1" t="s">
        <v>148</v>
      </c>
      <c r="AB76" s="1" t="s">
        <v>149</v>
      </c>
      <c r="AC76" s="1" t="s">
        <v>150</v>
      </c>
      <c r="AD76" s="9"/>
      <c r="AE76" s="9"/>
      <c r="AF76" s="9"/>
      <c r="AG76" s="9"/>
      <c r="AH76" s="9"/>
      <c r="AI76" s="9"/>
      <c r="AJ76" s="9"/>
      <c r="AK76" s="9"/>
      <c r="AL76" s="9"/>
    </row>
    <row r="77" spans="1:38" ht="16.5" customHeight="1" x14ac:dyDescent="0.2">
      <c r="A77" s="11"/>
      <c r="B77" s="9"/>
      <c r="C77" s="9" t="s">
        <v>151</v>
      </c>
      <c r="D77" s="9" t="s">
        <v>152</v>
      </c>
      <c r="E77" s="1" t="s">
        <v>95</v>
      </c>
      <c r="F77" s="1" t="s">
        <v>95</v>
      </c>
      <c r="G77" s="1" t="s">
        <v>95</v>
      </c>
      <c r="H77" s="1" t="s">
        <v>95</v>
      </c>
      <c r="I77" s="1" t="s">
        <v>95</v>
      </c>
      <c r="J77" s="1" t="s">
        <v>95</v>
      </c>
      <c r="K77" s="1" t="s">
        <v>95</v>
      </c>
      <c r="L77" s="1" t="s">
        <v>95</v>
      </c>
      <c r="M77" s="1" t="s">
        <v>95</v>
      </c>
      <c r="N77" s="1" t="s">
        <v>95</v>
      </c>
      <c r="O77" s="1" t="s">
        <v>95</v>
      </c>
      <c r="P77" s="1"/>
      <c r="Q77" s="1"/>
      <c r="R77" s="1"/>
      <c r="S77" s="1"/>
      <c r="T77" s="1"/>
      <c r="U77" s="1"/>
      <c r="V77" s="1"/>
      <c r="W77" s="18" t="s">
        <v>95</v>
      </c>
      <c r="X77" s="1" t="s">
        <v>95</v>
      </c>
      <c r="Y77" s="1" t="s">
        <v>95</v>
      </c>
      <c r="Z77" s="1" t="s">
        <v>95</v>
      </c>
      <c r="AA77" s="1" t="s">
        <v>95</v>
      </c>
      <c r="AB77" s="1" t="s">
        <v>95</v>
      </c>
      <c r="AC77" s="1" t="s">
        <v>95</v>
      </c>
      <c r="AD77" s="9"/>
      <c r="AE77" s="9"/>
      <c r="AF77" s="9"/>
      <c r="AG77" s="9"/>
      <c r="AH77" s="9"/>
      <c r="AI77" s="9"/>
      <c r="AJ77" s="9"/>
      <c r="AK77" s="9"/>
      <c r="AL77" s="9"/>
    </row>
    <row r="78" spans="1:38" ht="16.5" customHeight="1" x14ac:dyDescent="0.2">
      <c r="A78" s="11"/>
      <c r="B78" s="9"/>
      <c r="C78" s="9" t="s">
        <v>153</v>
      </c>
      <c r="D78" s="9" t="s">
        <v>154</v>
      </c>
      <c r="E78" s="1" t="s">
        <v>155</v>
      </c>
      <c r="F78" s="1" t="s">
        <v>155</v>
      </c>
      <c r="G78" s="1" t="s">
        <v>155</v>
      </c>
      <c r="H78" s="1" t="s">
        <v>155</v>
      </c>
      <c r="I78" s="1" t="s">
        <v>155</v>
      </c>
      <c r="J78" s="1" t="s">
        <v>155</v>
      </c>
      <c r="K78" s="1" t="s">
        <v>155</v>
      </c>
      <c r="L78" s="1" t="s">
        <v>155</v>
      </c>
      <c r="M78" s="1" t="s">
        <v>155</v>
      </c>
      <c r="N78" s="1" t="s">
        <v>155</v>
      </c>
      <c r="O78" s="1" t="s">
        <v>155</v>
      </c>
      <c r="P78" s="1" t="s">
        <v>156</v>
      </c>
      <c r="Q78" s="1" t="s">
        <v>156</v>
      </c>
      <c r="R78" s="1" t="s">
        <v>156</v>
      </c>
      <c r="S78" s="1" t="s">
        <v>156</v>
      </c>
      <c r="T78" s="1" t="s">
        <v>156</v>
      </c>
      <c r="U78" s="1" t="s">
        <v>156</v>
      </c>
      <c r="V78" s="1" t="s">
        <v>156</v>
      </c>
      <c r="W78" s="18" t="s">
        <v>157</v>
      </c>
      <c r="X78" s="1" t="s">
        <v>157</v>
      </c>
      <c r="Y78" s="1" t="s">
        <v>157</v>
      </c>
      <c r="Z78" s="1" t="s">
        <v>157</v>
      </c>
      <c r="AA78" s="1" t="s">
        <v>157</v>
      </c>
      <c r="AB78" s="1" t="s">
        <v>157</v>
      </c>
      <c r="AC78" s="1" t="s">
        <v>157</v>
      </c>
      <c r="AD78" s="9"/>
      <c r="AE78" s="9"/>
      <c r="AF78" s="9"/>
      <c r="AG78" s="9"/>
      <c r="AH78" s="9"/>
      <c r="AI78" s="9"/>
      <c r="AJ78" s="9"/>
      <c r="AK78" s="9"/>
      <c r="AL78" s="9"/>
    </row>
    <row r="79" spans="1:38" ht="16.5" customHeight="1" x14ac:dyDescent="0.2">
      <c r="A79" s="11"/>
      <c r="B79" s="9"/>
      <c r="C79" s="9" t="s">
        <v>158</v>
      </c>
      <c r="D79" s="9"/>
      <c r="E79" s="1">
        <v>0.93</v>
      </c>
      <c r="F79" s="1">
        <v>0.93</v>
      </c>
      <c r="G79" s="1">
        <v>0.93</v>
      </c>
      <c r="H79" s="1">
        <v>0.93</v>
      </c>
      <c r="I79" s="1">
        <v>0.93</v>
      </c>
      <c r="J79" s="1">
        <v>0.93</v>
      </c>
      <c r="K79" s="1">
        <v>0.89</v>
      </c>
      <c r="L79" s="1">
        <v>0.89</v>
      </c>
      <c r="M79" s="1">
        <v>0.89</v>
      </c>
      <c r="N79" s="1">
        <v>0.89</v>
      </c>
      <c r="O79" s="1">
        <v>0.89</v>
      </c>
      <c r="P79" s="1">
        <v>0.89</v>
      </c>
      <c r="Q79" s="1">
        <v>0.89</v>
      </c>
      <c r="R79" s="1">
        <v>0.89</v>
      </c>
      <c r="S79" s="1">
        <v>0.89</v>
      </c>
      <c r="T79" s="1">
        <v>0.89</v>
      </c>
      <c r="U79" s="1">
        <v>0.89</v>
      </c>
      <c r="V79" s="1">
        <v>0.89</v>
      </c>
      <c r="W79" s="18">
        <v>0.89</v>
      </c>
      <c r="X79" s="1">
        <v>0.89</v>
      </c>
      <c r="Y79" s="1">
        <v>0.89</v>
      </c>
      <c r="Z79" s="1">
        <v>0.89</v>
      </c>
      <c r="AA79" s="1">
        <v>0.89</v>
      </c>
      <c r="AB79" s="1">
        <v>0.89</v>
      </c>
      <c r="AC79" s="1">
        <v>0.89</v>
      </c>
      <c r="AD79" s="9"/>
      <c r="AE79" s="9"/>
      <c r="AF79" s="9"/>
      <c r="AG79" s="9"/>
      <c r="AH79" s="9"/>
      <c r="AI79" s="9"/>
      <c r="AJ79" s="9"/>
      <c r="AK79" s="9"/>
      <c r="AL79" s="9"/>
    </row>
    <row r="80" spans="1:38" ht="16.5" customHeight="1" x14ac:dyDescent="0.2">
      <c r="A80" s="11"/>
      <c r="B80" s="9"/>
      <c r="C80" s="9" t="s">
        <v>159</v>
      </c>
      <c r="D80" s="9" t="s">
        <v>160</v>
      </c>
      <c r="E80" s="1" t="s">
        <v>95</v>
      </c>
      <c r="F80" s="1" t="s">
        <v>95</v>
      </c>
      <c r="G80" s="1" t="s">
        <v>95</v>
      </c>
      <c r="H80" s="1" t="s">
        <v>95</v>
      </c>
      <c r="I80" s="1" t="s">
        <v>95</v>
      </c>
      <c r="J80" s="1" t="s">
        <v>95</v>
      </c>
      <c r="K80" s="1" t="s">
        <v>95</v>
      </c>
      <c r="L80" s="1" t="s">
        <v>95</v>
      </c>
      <c r="M80" s="1" t="s">
        <v>95</v>
      </c>
      <c r="N80" s="1" t="s">
        <v>95</v>
      </c>
      <c r="O80" s="1" t="s">
        <v>95</v>
      </c>
      <c r="P80" s="1"/>
      <c r="Q80" s="1"/>
      <c r="R80" s="1"/>
      <c r="S80" s="1"/>
      <c r="T80" s="1"/>
      <c r="U80" s="1"/>
      <c r="V80" s="1"/>
      <c r="W80" s="18" t="s">
        <v>95</v>
      </c>
      <c r="X80" s="1" t="s">
        <v>95</v>
      </c>
      <c r="Y80" s="1" t="s">
        <v>95</v>
      </c>
      <c r="Z80" s="1" t="s">
        <v>95</v>
      </c>
      <c r="AA80" s="1" t="s">
        <v>95</v>
      </c>
      <c r="AB80" s="1" t="s">
        <v>95</v>
      </c>
      <c r="AC80" s="1" t="s">
        <v>95</v>
      </c>
      <c r="AD80" s="9"/>
      <c r="AE80" s="9"/>
      <c r="AF80" s="9"/>
      <c r="AG80" s="9"/>
      <c r="AH80" s="9"/>
      <c r="AI80" s="9"/>
      <c r="AJ80" s="9"/>
      <c r="AK80" s="9"/>
      <c r="AL80" s="9"/>
    </row>
    <row r="81" spans="1:38" ht="16.5" customHeight="1" x14ac:dyDescent="0.2">
      <c r="A81" s="11"/>
      <c r="B81" s="9"/>
      <c r="C81" s="9" t="s">
        <v>161</v>
      </c>
      <c r="D81" s="9" t="s">
        <v>162</v>
      </c>
      <c r="E81" s="1" t="s">
        <v>95</v>
      </c>
      <c r="F81" s="1" t="s">
        <v>95</v>
      </c>
      <c r="G81" s="1" t="s">
        <v>95</v>
      </c>
      <c r="H81" s="1" t="s">
        <v>95</v>
      </c>
      <c r="I81" s="1" t="s">
        <v>95</v>
      </c>
      <c r="J81" s="1" t="s">
        <v>95</v>
      </c>
      <c r="K81" s="1" t="s">
        <v>95</v>
      </c>
      <c r="L81" s="1" t="s">
        <v>95</v>
      </c>
      <c r="M81" s="1" t="s">
        <v>95</v>
      </c>
      <c r="N81" s="1" t="s">
        <v>95</v>
      </c>
      <c r="O81" s="1" t="s">
        <v>95</v>
      </c>
      <c r="P81" s="1"/>
      <c r="Q81" s="1"/>
      <c r="R81" s="1"/>
      <c r="S81" s="1"/>
      <c r="T81" s="1"/>
      <c r="U81" s="1"/>
      <c r="V81" s="1"/>
      <c r="W81" s="18" t="s">
        <v>95</v>
      </c>
      <c r="X81" s="1" t="s">
        <v>95</v>
      </c>
      <c r="Y81" s="1" t="s">
        <v>95</v>
      </c>
      <c r="Z81" s="1" t="s">
        <v>95</v>
      </c>
      <c r="AA81" s="1" t="s">
        <v>95</v>
      </c>
      <c r="AB81" s="1" t="s">
        <v>95</v>
      </c>
      <c r="AC81" s="1" t="s">
        <v>95</v>
      </c>
      <c r="AD81" s="9"/>
      <c r="AE81" s="9"/>
      <c r="AF81" s="9"/>
      <c r="AG81" s="9"/>
      <c r="AH81" s="9"/>
      <c r="AI81" s="9"/>
      <c r="AJ81" s="9"/>
      <c r="AK81" s="9"/>
      <c r="AL81" s="9"/>
    </row>
    <row r="82" spans="1:38" ht="16.5" customHeight="1" x14ac:dyDescent="0.2">
      <c r="A82" s="11"/>
      <c r="B82" s="9"/>
      <c r="C82" s="9" t="s">
        <v>163</v>
      </c>
      <c r="D82" s="1" t="s">
        <v>164</v>
      </c>
      <c r="E82" s="1" t="s">
        <v>165</v>
      </c>
      <c r="F82" s="1" t="s">
        <v>166</v>
      </c>
      <c r="G82" s="1" t="s">
        <v>167</v>
      </c>
      <c r="H82" s="1" t="s">
        <v>167</v>
      </c>
      <c r="I82" s="1" t="s">
        <v>168</v>
      </c>
      <c r="J82" s="1" t="s">
        <v>169</v>
      </c>
      <c r="K82" s="1" t="s">
        <v>170</v>
      </c>
      <c r="L82" s="1" t="s">
        <v>171</v>
      </c>
      <c r="M82" s="1" t="s">
        <v>172</v>
      </c>
      <c r="N82" s="1" t="s">
        <v>173</v>
      </c>
      <c r="O82" s="1" t="s">
        <v>174</v>
      </c>
      <c r="P82" s="1" t="s">
        <v>175</v>
      </c>
      <c r="Q82" s="1" t="s">
        <v>176</v>
      </c>
      <c r="R82" s="1" t="s">
        <v>177</v>
      </c>
      <c r="S82" s="1" t="s">
        <v>178</v>
      </c>
      <c r="T82" s="1" t="s">
        <v>179</v>
      </c>
      <c r="U82" s="1" t="s">
        <v>180</v>
      </c>
      <c r="V82" s="1" t="s">
        <v>181</v>
      </c>
      <c r="W82" s="18" t="s">
        <v>182</v>
      </c>
      <c r="X82" s="1" t="s">
        <v>182</v>
      </c>
      <c r="Y82" s="1" t="s">
        <v>183</v>
      </c>
      <c r="Z82" s="1" t="s">
        <v>184</v>
      </c>
      <c r="AA82" s="1" t="s">
        <v>185</v>
      </c>
      <c r="AB82" s="1" t="s">
        <v>186</v>
      </c>
      <c r="AC82" s="1" t="s">
        <v>187</v>
      </c>
      <c r="AD82" s="9"/>
      <c r="AE82" s="9"/>
      <c r="AF82" s="9"/>
      <c r="AG82" s="9"/>
      <c r="AH82" s="9"/>
      <c r="AI82" s="9"/>
      <c r="AJ82" s="9"/>
      <c r="AK82" s="9"/>
      <c r="AL82" s="9"/>
    </row>
    <row r="83" spans="1:38" ht="16.5" customHeight="1" x14ac:dyDescent="0.2">
      <c r="A83" s="11"/>
      <c r="B83" s="9"/>
      <c r="C83" s="9" t="s">
        <v>188</v>
      </c>
      <c r="D83" s="9"/>
      <c r="E83" s="1" t="s">
        <v>189</v>
      </c>
      <c r="F83" s="1" t="s">
        <v>189</v>
      </c>
      <c r="G83" s="1" t="s">
        <v>189</v>
      </c>
      <c r="H83" s="1" t="s">
        <v>189</v>
      </c>
      <c r="I83" s="1" t="s">
        <v>189</v>
      </c>
      <c r="J83" s="1" t="s">
        <v>190</v>
      </c>
      <c r="K83" s="1" t="s">
        <v>190</v>
      </c>
      <c r="L83" s="1" t="s">
        <v>190</v>
      </c>
      <c r="M83" s="1" t="s">
        <v>191</v>
      </c>
      <c r="N83" s="1" t="s">
        <v>190</v>
      </c>
      <c r="O83" s="1" t="s">
        <v>190</v>
      </c>
      <c r="P83" s="1" t="s">
        <v>190</v>
      </c>
      <c r="Q83" s="1"/>
      <c r="R83" s="1" t="s">
        <v>190</v>
      </c>
      <c r="S83" s="1" t="s">
        <v>190</v>
      </c>
      <c r="T83" s="1" t="s">
        <v>190</v>
      </c>
      <c r="U83" s="1" t="s">
        <v>190</v>
      </c>
      <c r="V83" s="1" t="s">
        <v>190</v>
      </c>
      <c r="W83" s="18" t="s">
        <v>190</v>
      </c>
      <c r="X83" s="1" t="s">
        <v>190</v>
      </c>
      <c r="Y83" s="1" t="s">
        <v>190</v>
      </c>
      <c r="Z83" s="1" t="s">
        <v>190</v>
      </c>
      <c r="AA83" s="1" t="s">
        <v>190</v>
      </c>
      <c r="AB83" s="1" t="s">
        <v>190</v>
      </c>
      <c r="AC83" s="1" t="s">
        <v>190</v>
      </c>
      <c r="AD83" s="9"/>
      <c r="AE83" s="9"/>
      <c r="AF83" s="9"/>
      <c r="AG83" s="9"/>
      <c r="AH83" s="9"/>
      <c r="AI83" s="9"/>
      <c r="AJ83" s="9"/>
      <c r="AK83" s="9"/>
      <c r="AL83" s="9"/>
    </row>
    <row r="84" spans="1:38" ht="16.5" customHeight="1" x14ac:dyDescent="0.2">
      <c r="A84" s="11"/>
      <c r="B84" s="9"/>
      <c r="C84" s="9" t="s">
        <v>192</v>
      </c>
      <c r="D84" s="9"/>
      <c r="E84" s="1" t="s">
        <v>193</v>
      </c>
      <c r="F84" s="1" t="s">
        <v>193</v>
      </c>
      <c r="G84" s="1" t="s">
        <v>193</v>
      </c>
      <c r="H84" s="1" t="s">
        <v>193</v>
      </c>
      <c r="I84" s="1" t="s">
        <v>193</v>
      </c>
      <c r="J84" s="1" t="s">
        <v>193</v>
      </c>
      <c r="K84" s="1" t="s">
        <v>194</v>
      </c>
      <c r="L84" s="1" t="s">
        <v>194</v>
      </c>
      <c r="M84" s="1" t="s">
        <v>194</v>
      </c>
      <c r="N84" s="1" t="s">
        <v>194</v>
      </c>
      <c r="O84" s="1" t="s">
        <v>194</v>
      </c>
      <c r="P84" s="1" t="s">
        <v>194</v>
      </c>
      <c r="Q84" s="1" t="s">
        <v>194</v>
      </c>
      <c r="R84" s="1" t="s">
        <v>194</v>
      </c>
      <c r="S84" s="1" t="s">
        <v>194</v>
      </c>
      <c r="T84" s="1" t="s">
        <v>194</v>
      </c>
      <c r="U84" s="1" t="s">
        <v>194</v>
      </c>
      <c r="V84" s="1" t="s">
        <v>194</v>
      </c>
      <c r="W84" s="18" t="s">
        <v>194</v>
      </c>
      <c r="X84" s="1" t="s">
        <v>194</v>
      </c>
      <c r="Y84" s="1" t="s">
        <v>194</v>
      </c>
      <c r="Z84" s="1" t="s">
        <v>194</v>
      </c>
      <c r="AA84" s="1" t="s">
        <v>194</v>
      </c>
      <c r="AB84" s="1" t="s">
        <v>194</v>
      </c>
      <c r="AC84" s="1" t="s">
        <v>194</v>
      </c>
      <c r="AD84" s="9"/>
      <c r="AE84" s="9"/>
      <c r="AF84" s="9"/>
      <c r="AG84" s="9"/>
      <c r="AH84" s="9"/>
      <c r="AI84" s="9"/>
      <c r="AJ84" s="9"/>
      <c r="AK84" s="9"/>
      <c r="AL84" s="9"/>
    </row>
    <row r="85" spans="1:38" ht="16.5" customHeight="1" x14ac:dyDescent="0.2">
      <c r="A85" s="11"/>
      <c r="B85" s="9"/>
      <c r="C85" s="9" t="s">
        <v>195</v>
      </c>
      <c r="D85" s="9"/>
      <c r="E85" s="1" t="s">
        <v>196</v>
      </c>
      <c r="F85" s="1" t="s">
        <v>196</v>
      </c>
      <c r="G85" s="1" t="s">
        <v>196</v>
      </c>
      <c r="H85" s="1" t="s">
        <v>196</v>
      </c>
      <c r="I85" s="1" t="s">
        <v>196</v>
      </c>
      <c r="J85" s="1" t="s">
        <v>196</v>
      </c>
      <c r="K85" s="1" t="s">
        <v>197</v>
      </c>
      <c r="L85" s="1" t="s">
        <v>197</v>
      </c>
      <c r="M85" s="1" t="s">
        <v>197</v>
      </c>
      <c r="N85" s="1" t="s">
        <v>196</v>
      </c>
      <c r="O85" s="1" t="s">
        <v>198</v>
      </c>
      <c r="P85" s="1" t="s">
        <v>199</v>
      </c>
      <c r="Q85" s="1" t="s">
        <v>197</v>
      </c>
      <c r="R85" s="1" t="s">
        <v>196</v>
      </c>
      <c r="S85" s="1" t="s">
        <v>197</v>
      </c>
      <c r="T85" s="1" t="s">
        <v>196</v>
      </c>
      <c r="U85" s="1" t="s">
        <v>197</v>
      </c>
      <c r="V85" s="1" t="s">
        <v>196</v>
      </c>
      <c r="W85" s="18" t="s">
        <v>197</v>
      </c>
      <c r="X85" s="1" t="s">
        <v>197</v>
      </c>
      <c r="Y85" s="1" t="s">
        <v>197</v>
      </c>
      <c r="Z85" s="1" t="s">
        <v>196</v>
      </c>
      <c r="AA85" s="1" t="s">
        <v>196</v>
      </c>
      <c r="AB85" s="1" t="s">
        <v>200</v>
      </c>
      <c r="AC85" s="1" t="s">
        <v>200</v>
      </c>
      <c r="AD85" s="9"/>
      <c r="AE85" s="9"/>
      <c r="AF85" s="9"/>
      <c r="AG85" s="9"/>
      <c r="AH85" s="9"/>
      <c r="AI85" s="9"/>
      <c r="AJ85" s="9"/>
      <c r="AK85" s="9"/>
      <c r="AL85" s="9"/>
    </row>
    <row r="86" spans="1:38" ht="16.5" customHeight="1" x14ac:dyDescent="0.2">
      <c r="A86" s="11"/>
      <c r="B86" s="9"/>
      <c r="C86" s="9" t="s">
        <v>201</v>
      </c>
      <c r="D86" s="9"/>
      <c r="E86" s="1" t="s">
        <v>202</v>
      </c>
      <c r="F86" s="1" t="s">
        <v>203</v>
      </c>
      <c r="G86" s="1" t="s">
        <v>204</v>
      </c>
      <c r="H86" s="1" t="s">
        <v>204</v>
      </c>
      <c r="I86" s="1" t="s">
        <v>205</v>
      </c>
      <c r="J86" s="1" t="s">
        <v>205</v>
      </c>
      <c r="K86" s="1" t="s">
        <v>206</v>
      </c>
      <c r="L86" s="1" t="s">
        <v>207</v>
      </c>
      <c r="M86" s="1" t="s">
        <v>208</v>
      </c>
      <c r="N86" s="1" t="s">
        <v>209</v>
      </c>
      <c r="O86" s="1" t="s">
        <v>210</v>
      </c>
      <c r="P86" s="1" t="s">
        <v>211</v>
      </c>
      <c r="Q86" s="1" t="s">
        <v>212</v>
      </c>
      <c r="R86" s="1" t="s">
        <v>213</v>
      </c>
      <c r="S86" s="1" t="s">
        <v>214</v>
      </c>
      <c r="T86" s="1" t="s">
        <v>214</v>
      </c>
      <c r="U86" s="1" t="s">
        <v>214</v>
      </c>
      <c r="V86" s="1" t="s">
        <v>215</v>
      </c>
      <c r="W86" s="18" t="s">
        <v>216</v>
      </c>
      <c r="X86" s="1" t="s">
        <v>216</v>
      </c>
      <c r="Y86" s="1" t="s">
        <v>217</v>
      </c>
      <c r="Z86" s="1" t="s">
        <v>218</v>
      </c>
      <c r="AA86" s="1" t="s">
        <v>218</v>
      </c>
      <c r="AB86" s="1" t="s">
        <v>219</v>
      </c>
      <c r="AC86" s="1" t="s">
        <v>219</v>
      </c>
      <c r="AD86" s="9"/>
      <c r="AE86" s="9"/>
      <c r="AF86" s="9"/>
      <c r="AG86" s="9"/>
      <c r="AH86" s="9"/>
      <c r="AI86" s="9"/>
      <c r="AJ86" s="9"/>
      <c r="AK86" s="9"/>
      <c r="AL86" s="9"/>
    </row>
    <row r="87" spans="1:38" ht="16.5" customHeight="1" x14ac:dyDescent="0.2">
      <c r="A87" s="11"/>
      <c r="B87" s="9"/>
      <c r="C87" s="7" t="s">
        <v>220</v>
      </c>
      <c r="D87" s="7"/>
      <c r="E87" s="1"/>
      <c r="F87" s="1"/>
      <c r="G87" s="1"/>
      <c r="H87" s="1"/>
      <c r="I87" s="23" t="s">
        <v>221</v>
      </c>
      <c r="J87" s="1"/>
      <c r="K87" s="7"/>
      <c r="L87" s="7"/>
      <c r="M87" s="23" t="s">
        <v>222</v>
      </c>
      <c r="N87" s="23" t="s">
        <v>223</v>
      </c>
      <c r="O87" s="1">
        <v>3.9169999999999998</v>
      </c>
      <c r="P87" s="23" t="s">
        <v>224</v>
      </c>
      <c r="Q87" s="23" t="s">
        <v>225</v>
      </c>
      <c r="R87" s="23" t="s">
        <v>226</v>
      </c>
      <c r="S87" s="24" t="s">
        <v>227</v>
      </c>
      <c r="T87" s="24" t="s">
        <v>228</v>
      </c>
      <c r="U87" s="1"/>
      <c r="V87" s="1"/>
      <c r="W87" s="1"/>
      <c r="X87" s="1"/>
      <c r="Y87" s="1"/>
      <c r="Z87" s="1"/>
      <c r="AA87" s="1"/>
      <c r="AB87" s="1"/>
      <c r="AC87" s="1"/>
      <c r="AD87" s="9"/>
      <c r="AE87" s="9"/>
      <c r="AF87" s="9"/>
      <c r="AG87" s="9"/>
      <c r="AH87" s="9"/>
      <c r="AI87" s="9"/>
      <c r="AJ87" s="9"/>
      <c r="AK87" s="9"/>
      <c r="AL87" s="9"/>
    </row>
    <row r="88" spans="1:38" ht="16.5" customHeight="1" x14ac:dyDescent="0.2">
      <c r="A88" s="11"/>
      <c r="B88" s="9"/>
      <c r="C88" s="9"/>
      <c r="D88" s="9"/>
      <c r="E88" s="1"/>
      <c r="F88" s="1"/>
      <c r="G88" s="1"/>
      <c r="H88" s="1"/>
      <c r="I88" s="23" t="s">
        <v>229</v>
      </c>
      <c r="J88" s="1"/>
      <c r="K88" s="1"/>
      <c r="L88" s="1"/>
      <c r="M88" s="23" t="s">
        <v>230</v>
      </c>
      <c r="N88" s="23" t="s">
        <v>231</v>
      </c>
      <c r="O88" s="1"/>
      <c r="P88" s="1"/>
      <c r="Q88" s="1"/>
      <c r="R88" s="1"/>
      <c r="S88" s="1"/>
      <c r="T88" s="1"/>
      <c r="U88" s="1"/>
      <c r="V88" s="1"/>
      <c r="W88" s="1"/>
      <c r="X88" s="1"/>
      <c r="Y88" s="1"/>
      <c r="Z88" s="1"/>
      <c r="AA88" s="1"/>
      <c r="AB88" s="1"/>
      <c r="AC88" s="1"/>
      <c r="AD88" s="9"/>
      <c r="AE88" s="9"/>
      <c r="AF88" s="9"/>
      <c r="AG88" s="9"/>
      <c r="AH88" s="9"/>
      <c r="AI88" s="9"/>
      <c r="AJ88" s="9"/>
      <c r="AK88" s="9"/>
      <c r="AL88" s="9"/>
    </row>
    <row r="89" spans="1:38" ht="16.5" customHeight="1" x14ac:dyDescent="0.2">
      <c r="A89" s="11"/>
      <c r="B89" s="9"/>
      <c r="C89" s="9"/>
      <c r="D89" s="9"/>
      <c r="E89" s="1"/>
      <c r="F89" s="1"/>
      <c r="G89" s="1"/>
      <c r="H89" s="1"/>
      <c r="I89" s="1"/>
      <c r="J89" s="1"/>
      <c r="K89" s="1"/>
      <c r="L89" s="1"/>
      <c r="M89" s="1"/>
      <c r="N89" s="1"/>
      <c r="O89" s="1"/>
      <c r="P89" s="1"/>
      <c r="Q89" s="1"/>
      <c r="R89" s="1"/>
      <c r="S89" s="1"/>
      <c r="T89" s="1"/>
      <c r="U89" s="1"/>
      <c r="V89" s="1"/>
      <c r="W89" s="1"/>
      <c r="X89" s="1"/>
      <c r="Y89" s="1"/>
      <c r="Z89" s="1"/>
      <c r="AA89" s="1"/>
      <c r="AB89" s="1"/>
      <c r="AC89" s="1"/>
      <c r="AD89" s="9"/>
      <c r="AE89" s="9"/>
      <c r="AF89" s="9"/>
      <c r="AG89" s="9"/>
      <c r="AH89" s="9"/>
      <c r="AI89" s="9"/>
      <c r="AJ89" s="9"/>
      <c r="AK89" s="9"/>
      <c r="AL89" s="9"/>
    </row>
    <row r="90" spans="1:38" ht="16.5" customHeight="1" x14ac:dyDescent="0.2">
      <c r="A90" s="11"/>
      <c r="B90" s="9"/>
      <c r="C90" s="9"/>
      <c r="D90" s="9"/>
      <c r="E90" s="1"/>
      <c r="F90" s="1"/>
      <c r="G90" s="1"/>
      <c r="H90" s="1"/>
      <c r="I90" s="1"/>
      <c r="J90" s="1"/>
      <c r="K90" s="1"/>
      <c r="L90" s="1"/>
      <c r="M90" s="1"/>
      <c r="N90" s="1"/>
      <c r="O90" s="1"/>
      <c r="P90" s="1"/>
      <c r="Q90" s="1"/>
      <c r="R90" s="1"/>
      <c r="S90" s="1"/>
      <c r="T90" s="1"/>
      <c r="U90" s="1"/>
      <c r="V90" s="1"/>
      <c r="W90" s="1"/>
      <c r="X90" s="1"/>
      <c r="Y90" s="1"/>
      <c r="Z90" s="1"/>
      <c r="AA90" s="1"/>
      <c r="AB90" s="1"/>
      <c r="AC90" s="1"/>
      <c r="AD90" s="9"/>
      <c r="AE90" s="9"/>
      <c r="AF90" s="9"/>
      <c r="AG90" s="9"/>
      <c r="AH90" s="9"/>
      <c r="AI90" s="9"/>
      <c r="AJ90" s="9"/>
      <c r="AK90" s="9"/>
      <c r="AL90" s="9"/>
    </row>
    <row r="91" spans="1:38" ht="16.5" customHeight="1" x14ac:dyDescent="0.2">
      <c r="A91" s="11"/>
      <c r="B91" s="9"/>
      <c r="C91" s="9"/>
      <c r="D91" s="9"/>
      <c r="E91" s="1"/>
      <c r="F91" s="1"/>
      <c r="G91" s="1"/>
      <c r="H91" s="1"/>
      <c r="I91" s="1"/>
      <c r="J91" s="1"/>
      <c r="K91" s="1"/>
      <c r="L91" s="1"/>
      <c r="M91" s="1"/>
      <c r="N91" s="1"/>
      <c r="O91" s="1"/>
      <c r="P91" s="1"/>
      <c r="Q91" s="1"/>
      <c r="R91" s="1"/>
      <c r="S91" s="1"/>
      <c r="T91" s="1"/>
      <c r="U91" s="1"/>
      <c r="V91" s="1"/>
      <c r="W91" s="1"/>
      <c r="X91" s="1"/>
      <c r="Y91" s="1"/>
      <c r="Z91" s="1"/>
      <c r="AA91" s="1"/>
      <c r="AB91" s="1"/>
      <c r="AC91" s="1"/>
      <c r="AD91" s="9"/>
      <c r="AE91" s="9"/>
      <c r="AF91" s="9"/>
      <c r="AG91" s="9"/>
      <c r="AH91" s="9"/>
      <c r="AI91" s="9"/>
      <c r="AJ91" s="9"/>
      <c r="AK91" s="9"/>
      <c r="AL91" s="9"/>
    </row>
    <row r="92" spans="1:38" ht="16.5" customHeight="1" x14ac:dyDescent="0.2">
      <c r="A92" s="11"/>
      <c r="B92" s="9"/>
      <c r="C92" s="9"/>
      <c r="D92" s="9"/>
      <c r="E92" s="1"/>
      <c r="F92" s="1"/>
      <c r="G92" s="1"/>
      <c r="H92" s="1"/>
      <c r="I92" s="1"/>
      <c r="J92" s="1"/>
      <c r="K92" s="1"/>
      <c r="L92" s="1"/>
      <c r="M92" s="1"/>
      <c r="N92" s="1"/>
      <c r="O92" s="1"/>
      <c r="P92" s="1"/>
      <c r="Q92" s="1"/>
      <c r="R92" s="1"/>
      <c r="S92" s="1"/>
      <c r="T92" s="1"/>
      <c r="U92" s="1"/>
      <c r="V92" s="1"/>
      <c r="W92" s="1"/>
      <c r="X92" s="1"/>
      <c r="Y92" s="1"/>
      <c r="Z92" s="1"/>
      <c r="AA92" s="1"/>
      <c r="AB92" s="1"/>
      <c r="AC92" s="1"/>
      <c r="AD92" s="9"/>
      <c r="AE92" s="9"/>
      <c r="AF92" s="9"/>
      <c r="AG92" s="9"/>
      <c r="AH92" s="9"/>
      <c r="AI92" s="9"/>
      <c r="AJ92" s="9"/>
      <c r="AK92" s="9"/>
      <c r="AL92" s="9"/>
    </row>
    <row r="93" spans="1:38" ht="16.5" customHeight="1" x14ac:dyDescent="0.2">
      <c r="A93" s="11"/>
      <c r="B93" s="9"/>
      <c r="C93" s="9"/>
      <c r="D93" s="9"/>
      <c r="E93" s="1"/>
      <c r="F93" s="1"/>
      <c r="G93" s="1"/>
      <c r="H93" s="1"/>
      <c r="I93" s="1"/>
      <c r="J93" s="1"/>
      <c r="K93" s="1"/>
      <c r="L93" s="1"/>
      <c r="M93" s="1"/>
      <c r="N93" s="1"/>
      <c r="O93" s="1"/>
      <c r="P93" s="1"/>
      <c r="Q93" s="1"/>
      <c r="R93" s="1"/>
      <c r="S93" s="1"/>
      <c r="T93" s="1"/>
      <c r="U93" s="1"/>
      <c r="V93" s="1"/>
      <c r="W93" s="1"/>
      <c r="X93" s="1"/>
      <c r="Y93" s="1"/>
      <c r="Z93" s="1"/>
      <c r="AA93" s="1"/>
      <c r="AB93" s="1"/>
      <c r="AC93" s="1"/>
      <c r="AD93" s="9"/>
      <c r="AE93" s="9"/>
      <c r="AF93" s="9"/>
      <c r="AG93" s="9"/>
      <c r="AH93" s="9"/>
      <c r="AI93" s="9"/>
      <c r="AJ93" s="9"/>
      <c r="AK93" s="9"/>
      <c r="AL93" s="9"/>
    </row>
    <row r="94" spans="1:38" ht="16.5" customHeight="1" x14ac:dyDescent="0.2">
      <c r="A94" s="11"/>
      <c r="B94" s="9"/>
      <c r="C94" s="9"/>
      <c r="D94" s="9"/>
      <c r="E94" s="1"/>
      <c r="F94" s="1"/>
      <c r="G94" s="1"/>
      <c r="H94" s="1"/>
      <c r="I94" s="1"/>
      <c r="J94" s="1"/>
      <c r="K94" s="1"/>
      <c r="L94" s="1"/>
      <c r="M94" s="1"/>
      <c r="N94" s="1"/>
      <c r="O94" s="1"/>
      <c r="P94" s="1"/>
      <c r="Q94" s="1"/>
      <c r="R94" s="1"/>
      <c r="S94" s="1"/>
      <c r="T94" s="1"/>
      <c r="U94" s="1"/>
      <c r="V94" s="1"/>
      <c r="W94" s="1"/>
      <c r="X94" s="1"/>
      <c r="Y94" s="1"/>
      <c r="Z94" s="1"/>
      <c r="AA94" s="1"/>
      <c r="AB94" s="1"/>
      <c r="AC94" s="1"/>
      <c r="AD94" s="9"/>
      <c r="AE94" s="9"/>
      <c r="AF94" s="9"/>
      <c r="AG94" s="9"/>
      <c r="AH94" s="9"/>
      <c r="AI94" s="9"/>
      <c r="AJ94" s="9"/>
      <c r="AK94" s="9"/>
      <c r="AL94" s="9"/>
    </row>
    <row r="95" spans="1:38" ht="16.5" customHeight="1" x14ac:dyDescent="0.2">
      <c r="A95" s="11"/>
      <c r="B95" s="9"/>
      <c r="C95" s="9"/>
      <c r="D95" s="9"/>
      <c r="E95" s="1"/>
      <c r="F95" s="1"/>
      <c r="G95" s="1"/>
      <c r="H95" s="1"/>
      <c r="I95" s="1"/>
      <c r="J95" s="1"/>
      <c r="K95" s="1"/>
      <c r="L95" s="1"/>
      <c r="M95" s="1"/>
      <c r="N95" s="1"/>
      <c r="O95" s="1"/>
      <c r="P95" s="1"/>
      <c r="Q95" s="1"/>
      <c r="R95" s="1"/>
      <c r="S95" s="1"/>
      <c r="T95" s="1"/>
      <c r="U95" s="1"/>
      <c r="V95" s="1"/>
      <c r="W95" s="1"/>
      <c r="X95" s="1"/>
      <c r="Y95" s="1"/>
      <c r="Z95" s="1"/>
      <c r="AA95" s="1"/>
      <c r="AB95" s="1"/>
      <c r="AC95" s="1"/>
      <c r="AD95" s="9"/>
      <c r="AE95" s="9"/>
      <c r="AF95" s="9"/>
      <c r="AG95" s="9"/>
      <c r="AH95" s="9"/>
      <c r="AI95" s="9"/>
      <c r="AJ95" s="9"/>
      <c r="AK95" s="9"/>
      <c r="AL95" s="9"/>
    </row>
    <row r="96" spans="1:38" ht="16.5" customHeight="1" x14ac:dyDescent="0.2">
      <c r="A96" s="11"/>
      <c r="B96" s="9"/>
      <c r="C96" s="9"/>
      <c r="D96" s="9"/>
      <c r="E96" s="1"/>
      <c r="F96" s="1"/>
      <c r="G96" s="1"/>
      <c r="H96" s="1"/>
      <c r="I96" s="1"/>
      <c r="J96" s="1"/>
      <c r="K96" s="1"/>
      <c r="L96" s="1"/>
      <c r="M96" s="1"/>
      <c r="N96" s="1"/>
      <c r="O96" s="1"/>
      <c r="P96" s="1"/>
      <c r="Q96" s="1"/>
      <c r="R96" s="1"/>
      <c r="S96" s="1"/>
      <c r="T96" s="1"/>
      <c r="U96" s="1"/>
      <c r="V96" s="1"/>
      <c r="W96" s="1"/>
      <c r="X96" s="1"/>
      <c r="Y96" s="1"/>
      <c r="Z96" s="1"/>
      <c r="AA96" s="1"/>
      <c r="AB96" s="1"/>
      <c r="AC96" s="1"/>
      <c r="AD96" s="9"/>
      <c r="AE96" s="9"/>
      <c r="AF96" s="9"/>
      <c r="AG96" s="9"/>
      <c r="AH96" s="9"/>
      <c r="AI96" s="9"/>
      <c r="AJ96" s="9"/>
      <c r="AK96" s="9"/>
      <c r="AL96" s="9"/>
    </row>
    <row r="97" spans="1:38" ht="16.5" customHeight="1" x14ac:dyDescent="0.2">
      <c r="A97" s="11"/>
      <c r="B97" s="9"/>
      <c r="C97" s="9"/>
      <c r="D97" s="9"/>
      <c r="E97" s="1"/>
      <c r="F97" s="1"/>
      <c r="G97" s="1"/>
      <c r="H97" s="1"/>
      <c r="I97" s="1"/>
      <c r="J97" s="1"/>
      <c r="K97" s="1"/>
      <c r="L97" s="1"/>
      <c r="M97" s="1"/>
      <c r="N97" s="1"/>
      <c r="O97" s="1"/>
      <c r="P97" s="1"/>
      <c r="Q97" s="1"/>
      <c r="R97" s="1"/>
      <c r="S97" s="1"/>
      <c r="T97" s="1"/>
      <c r="U97" s="1"/>
      <c r="V97" s="1"/>
      <c r="W97" s="1"/>
      <c r="X97" s="1"/>
      <c r="Y97" s="1"/>
      <c r="Z97" s="1"/>
      <c r="AA97" s="1"/>
      <c r="AB97" s="1"/>
      <c r="AC97" s="1"/>
      <c r="AD97" s="9"/>
      <c r="AE97" s="9"/>
      <c r="AF97" s="9"/>
      <c r="AG97" s="9"/>
      <c r="AH97" s="9"/>
      <c r="AI97" s="9"/>
      <c r="AJ97" s="9"/>
      <c r="AK97" s="9"/>
      <c r="AL97" s="9"/>
    </row>
    <row r="98" spans="1:38" ht="16.5" customHeight="1" x14ac:dyDescent="0.2">
      <c r="A98" s="11"/>
      <c r="B98" s="9"/>
      <c r="C98" s="9"/>
      <c r="D98" s="9"/>
      <c r="E98" s="1"/>
      <c r="F98" s="1"/>
      <c r="G98" s="1"/>
      <c r="H98" s="1"/>
      <c r="I98" s="1"/>
      <c r="J98" s="1"/>
      <c r="K98" s="1"/>
      <c r="L98" s="1"/>
      <c r="M98" s="1"/>
      <c r="N98" s="1"/>
      <c r="O98" s="1"/>
      <c r="P98" s="1"/>
      <c r="Q98" s="1"/>
      <c r="R98" s="1"/>
      <c r="S98" s="1"/>
      <c r="T98" s="1"/>
      <c r="U98" s="1"/>
      <c r="V98" s="1"/>
      <c r="W98" s="1"/>
      <c r="X98" s="1"/>
      <c r="Y98" s="1"/>
      <c r="Z98" s="1"/>
      <c r="AA98" s="1"/>
      <c r="AB98" s="1"/>
      <c r="AC98" s="1"/>
      <c r="AD98" s="9"/>
      <c r="AE98" s="9"/>
      <c r="AF98" s="9"/>
      <c r="AG98" s="9"/>
      <c r="AH98" s="9"/>
      <c r="AI98" s="9"/>
      <c r="AJ98" s="9"/>
      <c r="AK98" s="9"/>
      <c r="AL98" s="9"/>
    </row>
    <row r="99" spans="1:38" ht="16.5" customHeight="1" x14ac:dyDescent="0.2">
      <c r="A99" s="11"/>
      <c r="B99" s="9"/>
      <c r="C99" s="9"/>
      <c r="D99" s="9"/>
      <c r="E99" s="1"/>
      <c r="F99" s="1"/>
      <c r="G99" s="1"/>
      <c r="H99" s="1"/>
      <c r="I99" s="1"/>
      <c r="J99" s="1"/>
      <c r="K99" s="1"/>
      <c r="L99" s="1"/>
      <c r="M99" s="1"/>
      <c r="N99" s="1"/>
      <c r="O99" s="1"/>
      <c r="P99" s="1"/>
      <c r="Q99" s="1"/>
      <c r="R99" s="1"/>
      <c r="S99" s="1"/>
      <c r="T99" s="1"/>
      <c r="U99" s="1"/>
      <c r="V99" s="1"/>
      <c r="W99" s="1"/>
      <c r="X99" s="1"/>
      <c r="Y99" s="1"/>
      <c r="Z99" s="1"/>
      <c r="AA99" s="1"/>
      <c r="AB99" s="1"/>
      <c r="AC99" s="1"/>
      <c r="AD99" s="9"/>
      <c r="AE99" s="9"/>
      <c r="AF99" s="9"/>
      <c r="AG99" s="9"/>
      <c r="AH99" s="9"/>
      <c r="AI99" s="9"/>
      <c r="AJ99" s="9"/>
      <c r="AK99" s="9"/>
      <c r="AL99" s="9"/>
    </row>
    <row r="100" spans="1:38" ht="16.5" customHeight="1" x14ac:dyDescent="0.2">
      <c r="A100" s="11"/>
      <c r="B100" s="9"/>
      <c r="C100" s="9"/>
      <c r="D100" s="9"/>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9"/>
      <c r="AE100" s="9"/>
      <c r="AF100" s="9"/>
      <c r="AG100" s="9"/>
      <c r="AH100" s="9"/>
      <c r="AI100" s="9"/>
      <c r="AJ100" s="9"/>
      <c r="AK100" s="9"/>
      <c r="AL100" s="9"/>
    </row>
    <row r="101" spans="1:38" ht="16.5" customHeight="1" x14ac:dyDescent="0.2">
      <c r="A101" s="11"/>
      <c r="B101" s="9"/>
      <c r="C101" s="9"/>
      <c r="D101" s="9"/>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9"/>
      <c r="AE101" s="9"/>
      <c r="AF101" s="9"/>
      <c r="AG101" s="9"/>
      <c r="AH101" s="9"/>
      <c r="AI101" s="9"/>
      <c r="AJ101" s="9"/>
      <c r="AK101" s="9"/>
      <c r="AL101" s="9"/>
    </row>
    <row r="102" spans="1:38" ht="16.5" customHeight="1" x14ac:dyDescent="0.2">
      <c r="A102" s="11"/>
      <c r="B102" s="9"/>
      <c r="C102" s="9"/>
      <c r="D102" s="9"/>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9"/>
      <c r="AE102" s="9"/>
      <c r="AF102" s="9"/>
      <c r="AG102" s="9"/>
      <c r="AH102" s="9"/>
      <c r="AI102" s="9"/>
      <c r="AJ102" s="9"/>
      <c r="AK102" s="9"/>
      <c r="AL102" s="9"/>
    </row>
    <row r="103" spans="1:38" ht="16.5" customHeight="1" x14ac:dyDescent="0.2">
      <c r="A103" s="11"/>
      <c r="B103" s="9"/>
      <c r="C103" s="9"/>
      <c r="D103" s="9"/>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9"/>
      <c r="AE103" s="9"/>
      <c r="AF103" s="9"/>
      <c r="AG103" s="9"/>
      <c r="AH103" s="9"/>
      <c r="AI103" s="9"/>
      <c r="AJ103" s="9"/>
      <c r="AK103" s="9"/>
      <c r="AL103" s="9"/>
    </row>
    <row r="104" spans="1:38" ht="16.5" customHeight="1" x14ac:dyDescent="0.2">
      <c r="A104" s="11"/>
      <c r="B104" s="9"/>
      <c r="C104" s="9"/>
      <c r="D104" s="9"/>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9"/>
      <c r="AE104" s="9"/>
      <c r="AF104" s="9"/>
      <c r="AG104" s="9"/>
      <c r="AH104" s="9"/>
      <c r="AI104" s="9"/>
      <c r="AJ104" s="9"/>
      <c r="AK104" s="9"/>
      <c r="AL104" s="9"/>
    </row>
    <row r="105" spans="1:38" ht="16.5" customHeight="1" x14ac:dyDescent="0.2">
      <c r="A105" s="11"/>
      <c r="B105" s="9"/>
      <c r="C105" s="9"/>
      <c r="D105" s="9"/>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9"/>
      <c r="AE105" s="9"/>
      <c r="AF105" s="9"/>
      <c r="AG105" s="9"/>
      <c r="AH105" s="9"/>
      <c r="AI105" s="9"/>
      <c r="AJ105" s="9"/>
      <c r="AK105" s="9"/>
      <c r="AL105" s="9"/>
    </row>
    <row r="106" spans="1:38" ht="16.5" customHeight="1" x14ac:dyDescent="0.2">
      <c r="A106" s="11"/>
      <c r="B106" s="9"/>
      <c r="C106" s="9"/>
      <c r="D106" s="9"/>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9"/>
      <c r="AE106" s="9"/>
      <c r="AF106" s="9"/>
      <c r="AG106" s="9"/>
      <c r="AH106" s="9"/>
      <c r="AI106" s="9"/>
      <c r="AJ106" s="9"/>
      <c r="AK106" s="9"/>
      <c r="AL106" s="9"/>
    </row>
    <row r="107" spans="1:38" ht="16.5" customHeight="1" x14ac:dyDescent="0.2">
      <c r="A107" s="11"/>
      <c r="B107" s="9"/>
      <c r="C107" s="9"/>
      <c r="D107" s="9"/>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9"/>
      <c r="AE107" s="9"/>
      <c r="AF107" s="9"/>
      <c r="AG107" s="9"/>
      <c r="AH107" s="9"/>
      <c r="AI107" s="9"/>
      <c r="AJ107" s="9"/>
      <c r="AK107" s="9"/>
      <c r="AL107" s="9"/>
    </row>
    <row r="108" spans="1:38" ht="16.5" customHeight="1" x14ac:dyDescent="0.2">
      <c r="A108" s="11"/>
      <c r="B108" s="9"/>
      <c r="C108" s="9"/>
      <c r="D108" s="9"/>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9"/>
      <c r="AE108" s="9"/>
      <c r="AF108" s="9"/>
      <c r="AG108" s="9"/>
      <c r="AH108" s="9"/>
      <c r="AI108" s="9"/>
      <c r="AJ108" s="9"/>
      <c r="AK108" s="9"/>
      <c r="AL108" s="9"/>
    </row>
    <row r="109" spans="1:38" ht="16.5" customHeight="1" x14ac:dyDescent="0.2">
      <c r="A109" s="11"/>
      <c r="B109" s="9"/>
      <c r="C109" s="9"/>
      <c r="D109" s="9"/>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9"/>
      <c r="AE109" s="9"/>
      <c r="AF109" s="9"/>
      <c r="AG109" s="9"/>
      <c r="AH109" s="9"/>
      <c r="AI109" s="9"/>
      <c r="AJ109" s="9"/>
      <c r="AK109" s="9"/>
      <c r="AL109" s="9"/>
    </row>
    <row r="110" spans="1:38" ht="16.5" customHeight="1" x14ac:dyDescent="0.2">
      <c r="A110" s="11"/>
      <c r="B110" s="9"/>
      <c r="C110" s="9"/>
      <c r="D110" s="9"/>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9"/>
      <c r="AE110" s="9"/>
      <c r="AF110" s="9"/>
      <c r="AG110" s="9"/>
      <c r="AH110" s="9"/>
      <c r="AI110" s="9"/>
      <c r="AJ110" s="9"/>
      <c r="AK110" s="9"/>
      <c r="AL110" s="9"/>
    </row>
    <row r="111" spans="1:38" ht="16.5" customHeight="1" x14ac:dyDescent="0.2">
      <c r="A111" s="11"/>
      <c r="B111" s="9"/>
      <c r="C111" s="9"/>
      <c r="D111" s="9"/>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9"/>
      <c r="AE111" s="9"/>
      <c r="AF111" s="9"/>
      <c r="AG111" s="9"/>
      <c r="AH111" s="9"/>
      <c r="AI111" s="9"/>
      <c r="AJ111" s="9"/>
      <c r="AK111" s="9"/>
      <c r="AL111" s="9"/>
    </row>
    <row r="112" spans="1:38" ht="16.5" customHeight="1" x14ac:dyDescent="0.2">
      <c r="A112" s="11"/>
      <c r="B112" s="9"/>
      <c r="C112" s="9"/>
      <c r="D112" s="9"/>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9"/>
      <c r="AE112" s="9"/>
      <c r="AF112" s="9"/>
      <c r="AG112" s="9"/>
      <c r="AH112" s="9"/>
      <c r="AI112" s="9"/>
      <c r="AJ112" s="9"/>
      <c r="AK112" s="9"/>
      <c r="AL112" s="9"/>
    </row>
    <row r="113" spans="1:38" ht="16.5" customHeight="1" x14ac:dyDescent="0.2">
      <c r="A113" s="11"/>
      <c r="B113" s="9"/>
      <c r="C113" s="9"/>
      <c r="D113" s="9"/>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9"/>
      <c r="AE113" s="9"/>
      <c r="AF113" s="9"/>
      <c r="AG113" s="9"/>
      <c r="AH113" s="9"/>
      <c r="AI113" s="9"/>
      <c r="AJ113" s="9"/>
      <c r="AK113" s="9"/>
      <c r="AL113" s="9"/>
    </row>
    <row r="114" spans="1:38" ht="16.5" customHeight="1" x14ac:dyDescent="0.2">
      <c r="A114" s="11"/>
      <c r="B114" s="9"/>
      <c r="C114" s="9"/>
      <c r="D114" s="9"/>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9"/>
      <c r="AE114" s="9"/>
      <c r="AF114" s="9"/>
      <c r="AG114" s="9"/>
      <c r="AH114" s="9"/>
      <c r="AI114" s="9"/>
      <c r="AJ114" s="9"/>
      <c r="AK114" s="9"/>
      <c r="AL114" s="9"/>
    </row>
    <row r="115" spans="1:38" ht="16.5" customHeight="1" x14ac:dyDescent="0.2">
      <c r="A115" s="11"/>
      <c r="B115" s="9"/>
      <c r="C115" s="9"/>
      <c r="D115" s="9"/>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9"/>
      <c r="AE115" s="9"/>
      <c r="AF115" s="9"/>
      <c r="AG115" s="9"/>
      <c r="AH115" s="9"/>
      <c r="AI115" s="9"/>
      <c r="AJ115" s="9"/>
      <c r="AK115" s="9"/>
      <c r="AL115" s="9"/>
    </row>
    <row r="116" spans="1:38" ht="16.5" customHeight="1" x14ac:dyDescent="0.2">
      <c r="A116" s="11"/>
      <c r="B116" s="9"/>
      <c r="C116" s="9"/>
      <c r="D116" s="9"/>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9"/>
      <c r="AE116" s="9"/>
      <c r="AF116" s="9"/>
      <c r="AG116" s="9"/>
      <c r="AH116" s="9"/>
      <c r="AI116" s="9"/>
      <c r="AJ116" s="9"/>
      <c r="AK116" s="9"/>
      <c r="AL116" s="9"/>
    </row>
    <row r="117" spans="1:38" ht="16.5" customHeight="1" x14ac:dyDescent="0.2">
      <c r="A117" s="11"/>
      <c r="B117" s="9"/>
      <c r="C117" s="9"/>
      <c r="D117" s="9"/>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9"/>
      <c r="AE117" s="9"/>
      <c r="AF117" s="9"/>
      <c r="AG117" s="9"/>
      <c r="AH117" s="9"/>
      <c r="AI117" s="9"/>
      <c r="AJ117" s="9"/>
      <c r="AK117" s="9"/>
      <c r="AL117" s="9"/>
    </row>
    <row r="118" spans="1:38" ht="16.5" customHeight="1" x14ac:dyDescent="0.2">
      <c r="A118" s="11"/>
      <c r="B118" s="9"/>
      <c r="C118" s="9"/>
      <c r="D118" s="9"/>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9"/>
      <c r="AE118" s="9"/>
      <c r="AF118" s="9"/>
      <c r="AG118" s="9"/>
      <c r="AH118" s="9"/>
      <c r="AI118" s="9"/>
      <c r="AJ118" s="9"/>
      <c r="AK118" s="9"/>
      <c r="AL118" s="9"/>
    </row>
    <row r="119" spans="1:38" ht="16.5" customHeight="1" x14ac:dyDescent="0.2">
      <c r="A119" s="11"/>
      <c r="B119" s="9"/>
      <c r="C119" s="9"/>
      <c r="D119" s="9"/>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9"/>
      <c r="AE119" s="9"/>
      <c r="AF119" s="9"/>
      <c r="AG119" s="9"/>
      <c r="AH119" s="9"/>
      <c r="AI119" s="9"/>
      <c r="AJ119" s="9"/>
      <c r="AK119" s="9"/>
      <c r="AL119" s="9"/>
    </row>
    <row r="120" spans="1:38" ht="16.5" customHeight="1" x14ac:dyDescent="0.2">
      <c r="A120" s="11"/>
      <c r="B120" s="9"/>
      <c r="C120" s="9"/>
      <c r="D120" s="9"/>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9"/>
      <c r="AE120" s="9"/>
      <c r="AF120" s="9"/>
      <c r="AG120" s="9"/>
      <c r="AH120" s="9"/>
      <c r="AI120" s="9"/>
      <c r="AJ120" s="9"/>
      <c r="AK120" s="9"/>
      <c r="AL120" s="9"/>
    </row>
    <row r="121" spans="1:38" ht="16.5" customHeight="1" x14ac:dyDescent="0.2">
      <c r="A121" s="11"/>
      <c r="B121" s="9"/>
      <c r="C121" s="9"/>
      <c r="D121" s="9"/>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9"/>
      <c r="AE121" s="9"/>
      <c r="AF121" s="9"/>
      <c r="AG121" s="9"/>
      <c r="AH121" s="9"/>
      <c r="AI121" s="9"/>
      <c r="AJ121" s="9"/>
      <c r="AK121" s="9"/>
      <c r="AL121" s="9"/>
    </row>
    <row r="122" spans="1:38" ht="16.5" customHeight="1" x14ac:dyDescent="0.2">
      <c r="A122" s="11"/>
      <c r="B122" s="9"/>
      <c r="C122" s="9"/>
      <c r="D122" s="9"/>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9"/>
      <c r="AE122" s="9"/>
      <c r="AF122" s="9"/>
      <c r="AG122" s="9"/>
      <c r="AH122" s="9"/>
      <c r="AI122" s="9"/>
      <c r="AJ122" s="9"/>
      <c r="AK122" s="9"/>
      <c r="AL122" s="9"/>
    </row>
    <row r="123" spans="1:38" ht="16.5" customHeight="1" x14ac:dyDescent="0.2">
      <c r="A123" s="11"/>
      <c r="B123" s="9"/>
      <c r="C123" s="9"/>
      <c r="D123" s="9"/>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9"/>
      <c r="AE123" s="9"/>
      <c r="AF123" s="9"/>
      <c r="AG123" s="9"/>
      <c r="AH123" s="9"/>
      <c r="AI123" s="9"/>
      <c r="AJ123" s="9"/>
      <c r="AK123" s="9"/>
      <c r="AL123" s="9"/>
    </row>
    <row r="124" spans="1:38" ht="16.5" customHeight="1" x14ac:dyDescent="0.2">
      <c r="A124" s="11"/>
      <c r="B124" s="9"/>
      <c r="C124" s="9"/>
      <c r="D124" s="9"/>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9"/>
      <c r="AE124" s="9"/>
      <c r="AF124" s="9"/>
      <c r="AG124" s="9"/>
      <c r="AH124" s="9"/>
      <c r="AI124" s="9"/>
      <c r="AJ124" s="9"/>
      <c r="AK124" s="9"/>
      <c r="AL124" s="9"/>
    </row>
    <row r="125" spans="1:38" ht="16.5" customHeight="1" x14ac:dyDescent="0.2">
      <c r="A125" s="11"/>
      <c r="B125" s="9"/>
      <c r="C125" s="9"/>
      <c r="D125" s="9"/>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9"/>
      <c r="AE125" s="9"/>
      <c r="AF125" s="9"/>
      <c r="AG125" s="9"/>
      <c r="AH125" s="9"/>
      <c r="AI125" s="9"/>
      <c r="AJ125" s="9"/>
      <c r="AK125" s="9"/>
      <c r="AL125" s="9"/>
    </row>
    <row r="126" spans="1:38" ht="16.5" customHeight="1" x14ac:dyDescent="0.2">
      <c r="A126" s="11"/>
      <c r="B126" s="9"/>
      <c r="C126" s="9"/>
      <c r="D126" s="9"/>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9"/>
      <c r="AE126" s="9"/>
      <c r="AF126" s="9"/>
      <c r="AG126" s="9"/>
      <c r="AH126" s="9"/>
      <c r="AI126" s="9"/>
      <c r="AJ126" s="9"/>
      <c r="AK126" s="9"/>
      <c r="AL126" s="9"/>
    </row>
    <row r="127" spans="1:38" ht="16.5" customHeight="1" x14ac:dyDescent="0.2">
      <c r="A127" s="11"/>
      <c r="B127" s="9"/>
      <c r="C127" s="9"/>
      <c r="D127" s="9"/>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9"/>
      <c r="AE127" s="9"/>
      <c r="AF127" s="9"/>
      <c r="AG127" s="9"/>
      <c r="AH127" s="9"/>
      <c r="AI127" s="9"/>
      <c r="AJ127" s="9"/>
      <c r="AK127" s="9"/>
      <c r="AL127" s="9"/>
    </row>
    <row r="128" spans="1:38" ht="16.5" customHeight="1" x14ac:dyDescent="0.2">
      <c r="A128" s="11"/>
      <c r="B128" s="9"/>
      <c r="C128" s="9"/>
      <c r="D128" s="9"/>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9"/>
      <c r="AE128" s="9"/>
      <c r="AF128" s="9"/>
      <c r="AG128" s="9"/>
      <c r="AH128" s="9"/>
      <c r="AI128" s="9"/>
      <c r="AJ128" s="9"/>
      <c r="AK128" s="9"/>
      <c r="AL128" s="9"/>
    </row>
    <row r="129" spans="1:38" ht="16.5" customHeight="1" x14ac:dyDescent="0.2">
      <c r="A129" s="11"/>
      <c r="B129" s="9"/>
      <c r="C129" s="9"/>
      <c r="D129" s="9"/>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9"/>
      <c r="AE129" s="9"/>
      <c r="AF129" s="9"/>
      <c r="AG129" s="9"/>
      <c r="AH129" s="9"/>
      <c r="AI129" s="9"/>
      <c r="AJ129" s="9"/>
      <c r="AK129" s="9"/>
      <c r="AL129" s="9"/>
    </row>
    <row r="130" spans="1:38" ht="16.5" customHeight="1" x14ac:dyDescent="0.2">
      <c r="A130" s="11"/>
      <c r="B130" s="9"/>
      <c r="C130" s="9"/>
      <c r="D130" s="9"/>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9"/>
      <c r="AE130" s="9"/>
      <c r="AF130" s="9"/>
      <c r="AG130" s="9"/>
      <c r="AH130" s="9"/>
      <c r="AI130" s="9"/>
      <c r="AJ130" s="9"/>
      <c r="AK130" s="9"/>
      <c r="AL130" s="9"/>
    </row>
    <row r="131" spans="1:38" ht="16.5" customHeight="1" x14ac:dyDescent="0.2">
      <c r="A131" s="11"/>
      <c r="B131" s="9"/>
      <c r="C131" s="9"/>
      <c r="D131" s="9"/>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9"/>
      <c r="AE131" s="9"/>
      <c r="AF131" s="9"/>
      <c r="AG131" s="9"/>
      <c r="AH131" s="9"/>
      <c r="AI131" s="9"/>
      <c r="AJ131" s="9"/>
      <c r="AK131" s="9"/>
      <c r="AL131" s="9"/>
    </row>
    <row r="132" spans="1:38" ht="16.5" customHeight="1" x14ac:dyDescent="0.2">
      <c r="A132" s="11"/>
      <c r="B132" s="9"/>
      <c r="C132" s="9"/>
      <c r="D132" s="9"/>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9"/>
      <c r="AE132" s="9"/>
      <c r="AF132" s="9"/>
      <c r="AG132" s="9"/>
      <c r="AH132" s="9"/>
      <c r="AI132" s="9"/>
      <c r="AJ132" s="9"/>
      <c r="AK132" s="9"/>
      <c r="AL132" s="9"/>
    </row>
    <row r="133" spans="1:38" ht="16.5" customHeight="1" x14ac:dyDescent="0.2">
      <c r="A133" s="11"/>
      <c r="B133" s="9"/>
      <c r="C133" s="9"/>
      <c r="D133" s="9"/>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9"/>
      <c r="AE133" s="9"/>
      <c r="AF133" s="9"/>
      <c r="AG133" s="9"/>
      <c r="AH133" s="9"/>
      <c r="AI133" s="9"/>
      <c r="AJ133" s="9"/>
      <c r="AK133" s="9"/>
      <c r="AL133" s="9"/>
    </row>
    <row r="134" spans="1:38" ht="16.5" customHeight="1" x14ac:dyDescent="0.2">
      <c r="A134" s="11"/>
      <c r="B134" s="9"/>
      <c r="C134" s="9"/>
      <c r="D134" s="9"/>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9"/>
      <c r="AE134" s="9"/>
      <c r="AF134" s="9"/>
      <c r="AG134" s="9"/>
      <c r="AH134" s="9"/>
      <c r="AI134" s="9"/>
      <c r="AJ134" s="9"/>
      <c r="AK134" s="9"/>
      <c r="AL134" s="9"/>
    </row>
    <row r="135" spans="1:38" ht="16.5" customHeight="1" x14ac:dyDescent="0.2">
      <c r="A135" s="11"/>
      <c r="B135" s="9"/>
      <c r="C135" s="9"/>
      <c r="D135" s="9"/>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9"/>
      <c r="AE135" s="9"/>
      <c r="AF135" s="9"/>
      <c r="AG135" s="9"/>
      <c r="AH135" s="9"/>
      <c r="AI135" s="9"/>
      <c r="AJ135" s="9"/>
      <c r="AK135" s="9"/>
      <c r="AL135" s="9"/>
    </row>
    <row r="136" spans="1:38" ht="16.5" customHeight="1" x14ac:dyDescent="0.2">
      <c r="A136" s="11"/>
      <c r="B136" s="9"/>
      <c r="C136" s="9"/>
      <c r="D136" s="9"/>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9"/>
      <c r="AE136" s="9"/>
      <c r="AF136" s="9"/>
      <c r="AG136" s="9"/>
      <c r="AH136" s="9"/>
      <c r="AI136" s="9"/>
      <c r="AJ136" s="9"/>
      <c r="AK136" s="9"/>
      <c r="AL136" s="9"/>
    </row>
    <row r="137" spans="1:38" ht="16.5" customHeight="1" x14ac:dyDescent="0.2">
      <c r="A137" s="11"/>
      <c r="B137" s="9"/>
      <c r="C137" s="9"/>
      <c r="D137" s="9"/>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9"/>
      <c r="AE137" s="9"/>
      <c r="AF137" s="9"/>
      <c r="AG137" s="9"/>
      <c r="AH137" s="9"/>
      <c r="AI137" s="9"/>
      <c r="AJ137" s="9"/>
      <c r="AK137" s="9"/>
      <c r="AL137" s="9"/>
    </row>
    <row r="138" spans="1:38" ht="16.5" customHeight="1" x14ac:dyDescent="0.2">
      <c r="A138" s="11"/>
      <c r="B138" s="9"/>
      <c r="C138" s="9"/>
      <c r="D138" s="9"/>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9"/>
      <c r="AE138" s="9"/>
      <c r="AF138" s="9"/>
      <c r="AG138" s="9"/>
      <c r="AH138" s="9"/>
      <c r="AI138" s="9"/>
      <c r="AJ138" s="9"/>
      <c r="AK138" s="9"/>
      <c r="AL138" s="9"/>
    </row>
    <row r="139" spans="1:38" ht="16.5" customHeight="1" x14ac:dyDescent="0.2">
      <c r="A139" s="11"/>
      <c r="B139" s="9"/>
      <c r="C139" s="9"/>
      <c r="D139" s="9"/>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9"/>
      <c r="AE139" s="9"/>
      <c r="AF139" s="9"/>
      <c r="AG139" s="9"/>
      <c r="AH139" s="9"/>
      <c r="AI139" s="9"/>
      <c r="AJ139" s="9"/>
      <c r="AK139" s="9"/>
      <c r="AL139" s="9"/>
    </row>
    <row r="140" spans="1:38" ht="16.5" customHeight="1" x14ac:dyDescent="0.2">
      <c r="A140" s="11"/>
      <c r="B140" s="9"/>
      <c r="C140" s="9"/>
      <c r="D140" s="9"/>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9"/>
      <c r="AE140" s="9"/>
      <c r="AF140" s="9"/>
      <c r="AG140" s="9"/>
      <c r="AH140" s="9"/>
      <c r="AI140" s="9"/>
      <c r="AJ140" s="9"/>
      <c r="AK140" s="9"/>
      <c r="AL140" s="9"/>
    </row>
    <row r="141" spans="1:38" ht="16.5" customHeight="1" x14ac:dyDescent="0.2">
      <c r="A141" s="11"/>
      <c r="B141" s="9"/>
      <c r="C141" s="9"/>
      <c r="D141" s="9"/>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9"/>
      <c r="AE141" s="9"/>
      <c r="AF141" s="9"/>
      <c r="AG141" s="9"/>
      <c r="AH141" s="9"/>
      <c r="AI141" s="9"/>
      <c r="AJ141" s="9"/>
      <c r="AK141" s="9"/>
      <c r="AL141" s="9"/>
    </row>
    <row r="142" spans="1:38" ht="16.5" customHeight="1" x14ac:dyDescent="0.2">
      <c r="A142" s="11"/>
      <c r="B142" s="9"/>
      <c r="C142" s="9"/>
      <c r="D142" s="9"/>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9"/>
      <c r="AE142" s="9"/>
      <c r="AF142" s="9"/>
      <c r="AG142" s="9"/>
      <c r="AH142" s="9"/>
      <c r="AI142" s="9"/>
      <c r="AJ142" s="9"/>
      <c r="AK142" s="9"/>
      <c r="AL142" s="9"/>
    </row>
    <row r="143" spans="1:38" ht="16.5" customHeight="1" x14ac:dyDescent="0.2">
      <c r="A143" s="11"/>
      <c r="B143" s="9"/>
      <c r="C143" s="9"/>
      <c r="D143" s="9"/>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9"/>
      <c r="AE143" s="9"/>
      <c r="AF143" s="9"/>
      <c r="AG143" s="9"/>
      <c r="AH143" s="9"/>
      <c r="AI143" s="9"/>
      <c r="AJ143" s="9"/>
      <c r="AK143" s="9"/>
      <c r="AL143" s="9"/>
    </row>
    <row r="144" spans="1:38" ht="16.5" customHeight="1" x14ac:dyDescent="0.2">
      <c r="A144" s="11"/>
      <c r="B144" s="9"/>
      <c r="C144" s="9"/>
      <c r="D144" s="9"/>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9"/>
      <c r="AE144" s="9"/>
      <c r="AF144" s="9"/>
      <c r="AG144" s="9"/>
      <c r="AH144" s="9"/>
      <c r="AI144" s="9"/>
      <c r="AJ144" s="9"/>
      <c r="AK144" s="9"/>
      <c r="AL144" s="9"/>
    </row>
    <row r="145" spans="1:38" ht="16.5" customHeight="1" x14ac:dyDescent="0.2">
      <c r="A145" s="11"/>
      <c r="B145" s="9"/>
      <c r="C145" s="9"/>
      <c r="D145" s="9"/>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9"/>
      <c r="AE145" s="9"/>
      <c r="AF145" s="9"/>
      <c r="AG145" s="9"/>
      <c r="AH145" s="9"/>
      <c r="AI145" s="9"/>
      <c r="AJ145" s="9"/>
      <c r="AK145" s="9"/>
      <c r="AL145" s="9"/>
    </row>
    <row r="146" spans="1:38" ht="16.5" customHeight="1" x14ac:dyDescent="0.2">
      <c r="A146" s="11"/>
      <c r="B146" s="9"/>
      <c r="C146" s="9"/>
      <c r="D146" s="9"/>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9"/>
      <c r="AE146" s="9"/>
      <c r="AF146" s="9"/>
      <c r="AG146" s="9"/>
      <c r="AH146" s="9"/>
      <c r="AI146" s="9"/>
      <c r="AJ146" s="9"/>
      <c r="AK146" s="9"/>
      <c r="AL146" s="9"/>
    </row>
    <row r="147" spans="1:38" ht="16.5" customHeight="1" x14ac:dyDescent="0.2">
      <c r="A147" s="11"/>
      <c r="B147" s="9"/>
      <c r="C147" s="9"/>
      <c r="D147" s="9"/>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9"/>
      <c r="AE147" s="9"/>
      <c r="AF147" s="9"/>
      <c r="AG147" s="9"/>
      <c r="AH147" s="9"/>
      <c r="AI147" s="9"/>
      <c r="AJ147" s="9"/>
      <c r="AK147" s="9"/>
      <c r="AL147" s="9"/>
    </row>
    <row r="148" spans="1:38" ht="16.5" customHeight="1" x14ac:dyDescent="0.2">
      <c r="A148" s="11"/>
      <c r="B148" s="9"/>
      <c r="C148" s="9"/>
      <c r="D148" s="9"/>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9"/>
      <c r="AE148" s="9"/>
      <c r="AF148" s="9"/>
      <c r="AG148" s="9"/>
      <c r="AH148" s="9"/>
      <c r="AI148" s="9"/>
      <c r="AJ148" s="9"/>
      <c r="AK148" s="9"/>
      <c r="AL148" s="9"/>
    </row>
    <row r="149" spans="1:38" ht="16.5" customHeight="1" x14ac:dyDescent="0.2">
      <c r="A149" s="11"/>
      <c r="B149" s="9"/>
      <c r="C149" s="9"/>
      <c r="D149" s="9"/>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9"/>
      <c r="AE149" s="9"/>
      <c r="AF149" s="9"/>
      <c r="AG149" s="9"/>
      <c r="AH149" s="9"/>
      <c r="AI149" s="9"/>
      <c r="AJ149" s="9"/>
      <c r="AK149" s="9"/>
      <c r="AL149" s="9"/>
    </row>
    <row r="150" spans="1:38" ht="16.5" customHeight="1" x14ac:dyDescent="0.2">
      <c r="A150" s="11"/>
      <c r="B150" s="9"/>
      <c r="C150" s="9"/>
      <c r="D150" s="9"/>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9"/>
      <c r="AE150" s="9"/>
      <c r="AF150" s="9"/>
      <c r="AG150" s="9"/>
      <c r="AH150" s="9"/>
      <c r="AI150" s="9"/>
      <c r="AJ150" s="9"/>
      <c r="AK150" s="9"/>
      <c r="AL150" s="9"/>
    </row>
    <row r="151" spans="1:38" ht="16.5" customHeight="1" x14ac:dyDescent="0.2">
      <c r="A151" s="11"/>
      <c r="B151" s="9"/>
      <c r="C151" s="9"/>
      <c r="D151" s="9"/>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9"/>
      <c r="AE151" s="9"/>
      <c r="AF151" s="9"/>
      <c r="AG151" s="9"/>
      <c r="AH151" s="9"/>
      <c r="AI151" s="9"/>
      <c r="AJ151" s="9"/>
      <c r="AK151" s="9"/>
      <c r="AL151" s="9"/>
    </row>
    <row r="152" spans="1:38" ht="16.5" customHeight="1" x14ac:dyDescent="0.2">
      <c r="A152" s="11"/>
      <c r="B152" s="9"/>
      <c r="C152" s="9"/>
      <c r="D152" s="9"/>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9"/>
      <c r="AE152" s="9"/>
      <c r="AF152" s="9"/>
      <c r="AG152" s="9"/>
      <c r="AH152" s="9"/>
      <c r="AI152" s="9"/>
      <c r="AJ152" s="9"/>
      <c r="AK152" s="9"/>
      <c r="AL152" s="9"/>
    </row>
    <row r="153" spans="1:38" ht="16.5" customHeight="1" x14ac:dyDescent="0.2">
      <c r="A153" s="11"/>
      <c r="B153" s="9"/>
      <c r="C153" s="9"/>
      <c r="D153" s="9"/>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9"/>
      <c r="AE153" s="9"/>
      <c r="AF153" s="9"/>
      <c r="AG153" s="9"/>
      <c r="AH153" s="9"/>
      <c r="AI153" s="9"/>
      <c r="AJ153" s="9"/>
      <c r="AK153" s="9"/>
      <c r="AL153" s="9"/>
    </row>
    <row r="154" spans="1:38" ht="16.5" customHeight="1" x14ac:dyDescent="0.2">
      <c r="A154" s="11"/>
      <c r="B154" s="9"/>
      <c r="C154" s="9"/>
      <c r="D154" s="9"/>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9"/>
      <c r="AE154" s="9"/>
      <c r="AF154" s="9"/>
      <c r="AG154" s="9"/>
      <c r="AH154" s="9"/>
      <c r="AI154" s="9"/>
      <c r="AJ154" s="9"/>
      <c r="AK154" s="9"/>
      <c r="AL154" s="9"/>
    </row>
    <row r="155" spans="1:38" ht="16.5" customHeight="1" x14ac:dyDescent="0.2">
      <c r="A155" s="11"/>
      <c r="B155" s="9"/>
      <c r="C155" s="9"/>
      <c r="D155" s="9"/>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9"/>
      <c r="AE155" s="9"/>
      <c r="AF155" s="9"/>
      <c r="AG155" s="9"/>
      <c r="AH155" s="9"/>
      <c r="AI155" s="9"/>
      <c r="AJ155" s="9"/>
      <c r="AK155" s="9"/>
      <c r="AL155" s="9"/>
    </row>
    <row r="156" spans="1:38" ht="16.5" customHeight="1" x14ac:dyDescent="0.2">
      <c r="A156" s="11"/>
      <c r="B156" s="9"/>
      <c r="C156" s="9"/>
      <c r="D156" s="9"/>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9"/>
      <c r="AE156" s="9"/>
      <c r="AF156" s="9"/>
      <c r="AG156" s="9"/>
      <c r="AH156" s="9"/>
      <c r="AI156" s="9"/>
      <c r="AJ156" s="9"/>
      <c r="AK156" s="9"/>
      <c r="AL156" s="9"/>
    </row>
    <row r="157" spans="1:38" ht="16.5" customHeight="1" x14ac:dyDescent="0.2">
      <c r="A157" s="11"/>
      <c r="B157" s="9"/>
      <c r="C157" s="9"/>
      <c r="D157" s="9"/>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9"/>
      <c r="AE157" s="9"/>
      <c r="AF157" s="9"/>
      <c r="AG157" s="9"/>
      <c r="AH157" s="9"/>
      <c r="AI157" s="9"/>
      <c r="AJ157" s="9"/>
      <c r="AK157" s="9"/>
      <c r="AL157" s="9"/>
    </row>
    <row r="158" spans="1:38" ht="16.5" customHeight="1" x14ac:dyDescent="0.2">
      <c r="A158" s="11"/>
      <c r="B158" s="9"/>
      <c r="C158" s="9"/>
      <c r="D158" s="9"/>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9"/>
      <c r="AE158" s="9"/>
      <c r="AF158" s="9"/>
      <c r="AG158" s="9"/>
      <c r="AH158" s="9"/>
      <c r="AI158" s="9"/>
      <c r="AJ158" s="9"/>
      <c r="AK158" s="9"/>
      <c r="AL158" s="9"/>
    </row>
    <row r="159" spans="1:38" ht="16.5" customHeight="1" x14ac:dyDescent="0.2">
      <c r="A159" s="11"/>
      <c r="B159" s="9"/>
      <c r="C159" s="9"/>
      <c r="D159" s="9"/>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9"/>
      <c r="AE159" s="9"/>
      <c r="AF159" s="9"/>
      <c r="AG159" s="9"/>
      <c r="AH159" s="9"/>
      <c r="AI159" s="9"/>
      <c r="AJ159" s="9"/>
      <c r="AK159" s="9"/>
      <c r="AL159" s="9"/>
    </row>
    <row r="160" spans="1:38" ht="16.5" customHeight="1" x14ac:dyDescent="0.2">
      <c r="A160" s="11"/>
      <c r="B160" s="9"/>
      <c r="C160" s="9"/>
      <c r="D160" s="9"/>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9"/>
      <c r="AE160" s="9"/>
      <c r="AF160" s="9"/>
      <c r="AG160" s="9"/>
      <c r="AH160" s="9"/>
      <c r="AI160" s="9"/>
      <c r="AJ160" s="9"/>
      <c r="AK160" s="9"/>
      <c r="AL160" s="9"/>
    </row>
    <row r="161" spans="1:38" ht="16.5" customHeight="1" x14ac:dyDescent="0.2">
      <c r="A161" s="11"/>
      <c r="B161" s="9"/>
      <c r="C161" s="9"/>
      <c r="D161" s="9"/>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9"/>
      <c r="AE161" s="9"/>
      <c r="AF161" s="9"/>
      <c r="AG161" s="9"/>
      <c r="AH161" s="9"/>
      <c r="AI161" s="9"/>
      <c r="AJ161" s="9"/>
      <c r="AK161" s="9"/>
      <c r="AL161" s="9"/>
    </row>
    <row r="162" spans="1:38" ht="16.5" customHeight="1" x14ac:dyDescent="0.2">
      <c r="A162" s="11"/>
      <c r="B162" s="9"/>
      <c r="C162" s="9"/>
      <c r="D162" s="9"/>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9"/>
      <c r="AE162" s="9"/>
      <c r="AF162" s="9"/>
      <c r="AG162" s="9"/>
      <c r="AH162" s="9"/>
      <c r="AI162" s="9"/>
      <c r="AJ162" s="9"/>
      <c r="AK162" s="9"/>
      <c r="AL162" s="9"/>
    </row>
    <row r="163" spans="1:38" ht="16.5" customHeight="1" x14ac:dyDescent="0.2">
      <c r="A163" s="11"/>
      <c r="B163" s="9"/>
      <c r="C163" s="9"/>
      <c r="D163" s="9"/>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9"/>
      <c r="AE163" s="9"/>
      <c r="AF163" s="9"/>
      <c r="AG163" s="9"/>
      <c r="AH163" s="9"/>
      <c r="AI163" s="9"/>
      <c r="AJ163" s="9"/>
      <c r="AK163" s="9"/>
      <c r="AL163" s="9"/>
    </row>
    <row r="164" spans="1:38" ht="16.5" customHeight="1" x14ac:dyDescent="0.2">
      <c r="A164" s="11"/>
      <c r="B164" s="9"/>
      <c r="C164" s="9"/>
      <c r="D164" s="9"/>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9"/>
      <c r="AE164" s="9"/>
      <c r="AF164" s="9"/>
      <c r="AG164" s="9"/>
      <c r="AH164" s="9"/>
      <c r="AI164" s="9"/>
      <c r="AJ164" s="9"/>
      <c r="AK164" s="9"/>
      <c r="AL164" s="9"/>
    </row>
    <row r="165" spans="1:38" ht="16.5" customHeight="1" x14ac:dyDescent="0.2">
      <c r="A165" s="11"/>
      <c r="B165" s="9"/>
      <c r="C165" s="9"/>
      <c r="D165" s="9"/>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9"/>
      <c r="AE165" s="9"/>
      <c r="AF165" s="9"/>
      <c r="AG165" s="9"/>
      <c r="AH165" s="9"/>
      <c r="AI165" s="9"/>
      <c r="AJ165" s="9"/>
      <c r="AK165" s="9"/>
      <c r="AL165" s="9"/>
    </row>
    <row r="166" spans="1:38" ht="16.5" customHeight="1" x14ac:dyDescent="0.2">
      <c r="A166" s="11"/>
      <c r="B166" s="9"/>
      <c r="C166" s="9"/>
      <c r="D166" s="9"/>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9"/>
      <c r="AE166" s="9"/>
      <c r="AF166" s="9"/>
      <c r="AG166" s="9"/>
      <c r="AH166" s="9"/>
      <c r="AI166" s="9"/>
      <c r="AJ166" s="9"/>
      <c r="AK166" s="9"/>
      <c r="AL166" s="9"/>
    </row>
    <row r="167" spans="1:38" ht="16.5" customHeight="1" x14ac:dyDescent="0.2">
      <c r="A167" s="11"/>
      <c r="B167" s="9"/>
      <c r="C167" s="9"/>
      <c r="D167" s="9"/>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9"/>
      <c r="AE167" s="9"/>
      <c r="AF167" s="9"/>
      <c r="AG167" s="9"/>
      <c r="AH167" s="9"/>
      <c r="AI167" s="9"/>
      <c r="AJ167" s="9"/>
      <c r="AK167" s="9"/>
      <c r="AL167" s="9"/>
    </row>
    <row r="168" spans="1:38" ht="16.5" customHeight="1" x14ac:dyDescent="0.2">
      <c r="A168" s="11"/>
      <c r="B168" s="9"/>
      <c r="C168" s="9"/>
      <c r="D168" s="9"/>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9"/>
      <c r="AE168" s="9"/>
      <c r="AF168" s="9"/>
      <c r="AG168" s="9"/>
      <c r="AH168" s="9"/>
      <c r="AI168" s="9"/>
      <c r="AJ168" s="9"/>
      <c r="AK168" s="9"/>
      <c r="AL168" s="9"/>
    </row>
    <row r="169" spans="1:38" ht="16.5" customHeight="1" x14ac:dyDescent="0.2">
      <c r="A169" s="11"/>
      <c r="B169" s="9"/>
      <c r="C169" s="9"/>
      <c r="D169" s="9"/>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9"/>
      <c r="AE169" s="9"/>
      <c r="AF169" s="9"/>
      <c r="AG169" s="9"/>
      <c r="AH169" s="9"/>
      <c r="AI169" s="9"/>
      <c r="AJ169" s="9"/>
      <c r="AK169" s="9"/>
      <c r="AL169" s="9"/>
    </row>
    <row r="170" spans="1:38" ht="16.5" customHeight="1" x14ac:dyDescent="0.2">
      <c r="A170" s="11"/>
      <c r="B170" s="9"/>
      <c r="C170" s="9"/>
      <c r="D170" s="9"/>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9"/>
      <c r="AE170" s="9"/>
      <c r="AF170" s="9"/>
      <c r="AG170" s="9"/>
      <c r="AH170" s="9"/>
      <c r="AI170" s="9"/>
      <c r="AJ170" s="9"/>
      <c r="AK170" s="9"/>
      <c r="AL170" s="9"/>
    </row>
    <row r="171" spans="1:38" ht="16.5" customHeight="1" x14ac:dyDescent="0.2">
      <c r="A171" s="11"/>
      <c r="B171" s="9"/>
      <c r="C171" s="9"/>
      <c r="D171" s="9"/>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9"/>
      <c r="AE171" s="9"/>
      <c r="AF171" s="9"/>
      <c r="AG171" s="9"/>
      <c r="AH171" s="9"/>
      <c r="AI171" s="9"/>
      <c r="AJ171" s="9"/>
      <c r="AK171" s="9"/>
      <c r="AL171" s="9"/>
    </row>
    <row r="172" spans="1:38" ht="16.5" customHeight="1" x14ac:dyDescent="0.2">
      <c r="A172" s="11"/>
      <c r="B172" s="9"/>
      <c r="C172" s="9"/>
      <c r="D172" s="9"/>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9"/>
      <c r="AE172" s="9"/>
      <c r="AF172" s="9"/>
      <c r="AG172" s="9"/>
      <c r="AH172" s="9"/>
      <c r="AI172" s="9"/>
      <c r="AJ172" s="9"/>
      <c r="AK172" s="9"/>
      <c r="AL172" s="9"/>
    </row>
    <row r="173" spans="1:38" ht="16.5" customHeight="1" x14ac:dyDescent="0.2">
      <c r="A173" s="11"/>
      <c r="B173" s="9"/>
      <c r="C173" s="9"/>
      <c r="D173" s="9"/>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9"/>
      <c r="AE173" s="9"/>
      <c r="AF173" s="9"/>
      <c r="AG173" s="9"/>
      <c r="AH173" s="9"/>
      <c r="AI173" s="9"/>
      <c r="AJ173" s="9"/>
      <c r="AK173" s="9"/>
      <c r="AL173" s="9"/>
    </row>
    <row r="174" spans="1:38" ht="16.5" customHeight="1" x14ac:dyDescent="0.2">
      <c r="A174" s="11"/>
      <c r="B174" s="9"/>
      <c r="C174" s="9"/>
      <c r="D174" s="9"/>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9"/>
      <c r="AE174" s="9"/>
      <c r="AF174" s="9"/>
      <c r="AG174" s="9"/>
      <c r="AH174" s="9"/>
      <c r="AI174" s="9"/>
      <c r="AJ174" s="9"/>
      <c r="AK174" s="9"/>
      <c r="AL174" s="9"/>
    </row>
    <row r="175" spans="1:38" ht="16.5" customHeight="1" x14ac:dyDescent="0.2">
      <c r="A175" s="11"/>
      <c r="B175" s="9"/>
      <c r="C175" s="9"/>
      <c r="D175" s="9"/>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9"/>
      <c r="AE175" s="9"/>
      <c r="AF175" s="9"/>
      <c r="AG175" s="9"/>
      <c r="AH175" s="9"/>
      <c r="AI175" s="9"/>
      <c r="AJ175" s="9"/>
      <c r="AK175" s="9"/>
      <c r="AL175" s="9"/>
    </row>
    <row r="176" spans="1:38" ht="16.5" customHeight="1" x14ac:dyDescent="0.2">
      <c r="A176" s="11"/>
      <c r="B176" s="9"/>
      <c r="C176" s="9"/>
      <c r="D176" s="9"/>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9"/>
      <c r="AE176" s="9"/>
      <c r="AF176" s="9"/>
      <c r="AG176" s="9"/>
      <c r="AH176" s="9"/>
      <c r="AI176" s="9"/>
      <c r="AJ176" s="9"/>
      <c r="AK176" s="9"/>
      <c r="AL176" s="9"/>
    </row>
    <row r="177" spans="1:38" ht="16.5" customHeight="1" x14ac:dyDescent="0.2">
      <c r="A177" s="11"/>
      <c r="B177" s="9"/>
      <c r="C177" s="9"/>
      <c r="D177" s="9"/>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9"/>
      <c r="AE177" s="9"/>
      <c r="AF177" s="9"/>
      <c r="AG177" s="9"/>
      <c r="AH177" s="9"/>
      <c r="AI177" s="9"/>
      <c r="AJ177" s="9"/>
      <c r="AK177" s="9"/>
      <c r="AL177" s="9"/>
    </row>
    <row r="178" spans="1:38" ht="16.5" customHeight="1" x14ac:dyDescent="0.2">
      <c r="A178" s="11"/>
      <c r="B178" s="9"/>
      <c r="C178" s="9"/>
      <c r="D178" s="9"/>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9"/>
      <c r="AE178" s="9"/>
      <c r="AF178" s="9"/>
      <c r="AG178" s="9"/>
      <c r="AH178" s="9"/>
      <c r="AI178" s="9"/>
      <c r="AJ178" s="9"/>
      <c r="AK178" s="9"/>
      <c r="AL178" s="9"/>
    </row>
    <row r="179" spans="1:38" ht="16.5" customHeight="1" x14ac:dyDescent="0.2">
      <c r="A179" s="11"/>
      <c r="B179" s="9"/>
      <c r="C179" s="9"/>
      <c r="D179" s="9"/>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9"/>
      <c r="AE179" s="9"/>
      <c r="AF179" s="9"/>
      <c r="AG179" s="9"/>
      <c r="AH179" s="9"/>
      <c r="AI179" s="9"/>
      <c r="AJ179" s="9"/>
      <c r="AK179" s="9"/>
      <c r="AL179" s="9"/>
    </row>
    <row r="180" spans="1:38" ht="16.5" customHeight="1" x14ac:dyDescent="0.2">
      <c r="A180" s="11"/>
      <c r="B180" s="9"/>
      <c r="C180" s="9"/>
      <c r="D180" s="9"/>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9"/>
      <c r="AE180" s="9"/>
      <c r="AF180" s="9"/>
      <c r="AG180" s="9"/>
      <c r="AH180" s="9"/>
      <c r="AI180" s="9"/>
      <c r="AJ180" s="9"/>
      <c r="AK180" s="9"/>
      <c r="AL180" s="9"/>
    </row>
    <row r="181" spans="1:38" ht="16.5" customHeight="1" x14ac:dyDescent="0.2">
      <c r="A181" s="11"/>
      <c r="B181" s="9"/>
      <c r="C181" s="9"/>
      <c r="D181" s="9"/>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9"/>
      <c r="AE181" s="9"/>
      <c r="AF181" s="9"/>
      <c r="AG181" s="9"/>
      <c r="AH181" s="9"/>
      <c r="AI181" s="9"/>
      <c r="AJ181" s="9"/>
      <c r="AK181" s="9"/>
      <c r="AL181" s="9"/>
    </row>
    <row r="182" spans="1:38" ht="16.5" customHeight="1" x14ac:dyDescent="0.2">
      <c r="A182" s="11"/>
      <c r="B182" s="9"/>
      <c r="C182" s="9"/>
      <c r="D182" s="9"/>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9"/>
      <c r="AE182" s="9"/>
      <c r="AF182" s="9"/>
      <c r="AG182" s="9"/>
      <c r="AH182" s="9"/>
      <c r="AI182" s="9"/>
      <c r="AJ182" s="9"/>
      <c r="AK182" s="9"/>
      <c r="AL182" s="9"/>
    </row>
    <row r="183" spans="1:38" ht="16.5" customHeight="1" x14ac:dyDescent="0.2">
      <c r="A183" s="11"/>
      <c r="B183" s="9"/>
      <c r="C183" s="9"/>
      <c r="D183" s="9"/>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9"/>
      <c r="AE183" s="9"/>
      <c r="AF183" s="9"/>
      <c r="AG183" s="9"/>
      <c r="AH183" s="9"/>
      <c r="AI183" s="9"/>
      <c r="AJ183" s="9"/>
      <c r="AK183" s="9"/>
      <c r="AL183" s="9"/>
    </row>
    <row r="184" spans="1:38" ht="16.5" customHeight="1" x14ac:dyDescent="0.2">
      <c r="A184" s="11"/>
      <c r="B184" s="9"/>
      <c r="C184" s="9"/>
      <c r="D184" s="9"/>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9"/>
      <c r="AE184" s="9"/>
      <c r="AF184" s="9"/>
      <c r="AG184" s="9"/>
      <c r="AH184" s="9"/>
      <c r="AI184" s="9"/>
      <c r="AJ184" s="9"/>
      <c r="AK184" s="9"/>
      <c r="AL184" s="9"/>
    </row>
    <row r="185" spans="1:38" ht="16.5" customHeight="1" x14ac:dyDescent="0.2">
      <c r="A185" s="11"/>
      <c r="B185" s="9"/>
      <c r="C185" s="9"/>
      <c r="D185" s="9"/>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9"/>
      <c r="AE185" s="9"/>
      <c r="AF185" s="9"/>
      <c r="AG185" s="9"/>
      <c r="AH185" s="9"/>
      <c r="AI185" s="9"/>
      <c r="AJ185" s="9"/>
      <c r="AK185" s="9"/>
      <c r="AL185" s="9"/>
    </row>
    <row r="186" spans="1:38" ht="16.5" customHeight="1" x14ac:dyDescent="0.2">
      <c r="A186" s="11"/>
      <c r="B186" s="9"/>
      <c r="C186" s="9"/>
      <c r="D186" s="9"/>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9"/>
      <c r="AE186" s="9"/>
      <c r="AF186" s="9"/>
      <c r="AG186" s="9"/>
      <c r="AH186" s="9"/>
      <c r="AI186" s="9"/>
      <c r="AJ186" s="9"/>
      <c r="AK186" s="9"/>
      <c r="AL186" s="9"/>
    </row>
    <row r="187" spans="1:38" ht="16.5" customHeight="1" x14ac:dyDescent="0.2">
      <c r="A187" s="11"/>
      <c r="B187" s="9"/>
      <c r="C187" s="9"/>
      <c r="D187" s="9"/>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9"/>
      <c r="AE187" s="9"/>
      <c r="AF187" s="9"/>
      <c r="AG187" s="9"/>
      <c r="AH187" s="9"/>
      <c r="AI187" s="9"/>
      <c r="AJ187" s="9"/>
      <c r="AK187" s="9"/>
      <c r="AL187" s="9"/>
    </row>
    <row r="188" spans="1:38" ht="16.5" customHeight="1" x14ac:dyDescent="0.2">
      <c r="A188" s="11"/>
      <c r="B188" s="9"/>
      <c r="C188" s="9"/>
      <c r="D188" s="9"/>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9"/>
      <c r="AE188" s="9"/>
      <c r="AF188" s="9"/>
      <c r="AG188" s="9"/>
      <c r="AH188" s="9"/>
      <c r="AI188" s="9"/>
      <c r="AJ188" s="9"/>
      <c r="AK188" s="9"/>
      <c r="AL188" s="9"/>
    </row>
    <row r="189" spans="1:38" ht="16.5" customHeight="1" x14ac:dyDescent="0.2">
      <c r="A189" s="11"/>
      <c r="B189" s="9"/>
      <c r="C189" s="9"/>
      <c r="D189" s="9"/>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9"/>
      <c r="AE189" s="9"/>
      <c r="AF189" s="9"/>
      <c r="AG189" s="9"/>
      <c r="AH189" s="9"/>
      <c r="AI189" s="9"/>
      <c r="AJ189" s="9"/>
      <c r="AK189" s="9"/>
      <c r="AL189" s="9"/>
    </row>
    <row r="190" spans="1:38" ht="16.5" customHeight="1" x14ac:dyDescent="0.2">
      <c r="A190" s="11"/>
      <c r="B190" s="9"/>
      <c r="C190" s="9"/>
      <c r="D190" s="9"/>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9"/>
      <c r="AE190" s="9"/>
      <c r="AF190" s="9"/>
      <c r="AG190" s="9"/>
      <c r="AH190" s="9"/>
      <c r="AI190" s="9"/>
      <c r="AJ190" s="9"/>
      <c r="AK190" s="9"/>
      <c r="AL190" s="9"/>
    </row>
    <row r="191" spans="1:38" ht="16.5" customHeight="1" x14ac:dyDescent="0.2">
      <c r="A191" s="11"/>
      <c r="B191" s="9"/>
      <c r="C191" s="9"/>
      <c r="D191" s="9"/>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9"/>
      <c r="AE191" s="9"/>
      <c r="AF191" s="9"/>
      <c r="AG191" s="9"/>
      <c r="AH191" s="9"/>
      <c r="AI191" s="9"/>
      <c r="AJ191" s="9"/>
      <c r="AK191" s="9"/>
      <c r="AL191" s="9"/>
    </row>
    <row r="192" spans="1:38" ht="16.5" customHeight="1" x14ac:dyDescent="0.2">
      <c r="A192" s="11"/>
      <c r="B192" s="9"/>
      <c r="C192" s="9"/>
      <c r="D192" s="9"/>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9"/>
      <c r="AE192" s="9"/>
      <c r="AF192" s="9"/>
      <c r="AG192" s="9"/>
      <c r="AH192" s="9"/>
      <c r="AI192" s="9"/>
      <c r="AJ192" s="9"/>
      <c r="AK192" s="9"/>
      <c r="AL192" s="9"/>
    </row>
    <row r="193" spans="1:38" ht="16.5" customHeight="1" x14ac:dyDescent="0.2">
      <c r="A193" s="11"/>
      <c r="B193" s="9"/>
      <c r="C193" s="9"/>
      <c r="D193" s="9"/>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9"/>
      <c r="AE193" s="9"/>
      <c r="AF193" s="9"/>
      <c r="AG193" s="9"/>
      <c r="AH193" s="9"/>
      <c r="AI193" s="9"/>
      <c r="AJ193" s="9"/>
      <c r="AK193" s="9"/>
      <c r="AL193" s="9"/>
    </row>
    <row r="194" spans="1:38" ht="16.5" customHeight="1" x14ac:dyDescent="0.2">
      <c r="A194" s="11"/>
      <c r="B194" s="9"/>
      <c r="C194" s="9"/>
      <c r="D194" s="9"/>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9"/>
      <c r="AE194" s="9"/>
      <c r="AF194" s="9"/>
      <c r="AG194" s="9"/>
      <c r="AH194" s="9"/>
      <c r="AI194" s="9"/>
      <c r="AJ194" s="9"/>
      <c r="AK194" s="9"/>
      <c r="AL194" s="9"/>
    </row>
    <row r="195" spans="1:38" ht="16.5" customHeight="1" x14ac:dyDescent="0.2">
      <c r="A195" s="11"/>
      <c r="B195" s="9"/>
      <c r="C195" s="9"/>
      <c r="D195" s="9"/>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9"/>
      <c r="AE195" s="9"/>
      <c r="AF195" s="9"/>
      <c r="AG195" s="9"/>
      <c r="AH195" s="9"/>
      <c r="AI195" s="9"/>
      <c r="AJ195" s="9"/>
      <c r="AK195" s="9"/>
      <c r="AL195" s="9"/>
    </row>
    <row r="196" spans="1:38" ht="16.5" customHeight="1" x14ac:dyDescent="0.2">
      <c r="A196" s="11"/>
      <c r="B196" s="9"/>
      <c r="C196" s="9"/>
      <c r="D196" s="9"/>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9"/>
      <c r="AE196" s="9"/>
      <c r="AF196" s="9"/>
      <c r="AG196" s="9"/>
      <c r="AH196" s="9"/>
      <c r="AI196" s="9"/>
      <c r="AJ196" s="9"/>
      <c r="AK196" s="9"/>
      <c r="AL196" s="9"/>
    </row>
    <row r="197" spans="1:38" ht="16.5" customHeight="1" x14ac:dyDescent="0.2">
      <c r="A197" s="11"/>
      <c r="B197" s="9"/>
      <c r="C197" s="9"/>
      <c r="D197" s="9"/>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9"/>
      <c r="AE197" s="9"/>
      <c r="AF197" s="9"/>
      <c r="AG197" s="9"/>
      <c r="AH197" s="9"/>
      <c r="AI197" s="9"/>
      <c r="AJ197" s="9"/>
      <c r="AK197" s="9"/>
      <c r="AL197" s="9"/>
    </row>
    <row r="198" spans="1:38" ht="16.5" customHeight="1" x14ac:dyDescent="0.2">
      <c r="A198" s="11"/>
      <c r="B198" s="9"/>
      <c r="C198" s="9"/>
      <c r="D198" s="9"/>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9"/>
      <c r="AE198" s="9"/>
      <c r="AF198" s="9"/>
      <c r="AG198" s="9"/>
      <c r="AH198" s="9"/>
      <c r="AI198" s="9"/>
      <c r="AJ198" s="9"/>
      <c r="AK198" s="9"/>
      <c r="AL198" s="9"/>
    </row>
    <row r="199" spans="1:38" ht="16.5" customHeight="1" x14ac:dyDescent="0.2">
      <c r="A199" s="11"/>
      <c r="B199" s="9"/>
      <c r="C199" s="9"/>
      <c r="D199" s="9"/>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9"/>
      <c r="AE199" s="9"/>
      <c r="AF199" s="9"/>
      <c r="AG199" s="9"/>
      <c r="AH199" s="9"/>
      <c r="AI199" s="9"/>
      <c r="AJ199" s="9"/>
      <c r="AK199" s="9"/>
      <c r="AL199" s="9"/>
    </row>
    <row r="200" spans="1:38" ht="16.5" customHeight="1" x14ac:dyDescent="0.2">
      <c r="A200" s="11"/>
      <c r="B200" s="9"/>
      <c r="C200" s="9"/>
      <c r="D200" s="9"/>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9"/>
      <c r="AE200" s="9"/>
      <c r="AF200" s="9"/>
      <c r="AG200" s="9"/>
      <c r="AH200" s="9"/>
      <c r="AI200" s="9"/>
      <c r="AJ200" s="9"/>
      <c r="AK200" s="9"/>
      <c r="AL200" s="9"/>
    </row>
    <row r="201" spans="1:38" ht="16.5" customHeight="1" x14ac:dyDescent="0.2">
      <c r="A201" s="11"/>
      <c r="B201" s="9"/>
      <c r="C201" s="9"/>
      <c r="D201" s="9"/>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9"/>
      <c r="AE201" s="9"/>
      <c r="AF201" s="9"/>
      <c r="AG201" s="9"/>
      <c r="AH201" s="9"/>
      <c r="AI201" s="9"/>
      <c r="AJ201" s="9"/>
      <c r="AK201" s="9"/>
      <c r="AL201" s="9"/>
    </row>
    <row r="202" spans="1:38" ht="16.5" customHeight="1" x14ac:dyDescent="0.2">
      <c r="A202" s="11"/>
      <c r="B202" s="9"/>
      <c r="C202" s="9"/>
      <c r="D202" s="9"/>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9"/>
      <c r="AE202" s="9"/>
      <c r="AF202" s="9"/>
      <c r="AG202" s="9"/>
      <c r="AH202" s="9"/>
      <c r="AI202" s="9"/>
      <c r="AJ202" s="9"/>
      <c r="AK202" s="9"/>
      <c r="AL202" s="9"/>
    </row>
    <row r="203" spans="1:38" ht="16.5" customHeight="1" x14ac:dyDescent="0.2">
      <c r="A203" s="11"/>
      <c r="B203" s="9"/>
      <c r="C203" s="9"/>
      <c r="D203" s="9"/>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9"/>
      <c r="AE203" s="9"/>
      <c r="AF203" s="9"/>
      <c r="AG203" s="9"/>
      <c r="AH203" s="9"/>
      <c r="AI203" s="9"/>
      <c r="AJ203" s="9"/>
      <c r="AK203" s="9"/>
      <c r="AL203" s="9"/>
    </row>
    <row r="204" spans="1:38" ht="16.5" customHeight="1" x14ac:dyDescent="0.2">
      <c r="A204" s="11"/>
      <c r="B204" s="9"/>
      <c r="C204" s="9"/>
      <c r="D204" s="9"/>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9"/>
      <c r="AE204" s="9"/>
      <c r="AF204" s="9"/>
      <c r="AG204" s="9"/>
      <c r="AH204" s="9"/>
      <c r="AI204" s="9"/>
      <c r="AJ204" s="9"/>
      <c r="AK204" s="9"/>
      <c r="AL204" s="9"/>
    </row>
    <row r="205" spans="1:38" ht="16.5" customHeight="1" x14ac:dyDescent="0.2">
      <c r="A205" s="11"/>
      <c r="B205" s="9"/>
      <c r="C205" s="9"/>
      <c r="D205" s="9"/>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9"/>
      <c r="AE205" s="9"/>
      <c r="AF205" s="9"/>
      <c r="AG205" s="9"/>
      <c r="AH205" s="9"/>
      <c r="AI205" s="9"/>
      <c r="AJ205" s="9"/>
      <c r="AK205" s="9"/>
      <c r="AL205" s="9"/>
    </row>
    <row r="206" spans="1:38" ht="16.5" customHeight="1" x14ac:dyDescent="0.2">
      <c r="A206" s="11"/>
      <c r="B206" s="9"/>
      <c r="C206" s="9"/>
      <c r="D206" s="9"/>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9"/>
      <c r="AE206" s="9"/>
      <c r="AF206" s="9"/>
      <c r="AG206" s="9"/>
      <c r="AH206" s="9"/>
      <c r="AI206" s="9"/>
      <c r="AJ206" s="9"/>
      <c r="AK206" s="9"/>
      <c r="AL206" s="9"/>
    </row>
    <row r="207" spans="1:38" ht="16.5" customHeight="1" x14ac:dyDescent="0.2">
      <c r="A207" s="11"/>
      <c r="B207" s="9"/>
      <c r="C207" s="9"/>
      <c r="D207" s="9"/>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9"/>
      <c r="AE207" s="9"/>
      <c r="AF207" s="9"/>
      <c r="AG207" s="9"/>
      <c r="AH207" s="9"/>
      <c r="AI207" s="9"/>
      <c r="AJ207" s="9"/>
      <c r="AK207" s="9"/>
      <c r="AL207" s="9"/>
    </row>
    <row r="208" spans="1:38" ht="16.5" customHeight="1" x14ac:dyDescent="0.2">
      <c r="A208" s="11"/>
      <c r="B208" s="9"/>
      <c r="C208" s="9"/>
      <c r="D208" s="9"/>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9"/>
      <c r="AE208" s="9"/>
      <c r="AF208" s="9"/>
      <c r="AG208" s="9"/>
      <c r="AH208" s="9"/>
      <c r="AI208" s="9"/>
      <c r="AJ208" s="9"/>
      <c r="AK208" s="9"/>
      <c r="AL208" s="9"/>
    </row>
    <row r="209" spans="1:38" ht="16.5" customHeight="1" x14ac:dyDescent="0.2">
      <c r="A209" s="11"/>
      <c r="B209" s="9"/>
      <c r="C209" s="9"/>
      <c r="D209" s="9"/>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9"/>
      <c r="AE209" s="9"/>
      <c r="AF209" s="9"/>
      <c r="AG209" s="9"/>
      <c r="AH209" s="9"/>
      <c r="AI209" s="9"/>
      <c r="AJ209" s="9"/>
      <c r="AK209" s="9"/>
      <c r="AL209" s="9"/>
    </row>
    <row r="210" spans="1:38" ht="16.5" customHeight="1" x14ac:dyDescent="0.2">
      <c r="A210" s="11"/>
      <c r="B210" s="9"/>
      <c r="C210" s="9"/>
      <c r="D210" s="9"/>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9"/>
      <c r="AE210" s="9"/>
      <c r="AF210" s="9"/>
      <c r="AG210" s="9"/>
      <c r="AH210" s="9"/>
      <c r="AI210" s="9"/>
      <c r="AJ210" s="9"/>
      <c r="AK210" s="9"/>
      <c r="AL210" s="9"/>
    </row>
    <row r="211" spans="1:38" ht="16.5" customHeight="1" x14ac:dyDescent="0.2">
      <c r="A211" s="11"/>
      <c r="B211" s="9"/>
      <c r="C211" s="9"/>
      <c r="D211" s="9"/>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9"/>
      <c r="AE211" s="9"/>
      <c r="AF211" s="9"/>
      <c r="AG211" s="9"/>
      <c r="AH211" s="9"/>
      <c r="AI211" s="9"/>
      <c r="AJ211" s="9"/>
      <c r="AK211" s="9"/>
      <c r="AL211" s="9"/>
    </row>
    <row r="212" spans="1:38" ht="16.5" customHeight="1" x14ac:dyDescent="0.2">
      <c r="A212" s="11"/>
      <c r="B212" s="9"/>
      <c r="C212" s="9"/>
      <c r="D212" s="9"/>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9"/>
      <c r="AE212" s="9"/>
      <c r="AF212" s="9"/>
      <c r="AG212" s="9"/>
      <c r="AH212" s="9"/>
      <c r="AI212" s="9"/>
      <c r="AJ212" s="9"/>
      <c r="AK212" s="9"/>
      <c r="AL212" s="9"/>
    </row>
    <row r="213" spans="1:38" ht="16.5" customHeight="1" x14ac:dyDescent="0.2">
      <c r="A213" s="11"/>
      <c r="B213" s="9"/>
      <c r="C213" s="9"/>
      <c r="D213" s="9"/>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9"/>
      <c r="AE213" s="9"/>
      <c r="AF213" s="9"/>
      <c r="AG213" s="9"/>
      <c r="AH213" s="9"/>
      <c r="AI213" s="9"/>
      <c r="AJ213" s="9"/>
      <c r="AK213" s="9"/>
      <c r="AL213" s="9"/>
    </row>
    <row r="214" spans="1:38" ht="16.5" customHeight="1" x14ac:dyDescent="0.2">
      <c r="A214" s="11"/>
      <c r="B214" s="9"/>
      <c r="C214" s="9"/>
      <c r="D214" s="9"/>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9"/>
      <c r="AE214" s="9"/>
      <c r="AF214" s="9"/>
      <c r="AG214" s="9"/>
      <c r="AH214" s="9"/>
      <c r="AI214" s="9"/>
      <c r="AJ214" s="9"/>
      <c r="AK214" s="9"/>
      <c r="AL214" s="9"/>
    </row>
    <row r="215" spans="1:38" ht="16.5" customHeight="1" x14ac:dyDescent="0.2">
      <c r="A215" s="11"/>
      <c r="B215" s="9"/>
      <c r="C215" s="9"/>
      <c r="D215" s="9"/>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9"/>
      <c r="AE215" s="9"/>
      <c r="AF215" s="9"/>
      <c r="AG215" s="9"/>
      <c r="AH215" s="9"/>
      <c r="AI215" s="9"/>
      <c r="AJ215" s="9"/>
      <c r="AK215" s="9"/>
      <c r="AL215" s="9"/>
    </row>
    <row r="216" spans="1:38" ht="16.5" customHeight="1" x14ac:dyDescent="0.2">
      <c r="A216" s="11"/>
      <c r="B216" s="9"/>
      <c r="C216" s="9"/>
      <c r="D216" s="9"/>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9"/>
      <c r="AE216" s="9"/>
      <c r="AF216" s="9"/>
      <c r="AG216" s="9"/>
      <c r="AH216" s="9"/>
      <c r="AI216" s="9"/>
      <c r="AJ216" s="9"/>
      <c r="AK216" s="9"/>
      <c r="AL216" s="9"/>
    </row>
    <row r="217" spans="1:38" ht="16.5" customHeight="1" x14ac:dyDescent="0.2">
      <c r="A217" s="11"/>
      <c r="B217" s="9"/>
      <c r="C217" s="9"/>
      <c r="D217" s="9"/>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9"/>
      <c r="AE217" s="9"/>
      <c r="AF217" s="9"/>
      <c r="AG217" s="9"/>
      <c r="AH217" s="9"/>
      <c r="AI217" s="9"/>
      <c r="AJ217" s="9"/>
      <c r="AK217" s="9"/>
      <c r="AL217" s="9"/>
    </row>
    <row r="218" spans="1:38" ht="16.5" customHeight="1" x14ac:dyDescent="0.2">
      <c r="A218" s="11"/>
      <c r="B218" s="9"/>
      <c r="C218" s="9"/>
      <c r="D218" s="9"/>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9"/>
      <c r="AE218" s="9"/>
      <c r="AF218" s="9"/>
      <c r="AG218" s="9"/>
      <c r="AH218" s="9"/>
      <c r="AI218" s="9"/>
      <c r="AJ218" s="9"/>
      <c r="AK218" s="9"/>
      <c r="AL218" s="9"/>
    </row>
    <row r="219" spans="1:38" ht="16.5" customHeight="1" x14ac:dyDescent="0.2">
      <c r="A219" s="11"/>
      <c r="B219" s="9"/>
      <c r="C219" s="9"/>
      <c r="D219" s="9"/>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9"/>
      <c r="AE219" s="9"/>
      <c r="AF219" s="9"/>
      <c r="AG219" s="9"/>
      <c r="AH219" s="9"/>
      <c r="AI219" s="9"/>
      <c r="AJ219" s="9"/>
      <c r="AK219" s="9"/>
      <c r="AL219" s="9"/>
    </row>
    <row r="220" spans="1:38" ht="16.5" customHeight="1" x14ac:dyDescent="0.2">
      <c r="A220" s="11"/>
      <c r="B220" s="9"/>
      <c r="C220" s="9"/>
      <c r="D220" s="9"/>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9"/>
      <c r="AE220" s="9"/>
      <c r="AF220" s="9"/>
      <c r="AG220" s="9"/>
      <c r="AH220" s="9"/>
      <c r="AI220" s="9"/>
      <c r="AJ220" s="9"/>
      <c r="AK220" s="9"/>
      <c r="AL220" s="9"/>
    </row>
    <row r="221" spans="1:38" ht="16.5" customHeight="1" x14ac:dyDescent="0.2">
      <c r="A221" s="11"/>
      <c r="B221" s="9"/>
      <c r="C221" s="9"/>
      <c r="D221" s="9"/>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9"/>
      <c r="AE221" s="9"/>
      <c r="AF221" s="9"/>
      <c r="AG221" s="9"/>
      <c r="AH221" s="9"/>
      <c r="AI221" s="9"/>
      <c r="AJ221" s="9"/>
      <c r="AK221" s="9"/>
      <c r="AL221" s="9"/>
    </row>
    <row r="222" spans="1:38" ht="16.5" customHeight="1" x14ac:dyDescent="0.2">
      <c r="A222" s="11"/>
      <c r="B222" s="9"/>
      <c r="C222" s="9"/>
      <c r="D222" s="9"/>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9"/>
      <c r="AE222" s="9"/>
      <c r="AF222" s="9"/>
      <c r="AG222" s="9"/>
      <c r="AH222" s="9"/>
      <c r="AI222" s="9"/>
      <c r="AJ222" s="9"/>
      <c r="AK222" s="9"/>
      <c r="AL222" s="9"/>
    </row>
    <row r="223" spans="1:38" ht="16.5" customHeight="1" x14ac:dyDescent="0.2">
      <c r="A223" s="11"/>
      <c r="B223" s="9"/>
      <c r="C223" s="9"/>
      <c r="D223" s="9"/>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9"/>
      <c r="AE223" s="9"/>
      <c r="AF223" s="9"/>
      <c r="AG223" s="9"/>
      <c r="AH223" s="9"/>
      <c r="AI223" s="9"/>
      <c r="AJ223" s="9"/>
      <c r="AK223" s="9"/>
      <c r="AL223" s="9"/>
    </row>
    <row r="224" spans="1:38" ht="16.5" customHeight="1" x14ac:dyDescent="0.2">
      <c r="A224" s="11"/>
      <c r="B224" s="9"/>
      <c r="C224" s="9"/>
      <c r="D224" s="9"/>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9"/>
      <c r="AE224" s="9"/>
      <c r="AF224" s="9"/>
      <c r="AG224" s="9"/>
      <c r="AH224" s="9"/>
      <c r="AI224" s="9"/>
      <c r="AJ224" s="9"/>
      <c r="AK224" s="9"/>
      <c r="AL224" s="9"/>
    </row>
    <row r="225" spans="1:38" ht="16.5" customHeight="1" x14ac:dyDescent="0.2">
      <c r="A225" s="11"/>
      <c r="B225" s="9"/>
      <c r="C225" s="9"/>
      <c r="D225" s="9"/>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9"/>
      <c r="AE225" s="9"/>
      <c r="AF225" s="9"/>
      <c r="AG225" s="9"/>
      <c r="AH225" s="9"/>
      <c r="AI225" s="9"/>
      <c r="AJ225" s="9"/>
      <c r="AK225" s="9"/>
      <c r="AL225" s="9"/>
    </row>
    <row r="226" spans="1:38" ht="16.5" customHeight="1" x14ac:dyDescent="0.2">
      <c r="A226" s="11"/>
      <c r="B226" s="9"/>
      <c r="C226" s="9"/>
      <c r="D226" s="9"/>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9"/>
      <c r="AE226" s="9"/>
      <c r="AF226" s="9"/>
      <c r="AG226" s="9"/>
      <c r="AH226" s="9"/>
      <c r="AI226" s="9"/>
      <c r="AJ226" s="9"/>
      <c r="AK226" s="9"/>
      <c r="AL226" s="9"/>
    </row>
    <row r="227" spans="1:38" ht="16.5" customHeight="1" x14ac:dyDescent="0.2">
      <c r="A227" s="11"/>
      <c r="B227" s="9"/>
      <c r="C227" s="9"/>
      <c r="D227" s="9"/>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9"/>
      <c r="AE227" s="9"/>
      <c r="AF227" s="9"/>
      <c r="AG227" s="9"/>
      <c r="AH227" s="9"/>
      <c r="AI227" s="9"/>
      <c r="AJ227" s="9"/>
      <c r="AK227" s="9"/>
      <c r="AL227" s="9"/>
    </row>
    <row r="228" spans="1:38" ht="16.5" customHeight="1" x14ac:dyDescent="0.2">
      <c r="A228" s="11"/>
      <c r="B228" s="9"/>
      <c r="C228" s="9"/>
      <c r="D228" s="9"/>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9"/>
      <c r="AE228" s="9"/>
      <c r="AF228" s="9"/>
      <c r="AG228" s="9"/>
      <c r="AH228" s="9"/>
      <c r="AI228" s="9"/>
      <c r="AJ228" s="9"/>
      <c r="AK228" s="9"/>
      <c r="AL228" s="9"/>
    </row>
    <row r="229" spans="1:38" ht="16.5" customHeight="1" x14ac:dyDescent="0.2">
      <c r="A229" s="11"/>
      <c r="B229" s="9"/>
      <c r="C229" s="9"/>
      <c r="D229" s="9"/>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9"/>
      <c r="AE229" s="9"/>
      <c r="AF229" s="9"/>
      <c r="AG229" s="9"/>
      <c r="AH229" s="9"/>
      <c r="AI229" s="9"/>
      <c r="AJ229" s="9"/>
      <c r="AK229" s="9"/>
      <c r="AL229" s="9"/>
    </row>
    <row r="230" spans="1:38" ht="16.5" customHeight="1" x14ac:dyDescent="0.2">
      <c r="A230" s="11"/>
      <c r="B230" s="9"/>
      <c r="C230" s="9"/>
      <c r="D230" s="9"/>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9"/>
      <c r="AE230" s="9"/>
      <c r="AF230" s="9"/>
      <c r="AG230" s="9"/>
      <c r="AH230" s="9"/>
      <c r="AI230" s="9"/>
      <c r="AJ230" s="9"/>
      <c r="AK230" s="9"/>
      <c r="AL230" s="9"/>
    </row>
    <row r="231" spans="1:38" ht="16.5" customHeight="1" x14ac:dyDescent="0.2">
      <c r="A231" s="11"/>
      <c r="B231" s="9"/>
      <c r="C231" s="9"/>
      <c r="D231" s="9"/>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9"/>
      <c r="AE231" s="9"/>
      <c r="AF231" s="9"/>
      <c r="AG231" s="9"/>
      <c r="AH231" s="9"/>
      <c r="AI231" s="9"/>
      <c r="AJ231" s="9"/>
      <c r="AK231" s="9"/>
      <c r="AL231" s="9"/>
    </row>
    <row r="232" spans="1:38" ht="16.5" customHeight="1" x14ac:dyDescent="0.2">
      <c r="A232" s="11"/>
      <c r="B232" s="9"/>
      <c r="C232" s="9"/>
      <c r="D232" s="9"/>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9"/>
      <c r="AE232" s="9"/>
      <c r="AF232" s="9"/>
      <c r="AG232" s="9"/>
      <c r="AH232" s="9"/>
      <c r="AI232" s="9"/>
      <c r="AJ232" s="9"/>
      <c r="AK232" s="9"/>
      <c r="AL232" s="9"/>
    </row>
    <row r="233" spans="1:38" ht="16.5" customHeight="1" x14ac:dyDescent="0.2">
      <c r="A233" s="11"/>
      <c r="B233" s="9"/>
      <c r="C233" s="9"/>
      <c r="D233" s="9"/>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9"/>
      <c r="AE233" s="9"/>
      <c r="AF233" s="9"/>
      <c r="AG233" s="9"/>
      <c r="AH233" s="9"/>
      <c r="AI233" s="9"/>
      <c r="AJ233" s="9"/>
      <c r="AK233" s="9"/>
      <c r="AL233" s="9"/>
    </row>
    <row r="234" spans="1:38" ht="16.5" customHeight="1" x14ac:dyDescent="0.2">
      <c r="A234" s="11"/>
      <c r="B234" s="9"/>
      <c r="C234" s="9"/>
      <c r="D234" s="9"/>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9"/>
      <c r="AE234" s="9"/>
      <c r="AF234" s="9"/>
      <c r="AG234" s="9"/>
      <c r="AH234" s="9"/>
      <c r="AI234" s="9"/>
      <c r="AJ234" s="9"/>
      <c r="AK234" s="9"/>
      <c r="AL234" s="9"/>
    </row>
    <row r="235" spans="1:38" ht="16.5" customHeight="1" x14ac:dyDescent="0.2">
      <c r="A235" s="11"/>
      <c r="B235" s="9"/>
      <c r="C235" s="9"/>
      <c r="D235" s="9"/>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9"/>
      <c r="AE235" s="9"/>
      <c r="AF235" s="9"/>
      <c r="AG235" s="9"/>
      <c r="AH235" s="9"/>
      <c r="AI235" s="9"/>
      <c r="AJ235" s="9"/>
      <c r="AK235" s="9"/>
      <c r="AL235" s="9"/>
    </row>
    <row r="236" spans="1:38" ht="16.5" customHeight="1" x14ac:dyDescent="0.2">
      <c r="A236" s="11"/>
      <c r="B236" s="9"/>
      <c r="C236" s="9"/>
      <c r="D236" s="9"/>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9"/>
      <c r="AE236" s="9"/>
      <c r="AF236" s="9"/>
      <c r="AG236" s="9"/>
      <c r="AH236" s="9"/>
      <c r="AI236" s="9"/>
      <c r="AJ236" s="9"/>
      <c r="AK236" s="9"/>
      <c r="AL236" s="9"/>
    </row>
    <row r="237" spans="1:38" ht="16.5" customHeight="1" x14ac:dyDescent="0.2">
      <c r="A237" s="11"/>
      <c r="B237" s="9"/>
      <c r="C237" s="9"/>
      <c r="D237" s="9"/>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9"/>
      <c r="AE237" s="9"/>
      <c r="AF237" s="9"/>
      <c r="AG237" s="9"/>
      <c r="AH237" s="9"/>
      <c r="AI237" s="9"/>
      <c r="AJ237" s="9"/>
      <c r="AK237" s="9"/>
      <c r="AL237" s="9"/>
    </row>
    <row r="238" spans="1:38" ht="16.5" customHeight="1" x14ac:dyDescent="0.2">
      <c r="A238" s="11"/>
      <c r="B238" s="9"/>
      <c r="C238" s="9"/>
      <c r="D238" s="9"/>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9"/>
      <c r="AE238" s="9"/>
      <c r="AF238" s="9"/>
      <c r="AG238" s="9"/>
      <c r="AH238" s="9"/>
      <c r="AI238" s="9"/>
      <c r="AJ238" s="9"/>
      <c r="AK238" s="9"/>
      <c r="AL238" s="9"/>
    </row>
    <row r="239" spans="1:38" ht="16.5" customHeight="1" x14ac:dyDescent="0.2">
      <c r="A239" s="11"/>
      <c r="B239" s="9"/>
      <c r="C239" s="9"/>
      <c r="D239" s="9"/>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9"/>
      <c r="AE239" s="9"/>
      <c r="AF239" s="9"/>
      <c r="AG239" s="9"/>
      <c r="AH239" s="9"/>
      <c r="AI239" s="9"/>
      <c r="AJ239" s="9"/>
      <c r="AK239" s="9"/>
      <c r="AL239" s="9"/>
    </row>
    <row r="240" spans="1:38" ht="16.5" customHeight="1" x14ac:dyDescent="0.2">
      <c r="A240" s="11"/>
      <c r="B240" s="9"/>
      <c r="C240" s="9"/>
      <c r="D240" s="9"/>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9"/>
      <c r="AE240" s="9"/>
      <c r="AF240" s="9"/>
      <c r="AG240" s="9"/>
      <c r="AH240" s="9"/>
      <c r="AI240" s="9"/>
      <c r="AJ240" s="9"/>
      <c r="AK240" s="9"/>
      <c r="AL240" s="9"/>
    </row>
    <row r="241" spans="1:38" ht="16.5" customHeight="1" x14ac:dyDescent="0.2">
      <c r="A241" s="11"/>
      <c r="B241" s="9"/>
      <c r="C241" s="9"/>
      <c r="D241" s="9"/>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9"/>
      <c r="AE241" s="9"/>
      <c r="AF241" s="9"/>
      <c r="AG241" s="9"/>
      <c r="AH241" s="9"/>
      <c r="AI241" s="9"/>
      <c r="AJ241" s="9"/>
      <c r="AK241" s="9"/>
      <c r="AL241" s="9"/>
    </row>
    <row r="242" spans="1:38" ht="16.5" customHeight="1" x14ac:dyDescent="0.2">
      <c r="A242" s="11"/>
      <c r="B242" s="9"/>
      <c r="C242" s="9"/>
      <c r="D242" s="9"/>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9"/>
      <c r="AE242" s="9"/>
      <c r="AF242" s="9"/>
      <c r="AG242" s="9"/>
      <c r="AH242" s="9"/>
      <c r="AI242" s="9"/>
      <c r="AJ242" s="9"/>
      <c r="AK242" s="9"/>
      <c r="AL242" s="9"/>
    </row>
    <row r="243" spans="1:38" ht="16.5" customHeight="1" x14ac:dyDescent="0.2">
      <c r="A243" s="11"/>
      <c r="B243" s="9"/>
      <c r="C243" s="9"/>
      <c r="D243" s="9"/>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9"/>
      <c r="AE243" s="9"/>
      <c r="AF243" s="9"/>
      <c r="AG243" s="9"/>
      <c r="AH243" s="9"/>
      <c r="AI243" s="9"/>
      <c r="AJ243" s="9"/>
      <c r="AK243" s="9"/>
      <c r="AL243" s="9"/>
    </row>
    <row r="244" spans="1:38" ht="16.5" customHeight="1" x14ac:dyDescent="0.2">
      <c r="A244" s="11"/>
      <c r="B244" s="9"/>
      <c r="C244" s="9"/>
      <c r="D244" s="9"/>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9"/>
      <c r="AE244" s="9"/>
      <c r="AF244" s="9"/>
      <c r="AG244" s="9"/>
      <c r="AH244" s="9"/>
      <c r="AI244" s="9"/>
      <c r="AJ244" s="9"/>
      <c r="AK244" s="9"/>
      <c r="AL244" s="9"/>
    </row>
    <row r="245" spans="1:38" ht="16.5" customHeight="1" x14ac:dyDescent="0.2">
      <c r="A245" s="11"/>
      <c r="B245" s="9"/>
      <c r="C245" s="9"/>
      <c r="D245" s="9"/>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9"/>
      <c r="AE245" s="9"/>
      <c r="AF245" s="9"/>
      <c r="AG245" s="9"/>
      <c r="AH245" s="9"/>
      <c r="AI245" s="9"/>
      <c r="AJ245" s="9"/>
      <c r="AK245" s="9"/>
      <c r="AL245" s="9"/>
    </row>
    <row r="246" spans="1:38" ht="16.5" customHeight="1" x14ac:dyDescent="0.2">
      <c r="A246" s="11"/>
      <c r="B246" s="9"/>
      <c r="C246" s="9"/>
      <c r="D246" s="9"/>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9"/>
      <c r="AE246" s="9"/>
      <c r="AF246" s="9"/>
      <c r="AG246" s="9"/>
      <c r="AH246" s="9"/>
      <c r="AI246" s="9"/>
      <c r="AJ246" s="9"/>
      <c r="AK246" s="9"/>
      <c r="AL246" s="9"/>
    </row>
    <row r="247" spans="1:38" ht="16.5" customHeight="1" x14ac:dyDescent="0.2">
      <c r="A247" s="11"/>
      <c r="B247" s="9"/>
      <c r="C247" s="9"/>
      <c r="D247" s="9"/>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9"/>
      <c r="AE247" s="9"/>
      <c r="AF247" s="9"/>
      <c r="AG247" s="9"/>
      <c r="AH247" s="9"/>
      <c r="AI247" s="9"/>
      <c r="AJ247" s="9"/>
      <c r="AK247" s="9"/>
      <c r="AL247" s="9"/>
    </row>
    <row r="248" spans="1:38" ht="16.5" customHeight="1" x14ac:dyDescent="0.2">
      <c r="A248" s="11"/>
      <c r="B248" s="9"/>
      <c r="C248" s="9"/>
      <c r="D248" s="9"/>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9"/>
      <c r="AE248" s="9"/>
      <c r="AF248" s="9"/>
      <c r="AG248" s="9"/>
      <c r="AH248" s="9"/>
      <c r="AI248" s="9"/>
      <c r="AJ248" s="9"/>
      <c r="AK248" s="9"/>
      <c r="AL248" s="9"/>
    </row>
    <row r="249" spans="1:38" ht="16.5" customHeight="1" x14ac:dyDescent="0.2">
      <c r="A249" s="11"/>
      <c r="B249" s="9"/>
      <c r="C249" s="9"/>
      <c r="D249" s="9"/>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9"/>
      <c r="AE249" s="9"/>
      <c r="AF249" s="9"/>
      <c r="AG249" s="9"/>
      <c r="AH249" s="9"/>
      <c r="AI249" s="9"/>
      <c r="AJ249" s="9"/>
      <c r="AK249" s="9"/>
      <c r="AL249" s="9"/>
    </row>
    <row r="250" spans="1:38" ht="16.5" customHeight="1" x14ac:dyDescent="0.2">
      <c r="A250" s="11"/>
      <c r="B250" s="9"/>
      <c r="C250" s="9"/>
      <c r="D250" s="9"/>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9"/>
      <c r="AE250" s="9"/>
      <c r="AF250" s="9"/>
      <c r="AG250" s="9"/>
      <c r="AH250" s="9"/>
      <c r="AI250" s="9"/>
      <c r="AJ250" s="9"/>
      <c r="AK250" s="9"/>
      <c r="AL250" s="9"/>
    </row>
    <row r="251" spans="1:38" ht="16.5" customHeight="1" x14ac:dyDescent="0.2">
      <c r="A251" s="11"/>
      <c r="B251" s="9"/>
      <c r="C251" s="9"/>
      <c r="D251" s="9"/>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9"/>
      <c r="AE251" s="9"/>
      <c r="AF251" s="9"/>
      <c r="AG251" s="9"/>
      <c r="AH251" s="9"/>
      <c r="AI251" s="9"/>
      <c r="AJ251" s="9"/>
      <c r="AK251" s="9"/>
      <c r="AL251" s="9"/>
    </row>
    <row r="252" spans="1:38" ht="16.5" customHeight="1" x14ac:dyDescent="0.2">
      <c r="A252" s="11"/>
      <c r="B252" s="9"/>
      <c r="C252" s="9"/>
      <c r="D252" s="9"/>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9"/>
      <c r="AE252" s="9"/>
      <c r="AF252" s="9"/>
      <c r="AG252" s="9"/>
      <c r="AH252" s="9"/>
      <c r="AI252" s="9"/>
      <c r="AJ252" s="9"/>
      <c r="AK252" s="9"/>
      <c r="AL252" s="9"/>
    </row>
    <row r="253" spans="1:38" ht="16.5" customHeight="1" x14ac:dyDescent="0.2">
      <c r="A253" s="11"/>
      <c r="B253" s="9"/>
      <c r="C253" s="9"/>
      <c r="D253" s="9"/>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9"/>
      <c r="AE253" s="9"/>
      <c r="AF253" s="9"/>
      <c r="AG253" s="9"/>
      <c r="AH253" s="9"/>
      <c r="AI253" s="9"/>
      <c r="AJ253" s="9"/>
      <c r="AK253" s="9"/>
      <c r="AL253" s="9"/>
    </row>
    <row r="254" spans="1:38" ht="16.5" customHeight="1" x14ac:dyDescent="0.2">
      <c r="A254" s="11"/>
      <c r="B254" s="9"/>
      <c r="C254" s="9"/>
      <c r="D254" s="9"/>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9"/>
      <c r="AE254" s="9"/>
      <c r="AF254" s="9"/>
      <c r="AG254" s="9"/>
      <c r="AH254" s="9"/>
      <c r="AI254" s="9"/>
      <c r="AJ254" s="9"/>
      <c r="AK254" s="9"/>
      <c r="AL254" s="9"/>
    </row>
    <row r="255" spans="1:38" ht="16.5" customHeight="1" x14ac:dyDescent="0.2">
      <c r="A255" s="11"/>
      <c r="B255" s="9"/>
      <c r="C255" s="9"/>
      <c r="D255" s="9"/>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9"/>
      <c r="AE255" s="9"/>
      <c r="AF255" s="9"/>
      <c r="AG255" s="9"/>
      <c r="AH255" s="9"/>
      <c r="AI255" s="9"/>
      <c r="AJ255" s="9"/>
      <c r="AK255" s="9"/>
      <c r="AL255" s="9"/>
    </row>
    <row r="256" spans="1:38" ht="16.5" customHeight="1" x14ac:dyDescent="0.2">
      <c r="A256" s="11"/>
      <c r="B256" s="9"/>
      <c r="C256" s="9"/>
      <c r="D256" s="9"/>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9"/>
      <c r="AE256" s="9"/>
      <c r="AF256" s="9"/>
      <c r="AG256" s="9"/>
      <c r="AH256" s="9"/>
      <c r="AI256" s="9"/>
      <c r="AJ256" s="9"/>
      <c r="AK256" s="9"/>
      <c r="AL256" s="9"/>
    </row>
    <row r="257" spans="1:38" ht="16.5" customHeight="1" x14ac:dyDescent="0.2">
      <c r="A257" s="11"/>
      <c r="B257" s="9"/>
      <c r="C257" s="9"/>
      <c r="D257" s="9"/>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9"/>
      <c r="AE257" s="9"/>
      <c r="AF257" s="9"/>
      <c r="AG257" s="9"/>
      <c r="AH257" s="9"/>
      <c r="AI257" s="9"/>
      <c r="AJ257" s="9"/>
      <c r="AK257" s="9"/>
      <c r="AL257" s="9"/>
    </row>
    <row r="258" spans="1:38" ht="16.5" customHeight="1" x14ac:dyDescent="0.2">
      <c r="A258" s="11"/>
      <c r="B258" s="9"/>
      <c r="C258" s="9"/>
      <c r="D258" s="9"/>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9"/>
      <c r="AE258" s="9"/>
      <c r="AF258" s="9"/>
      <c r="AG258" s="9"/>
      <c r="AH258" s="9"/>
      <c r="AI258" s="9"/>
      <c r="AJ258" s="9"/>
      <c r="AK258" s="9"/>
      <c r="AL258" s="9"/>
    </row>
    <row r="259" spans="1:38" ht="16.5" customHeight="1" x14ac:dyDescent="0.2">
      <c r="A259" s="11"/>
      <c r="B259" s="9"/>
      <c r="C259" s="9"/>
      <c r="D259" s="9"/>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9"/>
      <c r="AE259" s="9"/>
      <c r="AF259" s="9"/>
      <c r="AG259" s="9"/>
      <c r="AH259" s="9"/>
      <c r="AI259" s="9"/>
      <c r="AJ259" s="9"/>
      <c r="AK259" s="9"/>
      <c r="AL259" s="9"/>
    </row>
    <row r="260" spans="1:38" ht="16.5" customHeight="1" x14ac:dyDescent="0.2">
      <c r="A260" s="11"/>
      <c r="B260" s="9"/>
      <c r="C260" s="9"/>
      <c r="D260" s="9"/>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9"/>
      <c r="AE260" s="9"/>
      <c r="AF260" s="9"/>
      <c r="AG260" s="9"/>
      <c r="AH260" s="9"/>
      <c r="AI260" s="9"/>
      <c r="AJ260" s="9"/>
      <c r="AK260" s="9"/>
      <c r="AL260" s="9"/>
    </row>
    <row r="261" spans="1:38" ht="16.5" customHeight="1" x14ac:dyDescent="0.2">
      <c r="A261" s="11"/>
      <c r="B261" s="9"/>
      <c r="C261" s="9"/>
      <c r="D261" s="9"/>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9"/>
      <c r="AE261" s="9"/>
      <c r="AF261" s="9"/>
      <c r="AG261" s="9"/>
      <c r="AH261" s="9"/>
      <c r="AI261" s="9"/>
      <c r="AJ261" s="9"/>
      <c r="AK261" s="9"/>
      <c r="AL261" s="9"/>
    </row>
    <row r="262" spans="1:38" ht="16.5" customHeight="1" x14ac:dyDescent="0.2">
      <c r="A262" s="11"/>
      <c r="B262" s="9"/>
      <c r="C262" s="9"/>
      <c r="D262" s="9"/>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9"/>
      <c r="AE262" s="9"/>
      <c r="AF262" s="9"/>
      <c r="AG262" s="9"/>
      <c r="AH262" s="9"/>
      <c r="AI262" s="9"/>
      <c r="AJ262" s="9"/>
      <c r="AK262" s="9"/>
      <c r="AL262" s="9"/>
    </row>
    <row r="263" spans="1:38" ht="16.5" customHeight="1" x14ac:dyDescent="0.2">
      <c r="A263" s="11"/>
      <c r="B263" s="9"/>
      <c r="C263" s="9"/>
      <c r="D263" s="9"/>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9"/>
      <c r="AE263" s="9"/>
      <c r="AF263" s="9"/>
      <c r="AG263" s="9"/>
      <c r="AH263" s="9"/>
      <c r="AI263" s="9"/>
      <c r="AJ263" s="9"/>
      <c r="AK263" s="9"/>
      <c r="AL263" s="9"/>
    </row>
    <row r="264" spans="1:38" ht="16.5" customHeight="1" x14ac:dyDescent="0.2">
      <c r="A264" s="11"/>
      <c r="B264" s="9"/>
      <c r="C264" s="9"/>
      <c r="D264" s="9"/>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9"/>
      <c r="AE264" s="9"/>
      <c r="AF264" s="9"/>
      <c r="AG264" s="9"/>
      <c r="AH264" s="9"/>
      <c r="AI264" s="9"/>
      <c r="AJ264" s="9"/>
      <c r="AK264" s="9"/>
      <c r="AL264" s="9"/>
    </row>
    <row r="265" spans="1:38" ht="16.5" customHeight="1" x14ac:dyDescent="0.2">
      <c r="A265" s="11"/>
      <c r="B265" s="9"/>
      <c r="C265" s="9"/>
      <c r="D265" s="9"/>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9"/>
      <c r="AE265" s="9"/>
      <c r="AF265" s="9"/>
      <c r="AG265" s="9"/>
      <c r="AH265" s="9"/>
      <c r="AI265" s="9"/>
      <c r="AJ265" s="9"/>
      <c r="AK265" s="9"/>
      <c r="AL265" s="9"/>
    </row>
    <row r="266" spans="1:38" ht="16.5" customHeight="1" x14ac:dyDescent="0.2">
      <c r="A266" s="11"/>
      <c r="B266" s="9"/>
      <c r="C266" s="9"/>
      <c r="D266" s="9"/>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9"/>
      <c r="AE266" s="9"/>
      <c r="AF266" s="9"/>
      <c r="AG266" s="9"/>
      <c r="AH266" s="9"/>
      <c r="AI266" s="9"/>
      <c r="AJ266" s="9"/>
      <c r="AK266" s="9"/>
      <c r="AL266" s="9"/>
    </row>
    <row r="267" spans="1:38" ht="16.5" customHeight="1" x14ac:dyDescent="0.2">
      <c r="A267" s="11"/>
      <c r="B267" s="9"/>
      <c r="C267" s="9"/>
      <c r="D267" s="9"/>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9"/>
      <c r="AE267" s="9"/>
      <c r="AF267" s="9"/>
      <c r="AG267" s="9"/>
      <c r="AH267" s="9"/>
      <c r="AI267" s="9"/>
      <c r="AJ267" s="9"/>
      <c r="AK267" s="9"/>
      <c r="AL267" s="9"/>
    </row>
    <row r="268" spans="1:38" ht="16.5" customHeight="1" x14ac:dyDescent="0.2">
      <c r="A268" s="11"/>
      <c r="B268" s="9"/>
      <c r="C268" s="9"/>
      <c r="D268" s="9"/>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9"/>
      <c r="AE268" s="9"/>
      <c r="AF268" s="9"/>
      <c r="AG268" s="9"/>
      <c r="AH268" s="9"/>
      <c r="AI268" s="9"/>
      <c r="AJ268" s="9"/>
      <c r="AK268" s="9"/>
      <c r="AL268" s="9"/>
    </row>
    <row r="269" spans="1:38" ht="16.5" customHeight="1" x14ac:dyDescent="0.2">
      <c r="A269" s="11"/>
      <c r="B269" s="9"/>
      <c r="C269" s="9"/>
      <c r="D269" s="9"/>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9"/>
      <c r="AE269" s="9"/>
      <c r="AF269" s="9"/>
      <c r="AG269" s="9"/>
      <c r="AH269" s="9"/>
      <c r="AI269" s="9"/>
      <c r="AJ269" s="9"/>
      <c r="AK269" s="9"/>
      <c r="AL269" s="9"/>
    </row>
    <row r="270" spans="1:38" ht="16.5" customHeight="1" x14ac:dyDescent="0.2">
      <c r="A270" s="11"/>
      <c r="B270" s="9"/>
      <c r="C270" s="9"/>
      <c r="D270" s="9"/>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9"/>
      <c r="AE270" s="9"/>
      <c r="AF270" s="9"/>
      <c r="AG270" s="9"/>
      <c r="AH270" s="9"/>
      <c r="AI270" s="9"/>
      <c r="AJ270" s="9"/>
      <c r="AK270" s="9"/>
      <c r="AL270" s="9"/>
    </row>
    <row r="271" spans="1:38" ht="16.5" customHeight="1" x14ac:dyDescent="0.2">
      <c r="A271" s="11"/>
      <c r="B271" s="9"/>
      <c r="C271" s="9"/>
      <c r="D271" s="9"/>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9"/>
      <c r="AE271" s="9"/>
      <c r="AF271" s="9"/>
      <c r="AG271" s="9"/>
      <c r="AH271" s="9"/>
      <c r="AI271" s="9"/>
      <c r="AJ271" s="9"/>
      <c r="AK271" s="9"/>
      <c r="AL271" s="9"/>
    </row>
    <row r="272" spans="1:38" ht="16.5" customHeight="1" x14ac:dyDescent="0.2">
      <c r="A272" s="11"/>
      <c r="B272" s="9"/>
      <c r="C272" s="9"/>
      <c r="D272" s="9"/>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9"/>
      <c r="AE272" s="9"/>
      <c r="AF272" s="9"/>
      <c r="AG272" s="9"/>
      <c r="AH272" s="9"/>
      <c r="AI272" s="9"/>
      <c r="AJ272" s="9"/>
      <c r="AK272" s="9"/>
      <c r="AL272" s="9"/>
    </row>
    <row r="273" spans="1:38" ht="16.5" customHeight="1" x14ac:dyDescent="0.2">
      <c r="A273" s="11"/>
      <c r="B273" s="9"/>
      <c r="C273" s="9"/>
      <c r="D273" s="9"/>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9"/>
      <c r="AE273" s="9"/>
      <c r="AF273" s="9"/>
      <c r="AG273" s="9"/>
      <c r="AH273" s="9"/>
      <c r="AI273" s="9"/>
      <c r="AJ273" s="9"/>
      <c r="AK273" s="9"/>
      <c r="AL273" s="9"/>
    </row>
    <row r="274" spans="1:38" ht="16.5" customHeight="1" x14ac:dyDescent="0.2">
      <c r="A274" s="11"/>
      <c r="B274" s="9"/>
      <c r="C274" s="9"/>
      <c r="D274" s="9"/>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9"/>
      <c r="AE274" s="9"/>
      <c r="AF274" s="9"/>
      <c r="AG274" s="9"/>
      <c r="AH274" s="9"/>
      <c r="AI274" s="9"/>
      <c r="AJ274" s="9"/>
      <c r="AK274" s="9"/>
      <c r="AL274" s="9"/>
    </row>
    <row r="275" spans="1:38" ht="16.5" customHeight="1" x14ac:dyDescent="0.2">
      <c r="A275" s="11"/>
      <c r="B275" s="9"/>
      <c r="C275" s="9"/>
      <c r="D275" s="9"/>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9"/>
      <c r="AE275" s="9"/>
      <c r="AF275" s="9"/>
      <c r="AG275" s="9"/>
      <c r="AH275" s="9"/>
      <c r="AI275" s="9"/>
      <c r="AJ275" s="9"/>
      <c r="AK275" s="9"/>
      <c r="AL275" s="9"/>
    </row>
    <row r="276" spans="1:38" ht="16.5" customHeight="1" x14ac:dyDescent="0.2">
      <c r="A276" s="11"/>
      <c r="B276" s="9"/>
      <c r="C276" s="9"/>
      <c r="D276" s="9"/>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9"/>
      <c r="AE276" s="9"/>
      <c r="AF276" s="9"/>
      <c r="AG276" s="9"/>
      <c r="AH276" s="9"/>
      <c r="AI276" s="9"/>
      <c r="AJ276" s="9"/>
      <c r="AK276" s="9"/>
      <c r="AL276" s="9"/>
    </row>
    <row r="277" spans="1:38" ht="16.5" customHeight="1" x14ac:dyDescent="0.2">
      <c r="A277" s="11"/>
      <c r="B277" s="9"/>
      <c r="C277" s="9"/>
      <c r="D277" s="9"/>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9"/>
      <c r="AE277" s="9"/>
      <c r="AF277" s="9"/>
      <c r="AG277" s="9"/>
      <c r="AH277" s="9"/>
      <c r="AI277" s="9"/>
      <c r="AJ277" s="9"/>
      <c r="AK277" s="9"/>
      <c r="AL277" s="9"/>
    </row>
    <row r="278" spans="1:38" ht="16.5" customHeight="1" x14ac:dyDescent="0.2">
      <c r="A278" s="11"/>
      <c r="B278" s="9"/>
      <c r="C278" s="9"/>
      <c r="D278" s="9"/>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9"/>
      <c r="AE278" s="9"/>
      <c r="AF278" s="9"/>
      <c r="AG278" s="9"/>
      <c r="AH278" s="9"/>
      <c r="AI278" s="9"/>
      <c r="AJ278" s="9"/>
      <c r="AK278" s="9"/>
      <c r="AL278" s="9"/>
    </row>
    <row r="279" spans="1:38" ht="16.5" customHeight="1" x14ac:dyDescent="0.2">
      <c r="A279" s="11"/>
      <c r="B279" s="9"/>
      <c r="C279" s="9"/>
      <c r="D279" s="9"/>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9"/>
      <c r="AE279" s="9"/>
      <c r="AF279" s="9"/>
      <c r="AG279" s="9"/>
      <c r="AH279" s="9"/>
      <c r="AI279" s="9"/>
      <c r="AJ279" s="9"/>
      <c r="AK279" s="9"/>
      <c r="AL279" s="9"/>
    </row>
    <row r="280" spans="1:38" ht="16.5" customHeight="1" x14ac:dyDescent="0.2">
      <c r="A280" s="11"/>
      <c r="B280" s="9"/>
      <c r="C280" s="9"/>
      <c r="D280" s="9"/>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9"/>
      <c r="AE280" s="9"/>
      <c r="AF280" s="9"/>
      <c r="AG280" s="9"/>
      <c r="AH280" s="9"/>
      <c r="AI280" s="9"/>
      <c r="AJ280" s="9"/>
      <c r="AK280" s="9"/>
      <c r="AL280" s="9"/>
    </row>
    <row r="281" spans="1:38" ht="16.5" customHeight="1" x14ac:dyDescent="0.2">
      <c r="A281" s="11"/>
      <c r="B281" s="9"/>
      <c r="C281" s="9"/>
      <c r="D281" s="9"/>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9"/>
      <c r="AE281" s="9"/>
      <c r="AF281" s="9"/>
      <c r="AG281" s="9"/>
      <c r="AH281" s="9"/>
      <c r="AI281" s="9"/>
      <c r="AJ281" s="9"/>
      <c r="AK281" s="9"/>
      <c r="AL281" s="9"/>
    </row>
    <row r="282" spans="1:38" ht="16.5" customHeight="1" x14ac:dyDescent="0.2">
      <c r="A282" s="11"/>
      <c r="B282" s="9"/>
      <c r="C282" s="9"/>
      <c r="D282" s="9"/>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9"/>
      <c r="AE282" s="9"/>
      <c r="AF282" s="9"/>
      <c r="AG282" s="9"/>
      <c r="AH282" s="9"/>
      <c r="AI282" s="9"/>
      <c r="AJ282" s="9"/>
      <c r="AK282" s="9"/>
      <c r="AL282" s="9"/>
    </row>
    <row r="283" spans="1:38" ht="16.5" customHeight="1" x14ac:dyDescent="0.2">
      <c r="A283" s="11"/>
      <c r="B283" s="9"/>
      <c r="C283" s="9"/>
      <c r="D283" s="9"/>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9"/>
      <c r="AE283" s="9"/>
      <c r="AF283" s="9"/>
      <c r="AG283" s="9"/>
      <c r="AH283" s="9"/>
      <c r="AI283" s="9"/>
      <c r="AJ283" s="9"/>
      <c r="AK283" s="9"/>
      <c r="AL283" s="9"/>
    </row>
    <row r="284" spans="1:38" ht="16.5" customHeight="1" x14ac:dyDescent="0.2">
      <c r="A284" s="11"/>
      <c r="B284" s="9"/>
      <c r="C284" s="9"/>
      <c r="D284" s="9"/>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9"/>
      <c r="AE284" s="9"/>
      <c r="AF284" s="9"/>
      <c r="AG284" s="9"/>
      <c r="AH284" s="9"/>
      <c r="AI284" s="9"/>
      <c r="AJ284" s="9"/>
      <c r="AK284" s="9"/>
      <c r="AL284" s="9"/>
    </row>
    <row r="285" spans="1:38" ht="16.5" customHeight="1" x14ac:dyDescent="0.2">
      <c r="A285" s="11"/>
      <c r="B285" s="9"/>
      <c r="C285" s="9"/>
      <c r="D285" s="9"/>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9"/>
      <c r="AE285" s="9"/>
      <c r="AF285" s="9"/>
      <c r="AG285" s="9"/>
      <c r="AH285" s="9"/>
      <c r="AI285" s="9"/>
      <c r="AJ285" s="9"/>
      <c r="AK285" s="9"/>
      <c r="AL285" s="9"/>
    </row>
    <row r="286" spans="1:38" ht="16.5" customHeight="1" x14ac:dyDescent="0.2">
      <c r="A286" s="11"/>
      <c r="B286" s="9"/>
      <c r="C286" s="9"/>
      <c r="D286" s="9"/>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9"/>
      <c r="AE286" s="9"/>
      <c r="AF286" s="9"/>
      <c r="AG286" s="9"/>
      <c r="AH286" s="9"/>
      <c r="AI286" s="9"/>
      <c r="AJ286" s="9"/>
      <c r="AK286" s="9"/>
      <c r="AL286" s="9"/>
    </row>
    <row r="287" spans="1:38" ht="16.5" customHeight="1" x14ac:dyDescent="0.2">
      <c r="A287" s="11"/>
      <c r="B287" s="9"/>
      <c r="C287" s="9"/>
      <c r="D287" s="9"/>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9"/>
      <c r="AE287" s="9"/>
      <c r="AF287" s="9"/>
      <c r="AG287" s="9"/>
      <c r="AH287" s="9"/>
      <c r="AI287" s="9"/>
      <c r="AJ287" s="9"/>
      <c r="AK287" s="9"/>
      <c r="AL287" s="9"/>
    </row>
    <row r="288" spans="1:38" ht="16.5" customHeight="1" x14ac:dyDescent="0.2">
      <c r="A288" s="11"/>
      <c r="B288" s="9"/>
      <c r="C288" s="9"/>
      <c r="D288" s="9"/>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9"/>
      <c r="AE288" s="9"/>
      <c r="AF288" s="9"/>
      <c r="AG288" s="9"/>
      <c r="AH288" s="9"/>
      <c r="AI288" s="9"/>
      <c r="AJ288" s="9"/>
      <c r="AK288" s="9"/>
      <c r="AL288" s="9"/>
    </row>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0">
    <mergeCell ref="A1:F1"/>
    <mergeCell ref="A2:A3"/>
    <mergeCell ref="B2:C3"/>
    <mergeCell ref="D2:E2"/>
    <mergeCell ref="C10:D10"/>
    <mergeCell ref="C11:D11"/>
    <mergeCell ref="C12:D12"/>
    <mergeCell ref="C13:D13"/>
    <mergeCell ref="E13:F13"/>
    <mergeCell ref="A15:F15"/>
    <mergeCell ref="B16:F16"/>
    <mergeCell ref="B17:F17"/>
    <mergeCell ref="C18:F18"/>
    <mergeCell ref="C19:F19"/>
    <mergeCell ref="C20:F20"/>
    <mergeCell ref="C21:F21"/>
    <mergeCell ref="B22:F22"/>
    <mergeCell ref="B23:F23"/>
    <mergeCell ref="B24:F24"/>
    <mergeCell ref="B25:F25"/>
    <mergeCell ref="B26:F26"/>
    <mergeCell ref="C27:F27"/>
    <mergeCell ref="B28:F28"/>
    <mergeCell ref="A31:F31"/>
    <mergeCell ref="C32:F32"/>
    <mergeCell ref="C33:F33"/>
    <mergeCell ref="C34:F34"/>
    <mergeCell ref="C35:F35"/>
    <mergeCell ref="C36:F36"/>
    <mergeCell ref="D38:F38"/>
    <mergeCell ref="D39:F39"/>
    <mergeCell ref="C40:F40"/>
    <mergeCell ref="D42:F42"/>
    <mergeCell ref="D43:F43"/>
    <mergeCell ref="C44:F44"/>
    <mergeCell ref="C57:F57"/>
    <mergeCell ref="C58:F58"/>
    <mergeCell ref="C59:F59"/>
    <mergeCell ref="C45:F45"/>
    <mergeCell ref="C46:F46"/>
    <mergeCell ref="C47:F47"/>
    <mergeCell ref="C48:F48"/>
    <mergeCell ref="C49:F49"/>
    <mergeCell ref="C50:F50"/>
    <mergeCell ref="C51:F51"/>
    <mergeCell ref="C52:F52"/>
    <mergeCell ref="C53:F53"/>
    <mergeCell ref="C54:F54"/>
    <mergeCell ref="C55:F55"/>
    <mergeCell ref="C56:F5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heetViews>
  <sheetFormatPr defaultColWidth="12.625" defaultRowHeight="15" customHeight="1" x14ac:dyDescent="0.15"/>
  <cols>
    <col min="1" max="1" width="2.328125" customWidth="1"/>
    <col min="2" max="2" width="6.984375" customWidth="1"/>
    <col min="3" max="3" width="11.765625" customWidth="1"/>
    <col min="4" max="4" width="5.76171875" customWidth="1"/>
    <col min="5" max="5" width="7.84375" customWidth="1"/>
    <col min="6" max="6" width="7.72265625" customWidth="1"/>
    <col min="7" max="13" width="1.34765625" customWidth="1"/>
    <col min="14" max="14" width="19.734375" customWidth="1"/>
    <col min="15" max="18" width="8.94921875" customWidth="1"/>
  </cols>
  <sheetData>
    <row r="1" spans="1:14" ht="13.5" customHeight="1" x14ac:dyDescent="0.15">
      <c r="A1" s="321" t="s">
        <v>232</v>
      </c>
      <c r="B1" s="299"/>
      <c r="C1" s="299"/>
      <c r="D1" s="299"/>
      <c r="E1" s="299"/>
      <c r="F1" s="299"/>
      <c r="G1" s="299"/>
      <c r="H1" s="299"/>
      <c r="I1" s="299"/>
      <c r="J1" s="299"/>
      <c r="K1" s="299"/>
      <c r="L1" s="299"/>
      <c r="M1" s="299"/>
    </row>
    <row r="2" spans="1:14" ht="13.5" customHeight="1" x14ac:dyDescent="0.15">
      <c r="A2" s="26"/>
      <c r="B2" s="322" t="s">
        <v>233</v>
      </c>
      <c r="C2" s="299"/>
      <c r="D2" s="299"/>
      <c r="E2" s="299"/>
      <c r="F2" s="299"/>
      <c r="G2" s="299"/>
      <c r="H2" s="299"/>
      <c r="I2" s="299"/>
      <c r="J2" s="299"/>
      <c r="K2" s="299"/>
      <c r="L2" s="299"/>
      <c r="M2" s="299"/>
    </row>
    <row r="3" spans="1:14" ht="13.5" customHeight="1" x14ac:dyDescent="0.15">
      <c r="A3" s="26"/>
      <c r="B3" s="322" t="s">
        <v>234</v>
      </c>
      <c r="C3" s="299"/>
      <c r="D3" s="299"/>
      <c r="E3" s="299"/>
      <c r="F3" s="299"/>
      <c r="G3" s="299"/>
      <c r="H3" s="299"/>
      <c r="I3" s="299"/>
      <c r="J3" s="299"/>
      <c r="K3" s="299"/>
      <c r="L3" s="299"/>
      <c r="M3" s="299"/>
    </row>
    <row r="4" spans="1:14" ht="13.5" customHeight="1" x14ac:dyDescent="0.15">
      <c r="A4" s="323" t="s">
        <v>235</v>
      </c>
      <c r="B4" s="299"/>
      <c r="C4" s="299"/>
      <c r="D4" s="299"/>
      <c r="E4" s="299"/>
      <c r="F4" s="299"/>
      <c r="G4" s="299"/>
      <c r="H4" s="299"/>
      <c r="I4" s="299"/>
      <c r="J4" s="299"/>
      <c r="K4" s="27"/>
    </row>
    <row r="5" spans="1:14" ht="13.5" customHeight="1" x14ac:dyDescent="0.15">
      <c r="A5" s="310" t="s">
        <v>236</v>
      </c>
      <c r="B5" s="299"/>
      <c r="C5" s="299"/>
      <c r="D5" s="322" t="s">
        <v>237</v>
      </c>
      <c r="E5" s="299"/>
      <c r="F5" s="299"/>
      <c r="G5" s="299"/>
      <c r="H5" s="299"/>
      <c r="I5" s="299"/>
      <c r="J5" s="299"/>
      <c r="K5" s="299"/>
      <c r="L5" s="299"/>
      <c r="M5" s="299"/>
    </row>
    <row r="6" spans="1:14" ht="13.5" customHeight="1" x14ac:dyDescent="0.15">
      <c r="A6" s="313" t="s">
        <v>238</v>
      </c>
      <c r="B6" s="299"/>
      <c r="C6" s="299"/>
      <c r="D6" s="299"/>
      <c r="E6" s="299"/>
      <c r="F6" s="299"/>
      <c r="G6" s="299"/>
      <c r="H6" s="299"/>
      <c r="I6" s="299"/>
      <c r="J6" s="299"/>
      <c r="K6" s="299"/>
      <c r="L6" s="299"/>
      <c r="M6" s="299"/>
    </row>
    <row r="7" spans="1:14" ht="13.5" customHeight="1" x14ac:dyDescent="0.15">
      <c r="A7" s="28" t="s">
        <v>239</v>
      </c>
      <c r="B7" s="28" t="s">
        <v>240</v>
      </c>
      <c r="C7" s="314" t="s">
        <v>241</v>
      </c>
      <c r="D7" s="315"/>
      <c r="E7" s="28" t="s">
        <v>242</v>
      </c>
      <c r="F7" s="28" t="s">
        <v>243</v>
      </c>
      <c r="G7" s="28" t="s">
        <v>244</v>
      </c>
      <c r="H7" s="28" t="s">
        <v>244</v>
      </c>
      <c r="I7" s="28" t="s">
        <v>244</v>
      </c>
      <c r="J7" s="28" t="s">
        <v>244</v>
      </c>
      <c r="K7" s="28" t="s">
        <v>244</v>
      </c>
      <c r="L7" s="28" t="s">
        <v>244</v>
      </c>
      <c r="M7" s="28" t="s">
        <v>244</v>
      </c>
      <c r="N7" s="28" t="s">
        <v>245</v>
      </c>
    </row>
    <row r="8" spans="1:14" ht="13.5" customHeight="1" x14ac:dyDescent="0.15">
      <c r="A8" s="28">
        <v>1</v>
      </c>
      <c r="B8" s="29">
        <v>62130110</v>
      </c>
      <c r="C8" s="30" t="s">
        <v>246</v>
      </c>
      <c r="D8" s="31" t="s">
        <v>247</v>
      </c>
      <c r="E8" s="32" t="s">
        <v>248</v>
      </c>
      <c r="F8" s="33" t="s">
        <v>249</v>
      </c>
      <c r="G8" s="34" t="s">
        <v>250</v>
      </c>
      <c r="H8" s="34" t="s">
        <v>250</v>
      </c>
      <c r="I8" s="34"/>
      <c r="J8" s="34"/>
      <c r="K8" s="34"/>
      <c r="L8" s="34"/>
      <c r="M8" s="34"/>
      <c r="N8" s="35" t="s">
        <v>251</v>
      </c>
    </row>
    <row r="9" spans="1:14" ht="13.5" customHeight="1" x14ac:dyDescent="0.15">
      <c r="A9" s="28">
        <v>2</v>
      </c>
      <c r="B9" s="29">
        <v>62130334</v>
      </c>
      <c r="C9" s="30" t="s">
        <v>252</v>
      </c>
      <c r="D9" s="31" t="s">
        <v>253</v>
      </c>
      <c r="E9" s="32" t="s">
        <v>254</v>
      </c>
      <c r="F9" s="33" t="s">
        <v>249</v>
      </c>
      <c r="G9" s="34"/>
      <c r="H9" s="34" t="s">
        <v>250</v>
      </c>
      <c r="I9" s="34"/>
      <c r="J9" s="34"/>
      <c r="K9" s="34"/>
      <c r="L9" s="34"/>
      <c r="M9" s="34"/>
      <c r="N9" s="35" t="s">
        <v>255</v>
      </c>
    </row>
    <row r="10" spans="1:14" ht="13.5" customHeight="1" x14ac:dyDescent="0.15">
      <c r="A10" s="28">
        <v>3</v>
      </c>
      <c r="B10" s="29">
        <v>62132975</v>
      </c>
      <c r="C10" s="30" t="s">
        <v>256</v>
      </c>
      <c r="D10" s="31" t="s">
        <v>253</v>
      </c>
      <c r="E10" s="32" t="s">
        <v>257</v>
      </c>
      <c r="F10" s="33" t="s">
        <v>249</v>
      </c>
      <c r="G10" s="34"/>
      <c r="H10" s="34" t="s">
        <v>258</v>
      </c>
      <c r="I10" s="34"/>
      <c r="J10" s="34"/>
      <c r="K10" s="34"/>
      <c r="L10" s="34"/>
      <c r="M10" s="34"/>
      <c r="N10" s="35" t="s">
        <v>259</v>
      </c>
    </row>
    <row r="11" spans="1:14" ht="13.5" customHeight="1" x14ac:dyDescent="0.15">
      <c r="A11" s="28">
        <v>4</v>
      </c>
      <c r="B11" s="29">
        <v>62130198</v>
      </c>
      <c r="C11" s="30" t="s">
        <v>260</v>
      </c>
      <c r="D11" s="31" t="s">
        <v>261</v>
      </c>
      <c r="E11" s="32" t="s">
        <v>262</v>
      </c>
      <c r="F11" s="33" t="s">
        <v>249</v>
      </c>
      <c r="G11" s="34" t="s">
        <v>258</v>
      </c>
      <c r="H11" s="34"/>
      <c r="I11" s="34"/>
      <c r="J11" s="34"/>
      <c r="K11" s="34"/>
      <c r="L11" s="34"/>
      <c r="M11" s="34"/>
      <c r="N11" s="35" t="s">
        <v>263</v>
      </c>
    </row>
    <row r="12" spans="1:14" ht="13.5" customHeight="1" x14ac:dyDescent="0.15">
      <c r="A12" s="28">
        <v>5</v>
      </c>
      <c r="B12" s="29">
        <v>62132956</v>
      </c>
      <c r="C12" s="30" t="s">
        <v>264</v>
      </c>
      <c r="D12" s="31" t="s">
        <v>265</v>
      </c>
      <c r="E12" s="32" t="s">
        <v>266</v>
      </c>
      <c r="F12" s="33" t="s">
        <v>249</v>
      </c>
      <c r="G12" s="34"/>
      <c r="H12" s="34"/>
      <c r="I12" s="34"/>
      <c r="J12" s="34"/>
      <c r="K12" s="34"/>
      <c r="L12" s="34"/>
      <c r="M12" s="34"/>
      <c r="N12" s="35" t="s">
        <v>267</v>
      </c>
    </row>
    <row r="13" spans="1:14" ht="13.5" customHeight="1" x14ac:dyDescent="0.15">
      <c r="A13" s="28">
        <v>6</v>
      </c>
      <c r="B13" s="29">
        <v>62130239</v>
      </c>
      <c r="C13" s="30" t="s">
        <v>268</v>
      </c>
      <c r="D13" s="31" t="s">
        <v>269</v>
      </c>
      <c r="E13" s="32" t="s">
        <v>270</v>
      </c>
      <c r="F13" s="33" t="s">
        <v>249</v>
      </c>
      <c r="G13" s="34" t="s">
        <v>250</v>
      </c>
      <c r="H13" s="34" t="s">
        <v>258</v>
      </c>
      <c r="I13" s="34"/>
      <c r="J13" s="34"/>
      <c r="K13" s="34"/>
      <c r="L13" s="34"/>
      <c r="M13" s="34"/>
      <c r="N13" s="35" t="s">
        <v>271</v>
      </c>
    </row>
    <row r="14" spans="1:14" ht="13.5" customHeight="1" x14ac:dyDescent="0.15">
      <c r="A14" s="28">
        <v>7</v>
      </c>
      <c r="B14" s="29">
        <v>62130290</v>
      </c>
      <c r="C14" s="30" t="s">
        <v>272</v>
      </c>
      <c r="D14" s="31" t="s">
        <v>273</v>
      </c>
      <c r="E14" s="32" t="s">
        <v>274</v>
      </c>
      <c r="F14" s="33" t="s">
        <v>249</v>
      </c>
      <c r="G14" s="34" t="s">
        <v>250</v>
      </c>
      <c r="H14" s="34" t="s">
        <v>258</v>
      </c>
      <c r="I14" s="34"/>
      <c r="J14" s="34"/>
      <c r="K14" s="34"/>
      <c r="L14" s="34"/>
      <c r="M14" s="34"/>
      <c r="N14" s="35" t="s">
        <v>275</v>
      </c>
    </row>
    <row r="15" spans="1:14" ht="13.5" customHeight="1" x14ac:dyDescent="0.15">
      <c r="A15" s="28">
        <v>8</v>
      </c>
      <c r="B15" s="29">
        <v>62130443</v>
      </c>
      <c r="C15" s="30" t="s">
        <v>276</v>
      </c>
      <c r="D15" s="31" t="s">
        <v>277</v>
      </c>
      <c r="E15" s="32" t="s">
        <v>278</v>
      </c>
      <c r="F15" s="33" t="s">
        <v>249</v>
      </c>
      <c r="G15" s="34" t="s">
        <v>250</v>
      </c>
      <c r="H15" s="34" t="s">
        <v>258</v>
      </c>
      <c r="I15" s="34"/>
      <c r="J15" s="34"/>
      <c r="K15" s="34"/>
      <c r="L15" s="34"/>
      <c r="M15" s="34"/>
      <c r="N15" s="35" t="s">
        <v>279</v>
      </c>
    </row>
    <row r="16" spans="1:14" ht="13.5" customHeight="1" x14ac:dyDescent="0.15">
      <c r="A16" s="28">
        <v>9</v>
      </c>
      <c r="B16" s="29">
        <v>62130550</v>
      </c>
      <c r="C16" s="30" t="s">
        <v>280</v>
      </c>
      <c r="D16" s="31" t="s">
        <v>281</v>
      </c>
      <c r="E16" s="32" t="s">
        <v>282</v>
      </c>
      <c r="F16" s="33" t="s">
        <v>283</v>
      </c>
      <c r="G16" s="34" t="s">
        <v>250</v>
      </c>
      <c r="H16" s="34" t="s">
        <v>258</v>
      </c>
      <c r="I16" s="34"/>
      <c r="J16" s="34"/>
      <c r="K16" s="34"/>
      <c r="L16" s="34"/>
      <c r="M16" s="34"/>
      <c r="N16" s="35" t="s">
        <v>284</v>
      </c>
    </row>
    <row r="17" spans="1:18" ht="13.5" customHeight="1" x14ac:dyDescent="0.15">
      <c r="A17" s="28">
        <v>10</v>
      </c>
      <c r="B17" s="29">
        <v>62130554</v>
      </c>
      <c r="C17" s="30" t="s">
        <v>285</v>
      </c>
      <c r="D17" s="31" t="s">
        <v>286</v>
      </c>
      <c r="E17" s="32" t="s">
        <v>287</v>
      </c>
      <c r="F17" s="33" t="s">
        <v>249</v>
      </c>
      <c r="G17" s="34" t="s">
        <v>250</v>
      </c>
      <c r="H17" s="34"/>
      <c r="I17" s="34"/>
      <c r="J17" s="34"/>
      <c r="K17" s="34"/>
      <c r="L17" s="34"/>
      <c r="M17" s="34"/>
      <c r="N17" s="35" t="s">
        <v>288</v>
      </c>
    </row>
    <row r="18" spans="1:18" ht="13.5" customHeight="1" x14ac:dyDescent="0.15">
      <c r="A18" s="28">
        <v>11</v>
      </c>
      <c r="B18" s="29">
        <v>62130650</v>
      </c>
      <c r="C18" s="30" t="s">
        <v>289</v>
      </c>
      <c r="D18" s="31" t="s">
        <v>290</v>
      </c>
      <c r="E18" s="32" t="s">
        <v>291</v>
      </c>
      <c r="F18" s="33" t="s">
        <v>249</v>
      </c>
      <c r="G18" s="34" t="s">
        <v>250</v>
      </c>
      <c r="H18" s="34"/>
      <c r="I18" s="34"/>
      <c r="J18" s="34"/>
      <c r="K18" s="34"/>
      <c r="L18" s="34"/>
      <c r="M18" s="34"/>
      <c r="N18" s="35" t="s">
        <v>292</v>
      </c>
    </row>
    <row r="19" spans="1:18" ht="13.5" customHeight="1" x14ac:dyDescent="0.15">
      <c r="A19" s="28">
        <v>12</v>
      </c>
      <c r="B19" s="29">
        <v>62130739</v>
      </c>
      <c r="C19" s="30" t="s">
        <v>293</v>
      </c>
      <c r="D19" s="31" t="s">
        <v>294</v>
      </c>
      <c r="E19" s="32" t="s">
        <v>295</v>
      </c>
      <c r="F19" s="33" t="s">
        <v>249</v>
      </c>
      <c r="G19" s="34" t="s">
        <v>250</v>
      </c>
      <c r="H19" s="34"/>
      <c r="I19" s="34"/>
      <c r="J19" s="34"/>
      <c r="K19" s="34"/>
      <c r="L19" s="34"/>
      <c r="M19" s="34"/>
      <c r="N19" s="35" t="s">
        <v>296</v>
      </c>
    </row>
    <row r="20" spans="1:18" ht="13.5" customHeight="1" x14ac:dyDescent="0.15">
      <c r="A20" s="28">
        <v>13</v>
      </c>
      <c r="B20" s="29">
        <v>62130756</v>
      </c>
      <c r="C20" s="30" t="s">
        <v>297</v>
      </c>
      <c r="D20" s="31" t="s">
        <v>294</v>
      </c>
      <c r="E20" s="32" t="s">
        <v>298</v>
      </c>
      <c r="F20" s="33" t="s">
        <v>249</v>
      </c>
      <c r="G20" s="34"/>
      <c r="H20" s="34"/>
      <c r="I20" s="34"/>
      <c r="J20" s="34"/>
      <c r="K20" s="34"/>
      <c r="L20" s="34"/>
      <c r="M20" s="34"/>
      <c r="N20" s="35" t="s">
        <v>299</v>
      </c>
    </row>
    <row r="21" spans="1:18" ht="13.5" customHeight="1" x14ac:dyDescent="0.15">
      <c r="A21" s="28">
        <v>14</v>
      </c>
      <c r="B21" s="29">
        <v>62130769</v>
      </c>
      <c r="C21" s="30" t="s">
        <v>300</v>
      </c>
      <c r="D21" s="31" t="s">
        <v>294</v>
      </c>
      <c r="E21" s="32" t="s">
        <v>301</v>
      </c>
      <c r="F21" s="33" t="s">
        <v>249</v>
      </c>
      <c r="G21" s="34"/>
      <c r="H21" s="34"/>
      <c r="I21" s="34"/>
      <c r="J21" s="34"/>
      <c r="K21" s="34"/>
      <c r="L21" s="34"/>
      <c r="M21" s="34"/>
      <c r="N21" s="35" t="s">
        <v>302</v>
      </c>
    </row>
    <row r="22" spans="1:18" ht="13.5" customHeight="1" x14ac:dyDescent="0.15">
      <c r="A22" s="28">
        <v>15</v>
      </c>
      <c r="B22" s="29">
        <v>62130816</v>
      </c>
      <c r="C22" s="30" t="s">
        <v>303</v>
      </c>
      <c r="D22" s="31" t="s">
        <v>304</v>
      </c>
      <c r="E22" s="32" t="s">
        <v>305</v>
      </c>
      <c r="F22" s="33" t="s">
        <v>249</v>
      </c>
      <c r="G22" s="34" t="s">
        <v>250</v>
      </c>
      <c r="H22" s="34" t="s">
        <v>258</v>
      </c>
      <c r="I22" s="34"/>
      <c r="J22" s="34"/>
      <c r="K22" s="34"/>
      <c r="L22" s="34"/>
      <c r="M22" s="34"/>
      <c r="N22" s="35" t="s">
        <v>306</v>
      </c>
    </row>
    <row r="23" spans="1:18" ht="13.5" customHeight="1" x14ac:dyDescent="0.15">
      <c r="A23" s="28">
        <v>16</v>
      </c>
      <c r="B23" s="29">
        <v>62133083</v>
      </c>
      <c r="C23" s="30" t="s">
        <v>307</v>
      </c>
      <c r="D23" s="31" t="s">
        <v>308</v>
      </c>
      <c r="E23" s="32" t="s">
        <v>309</v>
      </c>
      <c r="F23" s="33" t="s">
        <v>249</v>
      </c>
      <c r="G23" s="34" t="s">
        <v>258</v>
      </c>
      <c r="H23" s="34" t="s">
        <v>250</v>
      </c>
      <c r="I23" s="34"/>
      <c r="J23" s="34"/>
      <c r="K23" s="34"/>
      <c r="L23" s="34"/>
      <c r="M23" s="34"/>
      <c r="N23" s="35" t="s">
        <v>310</v>
      </c>
    </row>
    <row r="24" spans="1:18" ht="13.5" customHeight="1" x14ac:dyDescent="0.15">
      <c r="A24" s="28">
        <v>17</v>
      </c>
      <c r="B24" s="29">
        <v>62131012</v>
      </c>
      <c r="C24" s="30" t="s">
        <v>311</v>
      </c>
      <c r="D24" s="31" t="s">
        <v>312</v>
      </c>
      <c r="E24" s="32" t="s">
        <v>313</v>
      </c>
      <c r="F24" s="33" t="s">
        <v>249</v>
      </c>
      <c r="G24" s="34" t="s">
        <v>250</v>
      </c>
      <c r="H24" s="34"/>
      <c r="I24" s="34"/>
      <c r="J24" s="34"/>
      <c r="K24" s="34"/>
      <c r="L24" s="34"/>
      <c r="M24" s="34"/>
      <c r="N24" s="35" t="s">
        <v>314</v>
      </c>
      <c r="R24" s="36" t="s">
        <v>315</v>
      </c>
    </row>
    <row r="25" spans="1:18" ht="13.5" customHeight="1" x14ac:dyDescent="0.15">
      <c r="A25" s="28">
        <v>18</v>
      </c>
      <c r="B25" s="29">
        <v>62131031</v>
      </c>
      <c r="C25" s="30" t="s">
        <v>316</v>
      </c>
      <c r="D25" s="31" t="s">
        <v>317</v>
      </c>
      <c r="E25" s="32" t="s">
        <v>318</v>
      </c>
      <c r="F25" s="33" t="s">
        <v>249</v>
      </c>
      <c r="G25" s="34" t="s">
        <v>250</v>
      </c>
      <c r="H25" s="34"/>
      <c r="I25" s="34"/>
      <c r="J25" s="34"/>
      <c r="K25" s="34"/>
      <c r="L25" s="34"/>
      <c r="M25" s="34"/>
      <c r="N25" s="35" t="s">
        <v>319</v>
      </c>
    </row>
    <row r="26" spans="1:18" ht="13.5" customHeight="1" x14ac:dyDescent="0.15">
      <c r="A26" s="28">
        <v>19</v>
      </c>
      <c r="B26" s="29">
        <v>62131050</v>
      </c>
      <c r="C26" s="30" t="s">
        <v>320</v>
      </c>
      <c r="D26" s="31" t="s">
        <v>321</v>
      </c>
      <c r="E26" s="32" t="s">
        <v>322</v>
      </c>
      <c r="F26" s="33" t="s">
        <v>249</v>
      </c>
      <c r="G26" s="34" t="s">
        <v>258</v>
      </c>
      <c r="H26" s="34"/>
      <c r="I26" s="34"/>
      <c r="J26" s="34"/>
      <c r="K26" s="34"/>
      <c r="L26" s="34"/>
      <c r="M26" s="34"/>
      <c r="N26" s="35" t="s">
        <v>323</v>
      </c>
    </row>
    <row r="27" spans="1:18" ht="13.5" customHeight="1" x14ac:dyDescent="0.15">
      <c r="A27" s="28">
        <v>20</v>
      </c>
      <c r="B27" s="29">
        <v>62131056</v>
      </c>
      <c r="C27" s="30" t="s">
        <v>324</v>
      </c>
      <c r="D27" s="31" t="s">
        <v>325</v>
      </c>
      <c r="E27" s="32" t="s">
        <v>326</v>
      </c>
      <c r="F27" s="33" t="s">
        <v>249</v>
      </c>
      <c r="G27" s="34" t="s">
        <v>258</v>
      </c>
      <c r="H27" s="34"/>
      <c r="I27" s="34"/>
      <c r="J27" s="34"/>
      <c r="K27" s="34"/>
      <c r="L27" s="34"/>
      <c r="M27" s="34"/>
      <c r="N27" s="35" t="s">
        <v>327</v>
      </c>
    </row>
    <row r="28" spans="1:18" ht="13.5" customHeight="1" x14ac:dyDescent="0.15">
      <c r="A28" s="28">
        <v>21</v>
      </c>
      <c r="B28" s="29">
        <v>62131272</v>
      </c>
      <c r="C28" s="30" t="s">
        <v>328</v>
      </c>
      <c r="D28" s="31" t="s">
        <v>329</v>
      </c>
      <c r="E28" s="32" t="s">
        <v>330</v>
      </c>
      <c r="F28" s="33" t="s">
        <v>249</v>
      </c>
      <c r="G28" s="34"/>
      <c r="H28" s="34"/>
      <c r="I28" s="34"/>
      <c r="J28" s="34"/>
      <c r="K28" s="34"/>
      <c r="L28" s="34"/>
      <c r="M28" s="34"/>
      <c r="N28" s="35" t="s">
        <v>331</v>
      </c>
    </row>
    <row r="29" spans="1:18" ht="13.5" customHeight="1" x14ac:dyDescent="0.15">
      <c r="A29" s="28">
        <v>22</v>
      </c>
      <c r="B29" s="29">
        <v>62133150</v>
      </c>
      <c r="C29" s="30" t="s">
        <v>332</v>
      </c>
      <c r="D29" s="31" t="s">
        <v>333</v>
      </c>
      <c r="E29" s="32" t="s">
        <v>334</v>
      </c>
      <c r="F29" s="33" t="s">
        <v>249</v>
      </c>
      <c r="G29" s="34"/>
      <c r="H29" s="34"/>
      <c r="I29" s="34"/>
      <c r="J29" s="34"/>
      <c r="K29" s="34"/>
      <c r="L29" s="34"/>
      <c r="M29" s="34"/>
      <c r="N29" s="35" t="s">
        <v>335</v>
      </c>
    </row>
    <row r="30" spans="1:18" ht="13.5" customHeight="1" x14ac:dyDescent="0.15">
      <c r="A30" s="28">
        <v>23</v>
      </c>
      <c r="B30" s="29">
        <v>62131377</v>
      </c>
      <c r="C30" s="30" t="s">
        <v>336</v>
      </c>
      <c r="D30" s="31" t="s">
        <v>337</v>
      </c>
      <c r="E30" s="32" t="s">
        <v>338</v>
      </c>
      <c r="F30" s="33" t="s">
        <v>249</v>
      </c>
      <c r="G30" s="34" t="s">
        <v>258</v>
      </c>
      <c r="H30" s="34"/>
      <c r="I30" s="34"/>
      <c r="J30" s="34"/>
      <c r="K30" s="34"/>
      <c r="L30" s="34"/>
      <c r="M30" s="34"/>
      <c r="N30" s="35" t="s">
        <v>339</v>
      </c>
    </row>
    <row r="31" spans="1:18" ht="13.5" customHeight="1" x14ac:dyDescent="0.15">
      <c r="A31" s="28">
        <v>24</v>
      </c>
      <c r="B31" s="29">
        <v>62132906</v>
      </c>
      <c r="C31" s="30" t="s">
        <v>340</v>
      </c>
      <c r="D31" s="31" t="s">
        <v>341</v>
      </c>
      <c r="E31" s="32" t="s">
        <v>254</v>
      </c>
      <c r="F31" s="33" t="s">
        <v>249</v>
      </c>
      <c r="G31" s="34" t="s">
        <v>250</v>
      </c>
      <c r="H31" s="34"/>
      <c r="I31" s="34"/>
      <c r="J31" s="34"/>
      <c r="K31" s="34"/>
      <c r="L31" s="34"/>
      <c r="M31" s="34"/>
      <c r="N31" s="35" t="s">
        <v>342</v>
      </c>
    </row>
    <row r="32" spans="1:18" ht="13.5" customHeight="1" x14ac:dyDescent="0.15">
      <c r="A32" s="28">
        <v>25</v>
      </c>
      <c r="B32" s="29">
        <v>62131530</v>
      </c>
      <c r="C32" s="30" t="s">
        <v>343</v>
      </c>
      <c r="D32" s="31" t="s">
        <v>344</v>
      </c>
      <c r="E32" s="32" t="s">
        <v>345</v>
      </c>
      <c r="F32" s="33" t="s">
        <v>249</v>
      </c>
      <c r="G32" s="34" t="s">
        <v>250</v>
      </c>
      <c r="H32" s="34"/>
      <c r="I32" s="34"/>
      <c r="J32" s="34"/>
      <c r="K32" s="34"/>
      <c r="L32" s="34"/>
      <c r="M32" s="34"/>
      <c r="N32" s="35" t="s">
        <v>346</v>
      </c>
    </row>
    <row r="33" spans="1:14" ht="13.5" customHeight="1" x14ac:dyDescent="0.15">
      <c r="A33" s="28">
        <v>26</v>
      </c>
      <c r="B33" s="29">
        <v>62131546</v>
      </c>
      <c r="C33" s="30" t="s">
        <v>347</v>
      </c>
      <c r="D33" s="31" t="s">
        <v>348</v>
      </c>
      <c r="E33" s="32" t="s">
        <v>349</v>
      </c>
      <c r="F33" s="33" t="s">
        <v>249</v>
      </c>
      <c r="G33" s="34"/>
      <c r="H33" s="34"/>
      <c r="I33" s="34"/>
      <c r="J33" s="34"/>
      <c r="K33" s="34"/>
      <c r="L33" s="34"/>
      <c r="M33" s="34"/>
      <c r="N33" s="35" t="s">
        <v>350</v>
      </c>
    </row>
    <row r="34" spans="1:14" ht="13.5" customHeight="1" x14ac:dyDescent="0.15">
      <c r="A34" s="28">
        <v>27</v>
      </c>
      <c r="B34" s="29">
        <v>62133188</v>
      </c>
      <c r="C34" s="30" t="s">
        <v>351</v>
      </c>
      <c r="D34" s="31" t="s">
        <v>352</v>
      </c>
      <c r="E34" s="32" t="s">
        <v>353</v>
      </c>
      <c r="F34" s="33" t="s">
        <v>249</v>
      </c>
      <c r="G34" s="34"/>
      <c r="H34" s="34"/>
      <c r="I34" s="34"/>
      <c r="J34" s="34"/>
      <c r="K34" s="34"/>
      <c r="L34" s="34"/>
      <c r="M34" s="34"/>
      <c r="N34" s="35" t="s">
        <v>354</v>
      </c>
    </row>
    <row r="35" spans="1:14" ht="13.5" customHeight="1" x14ac:dyDescent="0.15">
      <c r="A35" s="28">
        <v>28</v>
      </c>
      <c r="B35" s="29">
        <v>62139091</v>
      </c>
      <c r="C35" s="30" t="s">
        <v>355</v>
      </c>
      <c r="D35" s="31" t="s">
        <v>352</v>
      </c>
      <c r="E35" s="32" t="s">
        <v>356</v>
      </c>
      <c r="F35" s="33" t="s">
        <v>249</v>
      </c>
      <c r="G35" s="34"/>
      <c r="H35" s="34"/>
      <c r="I35" s="34"/>
      <c r="J35" s="34"/>
      <c r="K35" s="34"/>
      <c r="L35" s="34"/>
      <c r="M35" s="34"/>
      <c r="N35" s="35" t="s">
        <v>357</v>
      </c>
    </row>
    <row r="36" spans="1:14" ht="13.5" customHeight="1" x14ac:dyDescent="0.15">
      <c r="A36" s="28">
        <v>29</v>
      </c>
      <c r="B36" s="29">
        <v>62131638</v>
      </c>
      <c r="C36" s="30" t="s">
        <v>358</v>
      </c>
      <c r="D36" s="31" t="s">
        <v>359</v>
      </c>
      <c r="E36" s="32" t="s">
        <v>360</v>
      </c>
      <c r="F36" s="33" t="s">
        <v>249</v>
      </c>
      <c r="G36" s="34" t="s">
        <v>250</v>
      </c>
      <c r="H36" s="34"/>
      <c r="I36" s="34"/>
      <c r="J36" s="34"/>
      <c r="K36" s="34"/>
      <c r="L36" s="34"/>
      <c r="M36" s="34"/>
      <c r="N36" s="35" t="s">
        <v>361</v>
      </c>
    </row>
    <row r="37" spans="1:14" ht="13.5" customHeight="1" x14ac:dyDescent="0.15">
      <c r="A37" s="28">
        <v>30</v>
      </c>
      <c r="B37" s="29">
        <v>62131658</v>
      </c>
      <c r="C37" s="30" t="s">
        <v>362</v>
      </c>
      <c r="D37" s="31" t="s">
        <v>363</v>
      </c>
      <c r="E37" s="32" t="s">
        <v>364</v>
      </c>
      <c r="F37" s="33" t="s">
        <v>249</v>
      </c>
      <c r="G37" s="34"/>
      <c r="H37" s="34"/>
      <c r="I37" s="34"/>
      <c r="J37" s="34"/>
      <c r="K37" s="34"/>
      <c r="L37" s="34"/>
      <c r="M37" s="34"/>
      <c r="N37" s="35" t="s">
        <v>365</v>
      </c>
    </row>
    <row r="38" spans="1:14" ht="13.5" customHeight="1" x14ac:dyDescent="0.15">
      <c r="A38" s="28">
        <v>31</v>
      </c>
      <c r="B38" s="29">
        <v>62131810</v>
      </c>
      <c r="C38" s="30" t="s">
        <v>366</v>
      </c>
      <c r="D38" s="31" t="s">
        <v>367</v>
      </c>
      <c r="E38" s="32" t="s">
        <v>368</v>
      </c>
      <c r="F38" s="33" t="s">
        <v>249</v>
      </c>
      <c r="G38" s="34" t="s">
        <v>250</v>
      </c>
      <c r="H38" s="34" t="s">
        <v>250</v>
      </c>
      <c r="I38" s="34"/>
      <c r="J38" s="34"/>
      <c r="K38" s="34"/>
      <c r="L38" s="34"/>
      <c r="M38" s="34"/>
      <c r="N38" s="35" t="s">
        <v>369</v>
      </c>
    </row>
    <row r="39" spans="1:14" ht="13.5" customHeight="1" x14ac:dyDescent="0.15">
      <c r="A39" s="28">
        <v>32</v>
      </c>
      <c r="B39" s="29">
        <v>62131822</v>
      </c>
      <c r="C39" s="30" t="s">
        <v>370</v>
      </c>
      <c r="D39" s="31" t="s">
        <v>371</v>
      </c>
      <c r="E39" s="32" t="s">
        <v>372</v>
      </c>
      <c r="F39" s="33" t="s">
        <v>249</v>
      </c>
      <c r="G39" s="34"/>
      <c r="H39" s="34"/>
      <c r="I39" s="34"/>
      <c r="J39" s="34"/>
      <c r="K39" s="34"/>
      <c r="L39" s="34"/>
      <c r="M39" s="34"/>
      <c r="N39" s="35" t="s">
        <v>373</v>
      </c>
    </row>
    <row r="40" spans="1:14" ht="13.5" customHeight="1" x14ac:dyDescent="0.15">
      <c r="A40" s="28">
        <v>33</v>
      </c>
      <c r="B40" s="29">
        <v>62131838</v>
      </c>
      <c r="C40" s="30" t="s">
        <v>374</v>
      </c>
      <c r="D40" s="31" t="s">
        <v>375</v>
      </c>
      <c r="E40" s="32" t="s">
        <v>376</v>
      </c>
      <c r="F40" s="33" t="s">
        <v>249</v>
      </c>
      <c r="G40" s="34" t="s">
        <v>258</v>
      </c>
      <c r="H40" s="34" t="s">
        <v>258</v>
      </c>
      <c r="I40" s="34"/>
      <c r="J40" s="34"/>
      <c r="K40" s="34"/>
      <c r="L40" s="34"/>
      <c r="M40" s="34"/>
      <c r="N40" s="35" t="s">
        <v>377</v>
      </c>
    </row>
    <row r="41" spans="1:14" ht="13.5" customHeight="1" x14ac:dyDescent="0.15">
      <c r="A41" s="28">
        <v>34</v>
      </c>
      <c r="B41" s="29">
        <v>62131847</v>
      </c>
      <c r="C41" s="30" t="s">
        <v>378</v>
      </c>
      <c r="D41" s="31" t="s">
        <v>375</v>
      </c>
      <c r="E41" s="32" t="s">
        <v>379</v>
      </c>
      <c r="F41" s="33" t="s">
        <v>249</v>
      </c>
      <c r="G41" s="34"/>
      <c r="H41" s="34"/>
      <c r="I41" s="34"/>
      <c r="J41" s="34"/>
      <c r="K41" s="34"/>
      <c r="L41" s="34"/>
      <c r="M41" s="34"/>
      <c r="N41" s="35" t="s">
        <v>380</v>
      </c>
    </row>
    <row r="42" spans="1:14" ht="13.5" customHeight="1" x14ac:dyDescent="0.15">
      <c r="A42" s="28">
        <v>35</v>
      </c>
      <c r="B42" s="29">
        <v>62131871</v>
      </c>
      <c r="C42" s="30" t="s">
        <v>381</v>
      </c>
      <c r="D42" s="31" t="s">
        <v>382</v>
      </c>
      <c r="E42" s="32" t="s">
        <v>368</v>
      </c>
      <c r="F42" s="33" t="s">
        <v>249</v>
      </c>
      <c r="G42" s="34" t="s">
        <v>250</v>
      </c>
      <c r="H42" s="34"/>
      <c r="I42" s="34"/>
      <c r="J42" s="34"/>
      <c r="K42" s="34"/>
      <c r="L42" s="34"/>
      <c r="M42" s="34"/>
      <c r="N42" s="35" t="s">
        <v>383</v>
      </c>
    </row>
    <row r="43" spans="1:14" ht="13.5" customHeight="1" x14ac:dyDescent="0.15">
      <c r="A43" s="28">
        <v>36</v>
      </c>
      <c r="B43" s="29">
        <v>62131916</v>
      </c>
      <c r="C43" s="30" t="s">
        <v>384</v>
      </c>
      <c r="D43" s="31" t="s">
        <v>385</v>
      </c>
      <c r="E43" s="32" t="s">
        <v>386</v>
      </c>
      <c r="F43" s="33" t="s">
        <v>249</v>
      </c>
      <c r="G43" s="34" t="s">
        <v>250</v>
      </c>
      <c r="H43" s="34"/>
      <c r="I43" s="34"/>
      <c r="J43" s="34"/>
      <c r="K43" s="34"/>
      <c r="L43" s="34"/>
      <c r="M43" s="34"/>
      <c r="N43" s="35" t="s">
        <v>387</v>
      </c>
    </row>
    <row r="44" spans="1:14" ht="13.5" customHeight="1" x14ac:dyDescent="0.15">
      <c r="A44" s="28">
        <v>37</v>
      </c>
      <c r="B44" s="29">
        <v>62132054</v>
      </c>
      <c r="C44" s="30" t="s">
        <v>388</v>
      </c>
      <c r="D44" s="31" t="s">
        <v>389</v>
      </c>
      <c r="E44" s="32" t="s">
        <v>390</v>
      </c>
      <c r="F44" s="33" t="s">
        <v>249</v>
      </c>
      <c r="G44" s="34"/>
      <c r="H44" s="34"/>
      <c r="I44" s="34"/>
      <c r="J44" s="34"/>
      <c r="K44" s="34"/>
      <c r="L44" s="34"/>
      <c r="M44" s="34"/>
      <c r="N44" s="35" t="s">
        <v>391</v>
      </c>
    </row>
    <row r="45" spans="1:14" ht="13.5" customHeight="1" x14ac:dyDescent="0.15">
      <c r="A45" s="28">
        <v>38</v>
      </c>
      <c r="B45" s="29">
        <v>62132150</v>
      </c>
      <c r="C45" s="30" t="s">
        <v>392</v>
      </c>
      <c r="D45" s="31" t="s">
        <v>393</v>
      </c>
      <c r="E45" s="32" t="s">
        <v>394</v>
      </c>
      <c r="F45" s="33" t="s">
        <v>249</v>
      </c>
      <c r="G45" s="34"/>
      <c r="H45" s="34"/>
      <c r="I45" s="34"/>
      <c r="J45" s="34"/>
      <c r="K45" s="34"/>
      <c r="L45" s="34"/>
      <c r="M45" s="34"/>
      <c r="N45" s="35" t="s">
        <v>395</v>
      </c>
    </row>
    <row r="46" spans="1:14" ht="13.5" customHeight="1" x14ac:dyDescent="0.15">
      <c r="A46" s="28">
        <v>39</v>
      </c>
      <c r="B46" s="29">
        <v>62132216</v>
      </c>
      <c r="C46" s="30" t="s">
        <v>396</v>
      </c>
      <c r="D46" s="31" t="s">
        <v>397</v>
      </c>
      <c r="E46" s="32" t="s">
        <v>398</v>
      </c>
      <c r="F46" s="33" t="s">
        <v>249</v>
      </c>
      <c r="G46" s="34"/>
      <c r="H46" s="34"/>
      <c r="I46" s="34"/>
      <c r="J46" s="34"/>
      <c r="K46" s="34"/>
      <c r="L46" s="34"/>
      <c r="M46" s="34"/>
      <c r="N46" s="35" t="s">
        <v>399</v>
      </c>
    </row>
    <row r="47" spans="1:14" ht="13.5" customHeight="1" x14ac:dyDescent="0.15">
      <c r="A47" s="28">
        <v>40</v>
      </c>
      <c r="B47" s="29">
        <v>62133302</v>
      </c>
      <c r="C47" s="30" t="s">
        <v>256</v>
      </c>
      <c r="D47" s="31" t="s">
        <v>400</v>
      </c>
      <c r="E47" s="32" t="s">
        <v>401</v>
      </c>
      <c r="F47" s="33" t="s">
        <v>249</v>
      </c>
      <c r="G47" s="34" t="s">
        <v>250</v>
      </c>
      <c r="H47" s="34"/>
      <c r="I47" s="34"/>
      <c r="J47" s="34"/>
      <c r="K47" s="34"/>
      <c r="L47" s="34"/>
      <c r="M47" s="34"/>
      <c r="N47" s="35" t="s">
        <v>402</v>
      </c>
    </row>
    <row r="48" spans="1:14" ht="13.5" customHeight="1" x14ac:dyDescent="0.15">
      <c r="A48" s="28">
        <v>41</v>
      </c>
      <c r="B48" s="29">
        <v>62132251</v>
      </c>
      <c r="C48" s="30" t="s">
        <v>403</v>
      </c>
      <c r="D48" s="31" t="s">
        <v>404</v>
      </c>
      <c r="E48" s="32" t="s">
        <v>405</v>
      </c>
      <c r="F48" s="33" t="s">
        <v>249</v>
      </c>
      <c r="G48" s="34" t="s">
        <v>250</v>
      </c>
      <c r="H48" s="34"/>
      <c r="I48" s="34"/>
      <c r="J48" s="34"/>
      <c r="K48" s="34"/>
      <c r="L48" s="34"/>
      <c r="M48" s="34"/>
      <c r="N48" s="35" t="s">
        <v>406</v>
      </c>
    </row>
    <row r="49" spans="1:18" ht="13.5" customHeight="1" x14ac:dyDescent="0.15">
      <c r="A49" s="28">
        <v>42</v>
      </c>
      <c r="B49" s="29">
        <v>62133321</v>
      </c>
      <c r="C49" s="30" t="s">
        <v>407</v>
      </c>
      <c r="D49" s="31" t="s">
        <v>408</v>
      </c>
      <c r="E49" s="32" t="s">
        <v>409</v>
      </c>
      <c r="F49" s="33" t="s">
        <v>249</v>
      </c>
      <c r="G49" s="34"/>
      <c r="H49" s="34"/>
      <c r="I49" s="34"/>
      <c r="J49" s="34"/>
      <c r="K49" s="34"/>
      <c r="L49" s="34"/>
      <c r="M49" s="34"/>
      <c r="N49" s="35" t="s">
        <v>410</v>
      </c>
    </row>
    <row r="50" spans="1:18" ht="13.5" customHeight="1" x14ac:dyDescent="0.15">
      <c r="A50" s="28">
        <v>43</v>
      </c>
      <c r="B50" s="29">
        <v>62133338</v>
      </c>
      <c r="C50" s="30" t="s">
        <v>411</v>
      </c>
      <c r="D50" s="31" t="s">
        <v>412</v>
      </c>
      <c r="E50" s="32" t="s">
        <v>413</v>
      </c>
      <c r="F50" s="33" t="s">
        <v>249</v>
      </c>
      <c r="G50" s="34"/>
      <c r="H50" s="34"/>
      <c r="I50" s="34"/>
      <c r="J50" s="34"/>
      <c r="K50" s="34"/>
      <c r="L50" s="34"/>
      <c r="M50" s="34"/>
      <c r="N50" s="35" t="s">
        <v>414</v>
      </c>
    </row>
    <row r="51" spans="1:18" ht="13.5" customHeight="1" x14ac:dyDescent="0.15">
      <c r="A51" s="28">
        <v>44</v>
      </c>
      <c r="B51" s="29">
        <v>62132427</v>
      </c>
      <c r="C51" s="30" t="s">
        <v>415</v>
      </c>
      <c r="D51" s="31" t="s">
        <v>416</v>
      </c>
      <c r="E51" s="32" t="s">
        <v>417</v>
      </c>
      <c r="F51" s="33" t="s">
        <v>249</v>
      </c>
      <c r="G51" s="34"/>
      <c r="H51" s="34"/>
      <c r="I51" s="34"/>
      <c r="J51" s="34"/>
      <c r="K51" s="34"/>
      <c r="L51" s="34"/>
      <c r="M51" s="34"/>
      <c r="N51" s="35" t="s">
        <v>418</v>
      </c>
    </row>
    <row r="52" spans="1:18" ht="13.5" customHeight="1" x14ac:dyDescent="0.15">
      <c r="A52" s="28">
        <v>45</v>
      </c>
      <c r="B52" s="29">
        <v>62133348</v>
      </c>
      <c r="C52" s="30" t="s">
        <v>419</v>
      </c>
      <c r="D52" s="31" t="s">
        <v>420</v>
      </c>
      <c r="E52" s="32" t="s">
        <v>421</v>
      </c>
      <c r="F52" s="33" t="s">
        <v>249</v>
      </c>
      <c r="G52" s="34"/>
      <c r="H52" s="34"/>
      <c r="I52" s="34"/>
      <c r="J52" s="34"/>
      <c r="K52" s="34"/>
      <c r="L52" s="34"/>
      <c r="M52" s="34"/>
      <c r="N52" s="35" t="s">
        <v>422</v>
      </c>
    </row>
    <row r="53" spans="1:18" ht="13.5" customHeight="1" x14ac:dyDescent="0.15">
      <c r="A53" s="28">
        <v>46</v>
      </c>
      <c r="B53" s="29">
        <v>62133352</v>
      </c>
      <c r="C53" s="30" t="s">
        <v>423</v>
      </c>
      <c r="D53" s="31" t="s">
        <v>424</v>
      </c>
      <c r="E53" s="32" t="s">
        <v>425</v>
      </c>
      <c r="F53" s="33" t="s">
        <v>249</v>
      </c>
      <c r="G53" s="34" t="s">
        <v>250</v>
      </c>
      <c r="H53" s="34"/>
      <c r="I53" s="34"/>
      <c r="J53" s="34"/>
      <c r="K53" s="34"/>
      <c r="L53" s="34"/>
      <c r="M53" s="34"/>
      <c r="N53" s="35" t="s">
        <v>426</v>
      </c>
    </row>
    <row r="54" spans="1:18" ht="13.5" customHeight="1" x14ac:dyDescent="0.15">
      <c r="A54" s="28">
        <v>47</v>
      </c>
      <c r="B54" s="29">
        <v>62132490</v>
      </c>
      <c r="C54" s="30" t="s">
        <v>427</v>
      </c>
      <c r="D54" s="31" t="s">
        <v>428</v>
      </c>
      <c r="E54" s="32" t="s">
        <v>349</v>
      </c>
      <c r="F54" s="33" t="s">
        <v>249</v>
      </c>
      <c r="G54" s="34"/>
      <c r="H54" s="34"/>
      <c r="I54" s="34"/>
      <c r="J54" s="34"/>
      <c r="K54" s="34"/>
      <c r="L54" s="34"/>
      <c r="M54" s="34"/>
      <c r="N54" s="35" t="s">
        <v>429</v>
      </c>
    </row>
    <row r="55" spans="1:18" ht="13.5" customHeight="1" x14ac:dyDescent="0.15">
      <c r="A55" s="28">
        <v>48</v>
      </c>
      <c r="B55" s="29">
        <v>62132537</v>
      </c>
      <c r="C55" s="30" t="s">
        <v>430</v>
      </c>
      <c r="D55" s="31" t="s">
        <v>431</v>
      </c>
      <c r="E55" s="32" t="s">
        <v>432</v>
      </c>
      <c r="F55" s="33" t="s">
        <v>249</v>
      </c>
      <c r="G55" s="34"/>
      <c r="H55" s="34"/>
      <c r="I55" s="34"/>
      <c r="J55" s="34"/>
      <c r="K55" s="34"/>
      <c r="L55" s="34"/>
      <c r="M55" s="34"/>
      <c r="N55" s="35" t="s">
        <v>433</v>
      </c>
      <c r="R55" s="36" t="s">
        <v>434</v>
      </c>
    </row>
    <row r="56" spans="1:18" ht="13.5" customHeight="1" x14ac:dyDescent="0.15">
      <c r="A56" s="28">
        <v>49</v>
      </c>
      <c r="B56" s="29">
        <v>62132551</v>
      </c>
      <c r="C56" s="30" t="s">
        <v>411</v>
      </c>
      <c r="D56" s="31" t="s">
        <v>435</v>
      </c>
      <c r="E56" s="32" t="s">
        <v>436</v>
      </c>
      <c r="F56" s="33" t="s">
        <v>249</v>
      </c>
      <c r="G56" s="34" t="s">
        <v>258</v>
      </c>
      <c r="H56" s="34" t="s">
        <v>258</v>
      </c>
      <c r="I56" s="34"/>
      <c r="J56" s="34"/>
      <c r="K56" s="34"/>
      <c r="L56" s="34"/>
      <c r="M56" s="34"/>
      <c r="N56" s="35" t="s">
        <v>437</v>
      </c>
    </row>
    <row r="57" spans="1:18" ht="13.5" customHeight="1" x14ac:dyDescent="0.15">
      <c r="A57" s="28">
        <v>50</v>
      </c>
      <c r="B57" s="29">
        <v>62132558</v>
      </c>
      <c r="C57" s="30" t="s">
        <v>438</v>
      </c>
      <c r="D57" s="31" t="s">
        <v>435</v>
      </c>
      <c r="E57" s="32" t="s">
        <v>439</v>
      </c>
      <c r="F57" s="33" t="s">
        <v>249</v>
      </c>
      <c r="G57" s="34" t="s">
        <v>250</v>
      </c>
      <c r="H57" s="34" t="s">
        <v>258</v>
      </c>
      <c r="I57" s="34"/>
      <c r="J57" s="34"/>
      <c r="K57" s="34"/>
      <c r="L57" s="34"/>
      <c r="M57" s="34"/>
      <c r="N57" s="35" t="s">
        <v>440</v>
      </c>
    </row>
    <row r="58" spans="1:18" ht="13.5" customHeight="1" x14ac:dyDescent="0.15">
      <c r="A58" s="28">
        <v>51</v>
      </c>
      <c r="B58" s="29">
        <v>62132685</v>
      </c>
      <c r="C58" s="30" t="s">
        <v>441</v>
      </c>
      <c r="D58" s="31" t="s">
        <v>442</v>
      </c>
      <c r="E58" s="32" t="s">
        <v>443</v>
      </c>
      <c r="F58" s="33" t="s">
        <v>249</v>
      </c>
      <c r="G58" s="34"/>
      <c r="H58" s="34"/>
      <c r="I58" s="34"/>
      <c r="J58" s="34"/>
      <c r="K58" s="34"/>
      <c r="L58" s="34"/>
      <c r="M58" s="34"/>
      <c r="N58" s="35" t="s">
        <v>444</v>
      </c>
    </row>
    <row r="59" spans="1:18" ht="13.5" customHeight="1" x14ac:dyDescent="0.15">
      <c r="A59" s="28">
        <v>52</v>
      </c>
      <c r="B59" s="29">
        <v>62132700</v>
      </c>
      <c r="C59" s="30" t="s">
        <v>445</v>
      </c>
      <c r="D59" s="31" t="s">
        <v>446</v>
      </c>
      <c r="E59" s="32" t="s">
        <v>447</v>
      </c>
      <c r="F59" s="33" t="s">
        <v>249</v>
      </c>
      <c r="G59" s="34" t="s">
        <v>250</v>
      </c>
      <c r="H59" s="34"/>
      <c r="I59" s="34"/>
      <c r="J59" s="34"/>
      <c r="K59" s="34"/>
      <c r="L59" s="34"/>
      <c r="M59" s="34"/>
      <c r="N59" s="35" t="s">
        <v>448</v>
      </c>
    </row>
    <row r="60" spans="1:18" ht="13.5" customHeight="1" x14ac:dyDescent="0.15">
      <c r="A60" s="28">
        <v>53</v>
      </c>
      <c r="B60" s="29">
        <v>62132713</v>
      </c>
      <c r="C60" s="30" t="s">
        <v>343</v>
      </c>
      <c r="D60" s="31" t="s">
        <v>446</v>
      </c>
      <c r="E60" s="32" t="s">
        <v>449</v>
      </c>
      <c r="F60" s="33" t="s">
        <v>249</v>
      </c>
      <c r="G60" s="34"/>
      <c r="H60" s="34" t="s">
        <v>258</v>
      </c>
      <c r="I60" s="34"/>
      <c r="J60" s="34"/>
      <c r="K60" s="34"/>
      <c r="L60" s="34"/>
      <c r="M60" s="34"/>
      <c r="N60" s="35" t="s">
        <v>450</v>
      </c>
    </row>
    <row r="61" spans="1:18" ht="13.5" customHeight="1" x14ac:dyDescent="0.15">
      <c r="A61" s="28">
        <v>54</v>
      </c>
      <c r="B61" s="29">
        <v>62132728</v>
      </c>
      <c r="C61" s="30" t="s">
        <v>396</v>
      </c>
      <c r="D61" s="31" t="s">
        <v>451</v>
      </c>
      <c r="E61" s="32" t="s">
        <v>452</v>
      </c>
      <c r="F61" s="33" t="s">
        <v>249</v>
      </c>
      <c r="G61" s="34" t="s">
        <v>250</v>
      </c>
      <c r="H61" s="34"/>
      <c r="I61" s="34"/>
      <c r="J61" s="34"/>
      <c r="K61" s="34"/>
      <c r="L61" s="34"/>
      <c r="M61" s="34"/>
      <c r="N61" s="35" t="s">
        <v>453</v>
      </c>
    </row>
    <row r="62" spans="1:18" ht="13.5" customHeight="1" x14ac:dyDescent="0.15">
      <c r="A62" s="311" t="s">
        <v>454</v>
      </c>
      <c r="B62" s="312"/>
      <c r="C62" s="37"/>
      <c r="D62" s="316" t="s">
        <v>455</v>
      </c>
      <c r="E62" s="312"/>
      <c r="F62" s="37"/>
      <c r="G62" s="316" t="s">
        <v>456</v>
      </c>
      <c r="H62" s="312"/>
      <c r="I62" s="37"/>
      <c r="J62" s="316" t="s">
        <v>457</v>
      </c>
      <c r="K62" s="312"/>
    </row>
    <row r="63" spans="1:18" ht="13.5" customHeight="1" x14ac:dyDescent="0.15">
      <c r="A63" s="307" t="s">
        <v>458</v>
      </c>
      <c r="B63" s="299"/>
      <c r="C63" s="37"/>
      <c r="D63" s="318" t="s">
        <v>459</v>
      </c>
      <c r="E63" s="299"/>
      <c r="F63" s="37"/>
      <c r="G63" s="318" t="s">
        <v>459</v>
      </c>
      <c r="H63" s="299"/>
      <c r="I63" s="37"/>
      <c r="J63" s="318" t="s">
        <v>459</v>
      </c>
      <c r="K63" s="299"/>
    </row>
    <row r="64" spans="1:18" ht="13.5" customHeight="1" x14ac:dyDescent="0.15">
      <c r="A64" s="307" t="s">
        <v>460</v>
      </c>
      <c r="B64" s="299"/>
      <c r="C64" s="37"/>
      <c r="D64" s="319"/>
      <c r="E64" s="299"/>
      <c r="F64" s="37"/>
      <c r="G64" s="319"/>
      <c r="H64" s="299"/>
      <c r="I64" s="37"/>
      <c r="J64" s="319"/>
      <c r="K64" s="299"/>
    </row>
    <row r="65" spans="1:11" ht="13.5" customHeight="1" x14ac:dyDescent="0.15">
      <c r="A65" s="307" t="s">
        <v>461</v>
      </c>
      <c r="B65" s="299"/>
      <c r="C65" s="38"/>
      <c r="D65" s="38"/>
      <c r="E65" s="38"/>
    </row>
    <row r="66" spans="1:11" ht="13.5" customHeight="1" x14ac:dyDescent="0.15">
      <c r="A66" s="39"/>
    </row>
    <row r="67" spans="1:11" ht="13.5" customHeight="1" x14ac:dyDescent="0.15">
      <c r="A67" s="39"/>
    </row>
    <row r="68" spans="1:11" ht="13.5" customHeight="1" x14ac:dyDescent="0.15">
      <c r="A68" s="308"/>
      <c r="B68" s="299"/>
      <c r="C68" s="37"/>
      <c r="D68" s="320"/>
      <c r="E68" s="299"/>
      <c r="F68" s="37"/>
      <c r="G68" s="317" t="s">
        <v>462</v>
      </c>
      <c r="H68" s="299"/>
      <c r="I68" s="37"/>
      <c r="J68" s="317" t="s">
        <v>463</v>
      </c>
      <c r="K68" s="299"/>
    </row>
    <row r="69" spans="1:11" ht="13.5" customHeight="1" x14ac:dyDescent="0.15">
      <c r="A69" s="309"/>
      <c r="B69" s="299"/>
      <c r="C69" s="37"/>
      <c r="D69" s="319"/>
      <c r="E69" s="299"/>
      <c r="F69" s="37"/>
      <c r="G69" s="318" t="s">
        <v>459</v>
      </c>
      <c r="H69" s="299"/>
      <c r="I69" s="37"/>
      <c r="J69" s="318" t="s">
        <v>459</v>
      </c>
      <c r="K69" s="299"/>
    </row>
    <row r="70" spans="1:11" ht="13.5" customHeight="1" x14ac:dyDescent="0.15"/>
    <row r="71" spans="1:11" ht="13.5" customHeight="1" x14ac:dyDescent="0.15"/>
    <row r="72" spans="1:11" ht="13.5" customHeight="1" x14ac:dyDescent="0.15"/>
    <row r="73" spans="1:11" ht="13.5" customHeight="1" x14ac:dyDescent="0.15"/>
    <row r="74" spans="1:11" ht="13.5" customHeight="1" x14ac:dyDescent="0.15"/>
    <row r="75" spans="1:11" ht="13.5" customHeight="1" x14ac:dyDescent="0.15"/>
    <row r="76" spans="1:11" ht="13.5" customHeight="1" x14ac:dyDescent="0.15"/>
    <row r="77" spans="1:11" ht="13.5" customHeight="1" x14ac:dyDescent="0.15"/>
    <row r="78" spans="1:11" ht="13.5" customHeight="1" x14ac:dyDescent="0.15"/>
    <row r="79" spans="1:11" ht="13.5" customHeight="1" x14ac:dyDescent="0.15"/>
    <row r="80" spans="1:11"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9">
    <mergeCell ref="J63:K63"/>
    <mergeCell ref="J64:K64"/>
    <mergeCell ref="A1:M1"/>
    <mergeCell ref="B2:M2"/>
    <mergeCell ref="B3:M3"/>
    <mergeCell ref="A4:J4"/>
    <mergeCell ref="D5:M5"/>
    <mergeCell ref="D68:E68"/>
    <mergeCell ref="G68:H68"/>
    <mergeCell ref="D69:E69"/>
    <mergeCell ref="G69:H69"/>
    <mergeCell ref="G63:H63"/>
    <mergeCell ref="G64:H64"/>
    <mergeCell ref="A65:B65"/>
    <mergeCell ref="A68:B68"/>
    <mergeCell ref="A69:B69"/>
    <mergeCell ref="A5:C5"/>
    <mergeCell ref="A62:B62"/>
    <mergeCell ref="A63:B63"/>
    <mergeCell ref="A6:M6"/>
    <mergeCell ref="C7:D7"/>
    <mergeCell ref="J62:K62"/>
    <mergeCell ref="A64:B64"/>
    <mergeCell ref="D62:E62"/>
    <mergeCell ref="G62:H62"/>
    <mergeCell ref="J68:K68"/>
    <mergeCell ref="J69:K69"/>
    <mergeCell ref="D63:E63"/>
    <mergeCell ref="D64:E6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workbookViewId="0"/>
  </sheetViews>
  <sheetFormatPr defaultColWidth="12.625" defaultRowHeight="15" customHeight="1" x14ac:dyDescent="0.15"/>
  <cols>
    <col min="1" max="1" width="2.203125" customWidth="1"/>
    <col min="2" max="2" width="6.12890625" customWidth="1"/>
    <col min="3" max="3" width="12.74609375" customWidth="1"/>
    <col min="4" max="4" width="4.90234375" customWidth="1"/>
    <col min="5" max="5" width="7.72265625" customWidth="1"/>
    <col min="6" max="7" width="4.90234375" customWidth="1"/>
    <col min="8" max="14" width="4.77734375" customWidth="1"/>
    <col min="15" max="15" width="6.25" customWidth="1"/>
    <col min="16" max="16" width="4.77734375" customWidth="1"/>
    <col min="17" max="17" width="6.25" customWidth="1"/>
    <col min="18" max="24" width="4.77734375" customWidth="1"/>
    <col min="25" max="28" width="8.94921875" customWidth="1"/>
  </cols>
  <sheetData>
    <row r="1" spans="1:28" ht="13.5" customHeight="1" x14ac:dyDescent="0.15">
      <c r="A1" s="321" t="s">
        <v>232</v>
      </c>
      <c r="B1" s="299"/>
      <c r="C1" s="299"/>
      <c r="D1" s="299"/>
      <c r="E1" s="299"/>
      <c r="F1" s="299"/>
      <c r="G1" s="299"/>
      <c r="H1" s="299"/>
      <c r="I1" s="299"/>
      <c r="J1" s="299"/>
      <c r="K1" s="299"/>
      <c r="L1" s="299"/>
      <c r="M1" s="299"/>
      <c r="N1" s="299"/>
      <c r="O1" s="299"/>
      <c r="P1" s="299"/>
      <c r="Q1" s="299"/>
      <c r="R1" s="299"/>
      <c r="S1" s="299"/>
      <c r="T1" s="25"/>
      <c r="U1" s="25"/>
      <c r="V1" s="25"/>
      <c r="W1" s="25"/>
      <c r="X1" s="25"/>
    </row>
    <row r="2" spans="1:28" ht="13.5" customHeight="1" x14ac:dyDescent="0.15">
      <c r="A2" s="26"/>
      <c r="B2" s="322" t="s">
        <v>233</v>
      </c>
      <c r="C2" s="299"/>
      <c r="D2" s="299"/>
      <c r="E2" s="299"/>
      <c r="F2" s="299"/>
      <c r="G2" s="299"/>
      <c r="H2" s="299"/>
      <c r="I2" s="299"/>
      <c r="J2" s="299"/>
      <c r="K2" s="299"/>
      <c r="L2" s="299"/>
      <c r="M2" s="299"/>
      <c r="N2" s="299"/>
      <c r="O2" s="299"/>
      <c r="P2" s="299"/>
      <c r="Q2" s="299"/>
      <c r="R2" s="299"/>
      <c r="S2" s="299"/>
      <c r="T2" s="26"/>
      <c r="U2" s="26"/>
      <c r="V2" s="26"/>
      <c r="W2" s="26"/>
      <c r="X2" s="26"/>
    </row>
    <row r="3" spans="1:28" ht="13.5" customHeight="1" x14ac:dyDescent="0.15">
      <c r="A3" s="26"/>
      <c r="B3" s="322" t="s">
        <v>234</v>
      </c>
      <c r="C3" s="299"/>
      <c r="D3" s="299"/>
      <c r="E3" s="299"/>
      <c r="F3" s="299"/>
      <c r="G3" s="299"/>
      <c r="H3" s="299"/>
      <c r="I3" s="299"/>
      <c r="J3" s="299"/>
      <c r="K3" s="299"/>
      <c r="L3" s="299"/>
      <c r="M3" s="299"/>
      <c r="N3" s="299"/>
      <c r="O3" s="299"/>
      <c r="P3" s="299"/>
      <c r="Q3" s="299"/>
      <c r="R3" s="299"/>
      <c r="S3" s="299"/>
      <c r="T3" s="26"/>
      <c r="U3" s="26"/>
      <c r="V3" s="26"/>
      <c r="W3" s="26"/>
      <c r="X3" s="26"/>
    </row>
    <row r="4" spans="1:28" ht="13.5" customHeight="1" x14ac:dyDescent="0.15">
      <c r="A4" s="323" t="s">
        <v>464</v>
      </c>
      <c r="B4" s="299"/>
      <c r="C4" s="299"/>
      <c r="D4" s="299"/>
      <c r="E4" s="299"/>
      <c r="F4" s="299"/>
      <c r="G4" s="299"/>
      <c r="H4" s="299"/>
      <c r="I4" s="299"/>
      <c r="J4" s="299"/>
      <c r="K4" s="299"/>
      <c r="L4" s="299"/>
      <c r="M4" s="299"/>
      <c r="N4" s="27"/>
      <c r="O4" s="27"/>
      <c r="P4" s="27"/>
      <c r="Q4" s="27"/>
      <c r="R4" s="36"/>
      <c r="S4" s="36"/>
      <c r="T4" s="36"/>
      <c r="U4" s="36"/>
      <c r="V4" s="36"/>
      <c r="W4" s="36"/>
      <c r="X4" s="36"/>
    </row>
    <row r="5" spans="1:28" ht="13.5" customHeight="1" x14ac:dyDescent="0.15">
      <c r="A5" s="28" t="s">
        <v>239</v>
      </c>
      <c r="B5" s="28" t="s">
        <v>240</v>
      </c>
      <c r="C5" s="314" t="s">
        <v>241</v>
      </c>
      <c r="D5" s="324"/>
      <c r="E5" s="40" t="s">
        <v>465</v>
      </c>
      <c r="F5" s="41" t="s">
        <v>466</v>
      </c>
      <c r="G5" s="41" t="s">
        <v>467</v>
      </c>
      <c r="H5" s="42" t="s">
        <v>61</v>
      </c>
      <c r="I5" s="43" t="s">
        <v>67</v>
      </c>
      <c r="J5" s="43" t="s">
        <v>468</v>
      </c>
      <c r="K5" s="43" t="s">
        <v>469</v>
      </c>
      <c r="L5" s="43" t="s">
        <v>470</v>
      </c>
      <c r="M5" s="43" t="s">
        <v>471</v>
      </c>
      <c r="N5" s="43" t="s">
        <v>472</v>
      </c>
      <c r="O5" s="43" t="s">
        <v>473</v>
      </c>
      <c r="P5" s="43" t="s">
        <v>474</v>
      </c>
      <c r="Q5" s="43" t="s">
        <v>475</v>
      </c>
      <c r="R5" s="43" t="s">
        <v>49</v>
      </c>
      <c r="S5" s="43" t="s">
        <v>476</v>
      </c>
      <c r="T5" s="43" t="s">
        <v>477</v>
      </c>
      <c r="U5" s="43" t="s">
        <v>478</v>
      </c>
      <c r="V5" s="43" t="s">
        <v>479</v>
      </c>
      <c r="W5" s="43" t="s">
        <v>480</v>
      </c>
      <c r="X5" s="43" t="s">
        <v>481</v>
      </c>
      <c r="Y5" s="44"/>
      <c r="Z5" s="44"/>
      <c r="AA5" s="44"/>
      <c r="AB5" s="44"/>
    </row>
    <row r="6" spans="1:28" ht="13.5" customHeight="1" x14ac:dyDescent="0.15">
      <c r="A6" s="28">
        <v>1</v>
      </c>
      <c r="B6" s="29">
        <v>62130062</v>
      </c>
      <c r="C6" s="30" t="s">
        <v>482</v>
      </c>
      <c r="D6" s="31" t="s">
        <v>483</v>
      </c>
      <c r="E6" s="45"/>
      <c r="F6" s="46"/>
      <c r="G6" s="46"/>
      <c r="H6" s="47"/>
      <c r="I6" s="48"/>
      <c r="J6" s="48"/>
      <c r="K6" s="48"/>
      <c r="L6" s="48"/>
      <c r="M6" s="48"/>
      <c r="N6" s="48"/>
      <c r="O6" s="48"/>
      <c r="P6" s="48"/>
      <c r="Q6" s="48"/>
      <c r="R6" s="48"/>
      <c r="S6" s="48"/>
      <c r="T6" s="48"/>
      <c r="U6" s="48"/>
      <c r="V6" s="48"/>
      <c r="W6" s="48"/>
      <c r="X6" s="48"/>
      <c r="Y6" s="49"/>
      <c r="Z6" s="49"/>
      <c r="AA6" s="49"/>
      <c r="AB6" s="49"/>
    </row>
    <row r="7" spans="1:28" ht="13.5" customHeight="1" x14ac:dyDescent="0.15">
      <c r="A7" s="28">
        <v>2</v>
      </c>
      <c r="B7" s="29">
        <v>62130127</v>
      </c>
      <c r="C7" s="30" t="s">
        <v>484</v>
      </c>
      <c r="D7" s="31" t="s">
        <v>485</v>
      </c>
      <c r="E7" s="31"/>
      <c r="F7" s="50"/>
      <c r="G7" s="50"/>
      <c r="H7" s="32"/>
      <c r="I7" s="33"/>
      <c r="J7" s="34"/>
      <c r="K7" s="34"/>
      <c r="L7" s="34"/>
      <c r="M7" s="34"/>
      <c r="N7" s="34"/>
      <c r="O7" s="34"/>
      <c r="P7" s="34"/>
      <c r="Q7" s="34"/>
      <c r="R7" s="34"/>
      <c r="S7" s="34"/>
      <c r="T7" s="34"/>
      <c r="U7" s="34"/>
      <c r="V7" s="34"/>
      <c r="W7" s="34"/>
      <c r="X7" s="34"/>
      <c r="Y7" s="49"/>
      <c r="Z7" s="49"/>
      <c r="AA7" s="49"/>
      <c r="AB7" s="49"/>
    </row>
    <row r="8" spans="1:28" ht="13.5" customHeight="1" x14ac:dyDescent="0.15">
      <c r="A8" s="28">
        <v>3</v>
      </c>
      <c r="B8" s="29">
        <v>62130193</v>
      </c>
      <c r="C8" s="30" t="s">
        <v>486</v>
      </c>
      <c r="D8" s="31" t="s">
        <v>487</v>
      </c>
      <c r="E8" s="31"/>
      <c r="F8" s="31"/>
      <c r="G8" s="31"/>
      <c r="H8" s="32"/>
      <c r="I8" s="33"/>
      <c r="J8" s="34"/>
      <c r="K8" s="34"/>
      <c r="L8" s="34"/>
      <c r="M8" s="34"/>
      <c r="N8" s="34"/>
      <c r="O8" s="34"/>
      <c r="P8" s="34"/>
      <c r="Q8" s="34"/>
      <c r="R8" s="34"/>
      <c r="S8" s="34"/>
      <c r="T8" s="34"/>
      <c r="U8" s="34"/>
      <c r="V8" s="34"/>
      <c r="W8" s="34"/>
      <c r="X8" s="34"/>
      <c r="Y8" s="49"/>
      <c r="Z8" s="49"/>
      <c r="AA8" s="49"/>
      <c r="AB8" s="49"/>
    </row>
    <row r="9" spans="1:28" ht="13.5" customHeight="1" x14ac:dyDescent="0.15">
      <c r="A9" s="28">
        <v>4</v>
      </c>
      <c r="B9" s="29">
        <v>62130200</v>
      </c>
      <c r="C9" s="30" t="s">
        <v>488</v>
      </c>
      <c r="D9" s="31" t="s">
        <v>489</v>
      </c>
      <c r="E9" s="31"/>
      <c r="F9" s="31"/>
      <c r="G9" s="31"/>
      <c r="H9" s="32"/>
      <c r="I9" s="33"/>
      <c r="J9" s="34"/>
      <c r="K9" s="34"/>
      <c r="L9" s="34"/>
      <c r="M9" s="34"/>
      <c r="N9" s="34"/>
      <c r="O9" s="34"/>
      <c r="P9" s="34"/>
      <c r="Q9" s="34"/>
      <c r="R9" s="34"/>
      <c r="S9" s="34"/>
      <c r="T9" s="34"/>
      <c r="U9" s="34"/>
      <c r="V9" s="34"/>
      <c r="W9" s="34"/>
      <c r="X9" s="34"/>
      <c r="Y9" s="49"/>
      <c r="Z9" s="49"/>
      <c r="AA9" s="49"/>
      <c r="AB9" s="51" t="s">
        <v>490</v>
      </c>
    </row>
    <row r="10" spans="1:28" ht="13.5" customHeight="1" x14ac:dyDescent="0.15">
      <c r="A10" s="28">
        <v>5</v>
      </c>
      <c r="B10" s="29">
        <v>62130279</v>
      </c>
      <c r="C10" s="30" t="s">
        <v>491</v>
      </c>
      <c r="D10" s="31" t="s">
        <v>492</v>
      </c>
      <c r="E10" s="31"/>
      <c r="F10" s="31"/>
      <c r="G10" s="31"/>
      <c r="H10" s="32"/>
      <c r="I10" s="33"/>
      <c r="J10" s="34"/>
      <c r="K10" s="34"/>
      <c r="L10" s="34"/>
      <c r="M10" s="34"/>
      <c r="N10" s="34"/>
      <c r="O10" s="34"/>
      <c r="P10" s="34"/>
      <c r="Q10" s="34"/>
      <c r="R10" s="34"/>
      <c r="S10" s="34"/>
      <c r="T10" s="34"/>
      <c r="U10" s="34"/>
      <c r="V10" s="34"/>
      <c r="W10" s="34"/>
      <c r="X10" s="34"/>
      <c r="Y10" s="49"/>
      <c r="Z10" s="49"/>
      <c r="AA10" s="49"/>
      <c r="AB10" s="49"/>
    </row>
    <row r="11" spans="1:28" ht="13.5" customHeight="1" x14ac:dyDescent="0.15">
      <c r="A11" s="28">
        <v>6</v>
      </c>
      <c r="B11" s="29">
        <v>62130310</v>
      </c>
      <c r="C11" s="30" t="s">
        <v>355</v>
      </c>
      <c r="D11" s="31" t="s">
        <v>493</v>
      </c>
      <c r="E11" s="31"/>
      <c r="F11" s="31"/>
      <c r="G11" s="31"/>
      <c r="H11" s="32"/>
      <c r="I11" s="33"/>
      <c r="J11" s="34"/>
      <c r="K11" s="34"/>
      <c r="L11" s="34"/>
      <c r="M11" s="34"/>
      <c r="N11" s="34"/>
      <c r="O11" s="34"/>
      <c r="P11" s="34"/>
      <c r="Q11" s="34"/>
      <c r="R11" s="34"/>
      <c r="S11" s="34"/>
      <c r="T11" s="34"/>
      <c r="U11" s="34"/>
      <c r="V11" s="34"/>
      <c r="W11" s="34"/>
      <c r="X11" s="34"/>
      <c r="Y11" s="49"/>
      <c r="Z11" s="49"/>
      <c r="AA11" s="49"/>
      <c r="AB11" s="49"/>
    </row>
    <row r="12" spans="1:28" ht="13.5" customHeight="1" x14ac:dyDescent="0.15">
      <c r="A12" s="28">
        <v>7</v>
      </c>
      <c r="B12" s="29">
        <v>62130344</v>
      </c>
      <c r="C12" s="30" t="s">
        <v>486</v>
      </c>
      <c r="D12" s="31" t="s">
        <v>253</v>
      </c>
      <c r="E12" s="31"/>
      <c r="F12" s="31"/>
      <c r="G12" s="31"/>
      <c r="H12" s="32"/>
      <c r="I12" s="33"/>
      <c r="J12" s="34"/>
      <c r="K12" s="34"/>
      <c r="L12" s="34"/>
      <c r="M12" s="34"/>
      <c r="N12" s="34"/>
      <c r="O12" s="34"/>
      <c r="P12" s="34"/>
      <c r="Q12" s="34"/>
      <c r="R12" s="34"/>
      <c r="S12" s="34"/>
      <c r="T12" s="34"/>
      <c r="U12" s="34"/>
      <c r="V12" s="34"/>
      <c r="W12" s="34"/>
      <c r="X12" s="34"/>
      <c r="Y12" s="49"/>
      <c r="Z12" s="49"/>
      <c r="AA12" s="49"/>
      <c r="AB12" s="49"/>
    </row>
    <row r="13" spans="1:28" ht="13.5" customHeight="1" x14ac:dyDescent="0.15">
      <c r="A13" s="28">
        <v>8</v>
      </c>
      <c r="B13" s="29">
        <v>62130394</v>
      </c>
      <c r="C13" s="30" t="s">
        <v>494</v>
      </c>
      <c r="D13" s="31" t="s">
        <v>253</v>
      </c>
      <c r="E13" s="31"/>
      <c r="F13" s="31"/>
      <c r="G13" s="31"/>
      <c r="H13" s="32"/>
      <c r="I13" s="33"/>
      <c r="J13" s="34"/>
      <c r="K13" s="34"/>
      <c r="L13" s="34"/>
      <c r="M13" s="34"/>
      <c r="N13" s="34"/>
      <c r="O13" s="34"/>
      <c r="P13" s="34"/>
      <c r="Q13" s="34"/>
      <c r="R13" s="34"/>
      <c r="S13" s="34"/>
      <c r="T13" s="34"/>
      <c r="U13" s="34"/>
      <c r="V13" s="34"/>
      <c r="W13" s="34"/>
      <c r="X13" s="34"/>
      <c r="Y13" s="49"/>
      <c r="Z13" s="49"/>
      <c r="AA13" s="49"/>
      <c r="AB13" s="49"/>
    </row>
    <row r="14" spans="1:28" ht="13.5" customHeight="1" x14ac:dyDescent="0.15">
      <c r="A14" s="28">
        <v>9</v>
      </c>
      <c r="B14" s="29">
        <v>62130447</v>
      </c>
      <c r="C14" s="30" t="s">
        <v>495</v>
      </c>
      <c r="D14" s="31" t="s">
        <v>277</v>
      </c>
      <c r="E14" s="31"/>
      <c r="F14" s="31"/>
      <c r="G14" s="31"/>
      <c r="H14" s="32"/>
      <c r="I14" s="33"/>
      <c r="J14" s="34"/>
      <c r="K14" s="34"/>
      <c r="L14" s="34"/>
      <c r="M14" s="34"/>
      <c r="N14" s="34"/>
      <c r="O14" s="34"/>
      <c r="P14" s="34"/>
      <c r="Q14" s="34"/>
      <c r="R14" s="34"/>
      <c r="S14" s="34"/>
      <c r="T14" s="34"/>
      <c r="U14" s="34"/>
      <c r="V14" s="34"/>
      <c r="W14" s="34"/>
      <c r="X14" s="34"/>
      <c r="Y14" s="49"/>
      <c r="Z14" s="49"/>
      <c r="AA14" s="49"/>
      <c r="AB14" s="49"/>
    </row>
    <row r="15" spans="1:28" ht="13.5" customHeight="1" x14ac:dyDescent="0.15">
      <c r="A15" s="28">
        <v>10</v>
      </c>
      <c r="B15" s="29">
        <v>62130643</v>
      </c>
      <c r="C15" s="30" t="s">
        <v>496</v>
      </c>
      <c r="D15" s="31" t="s">
        <v>497</v>
      </c>
      <c r="E15" s="31"/>
      <c r="F15" s="31"/>
      <c r="G15" s="31"/>
      <c r="H15" s="32"/>
      <c r="I15" s="33"/>
      <c r="J15" s="34"/>
      <c r="K15" s="34"/>
      <c r="L15" s="34"/>
      <c r="M15" s="34"/>
      <c r="N15" s="34"/>
      <c r="O15" s="34"/>
      <c r="P15" s="34"/>
      <c r="Q15" s="34"/>
      <c r="R15" s="34"/>
      <c r="S15" s="34"/>
      <c r="T15" s="34"/>
      <c r="U15" s="34"/>
      <c r="V15" s="34"/>
      <c r="W15" s="34"/>
      <c r="X15" s="34"/>
      <c r="Y15" s="49"/>
      <c r="Z15" s="49"/>
      <c r="AA15" s="49"/>
      <c r="AB15" s="49"/>
    </row>
    <row r="16" spans="1:28" ht="13.5" customHeight="1" x14ac:dyDescent="0.15">
      <c r="A16" s="28">
        <v>11</v>
      </c>
      <c r="B16" s="29">
        <v>61137002</v>
      </c>
      <c r="C16" s="30" t="s">
        <v>498</v>
      </c>
      <c r="D16" s="31" t="s">
        <v>499</v>
      </c>
      <c r="E16" s="31"/>
      <c r="F16" s="31"/>
      <c r="G16" s="31"/>
      <c r="H16" s="32"/>
      <c r="I16" s="33"/>
      <c r="J16" s="34"/>
      <c r="K16" s="34"/>
      <c r="L16" s="34"/>
      <c r="M16" s="34"/>
      <c r="N16" s="34"/>
      <c r="O16" s="34"/>
      <c r="P16" s="34"/>
      <c r="Q16" s="34"/>
      <c r="R16" s="34"/>
      <c r="S16" s="34"/>
      <c r="T16" s="34"/>
      <c r="U16" s="34"/>
      <c r="V16" s="34"/>
      <c r="W16" s="34"/>
      <c r="X16" s="34"/>
      <c r="Y16" s="49"/>
      <c r="Z16" s="49"/>
      <c r="AA16" s="49"/>
      <c r="AB16" s="49"/>
    </row>
    <row r="17" spans="1:28" ht="13.5" customHeight="1" x14ac:dyDescent="0.15">
      <c r="A17" s="28">
        <v>12</v>
      </c>
      <c r="B17" s="29">
        <v>62130689</v>
      </c>
      <c r="C17" s="30" t="s">
        <v>500</v>
      </c>
      <c r="D17" s="31" t="s">
        <v>501</v>
      </c>
      <c r="E17" s="31"/>
      <c r="F17" s="31"/>
      <c r="G17" s="31"/>
      <c r="H17" s="32"/>
      <c r="I17" s="33"/>
      <c r="J17" s="34"/>
      <c r="K17" s="34"/>
      <c r="L17" s="34"/>
      <c r="M17" s="34"/>
      <c r="N17" s="34"/>
      <c r="O17" s="34"/>
      <c r="P17" s="34"/>
      <c r="Q17" s="34"/>
      <c r="R17" s="34"/>
      <c r="S17" s="34"/>
      <c r="T17" s="34"/>
      <c r="U17" s="34"/>
      <c r="V17" s="34"/>
      <c r="W17" s="34"/>
      <c r="X17" s="34"/>
      <c r="Y17" s="49"/>
      <c r="Z17" s="49"/>
      <c r="AA17" s="49"/>
      <c r="AB17" s="49"/>
    </row>
    <row r="18" spans="1:28" ht="13.5" customHeight="1" x14ac:dyDescent="0.15">
      <c r="A18" s="28">
        <v>13</v>
      </c>
      <c r="B18" s="29">
        <v>62130743</v>
      </c>
      <c r="C18" s="30" t="s">
        <v>502</v>
      </c>
      <c r="D18" s="31" t="s">
        <v>294</v>
      </c>
      <c r="E18" s="31"/>
      <c r="F18" s="31"/>
      <c r="G18" s="31"/>
      <c r="H18" s="32"/>
      <c r="I18" s="33"/>
      <c r="J18" s="34"/>
      <c r="K18" s="34"/>
      <c r="L18" s="34"/>
      <c r="M18" s="34"/>
      <c r="N18" s="34"/>
      <c r="O18" s="34"/>
      <c r="P18" s="34"/>
      <c r="Q18" s="34"/>
      <c r="R18" s="34"/>
      <c r="S18" s="34"/>
      <c r="T18" s="34"/>
      <c r="U18" s="34"/>
      <c r="V18" s="34"/>
      <c r="W18" s="34"/>
      <c r="X18" s="34"/>
      <c r="Y18" s="49"/>
      <c r="Z18" s="49"/>
      <c r="AA18" s="49"/>
      <c r="AB18" s="49"/>
    </row>
    <row r="19" spans="1:28" ht="13.5" customHeight="1" x14ac:dyDescent="0.15">
      <c r="A19" s="28">
        <v>14</v>
      </c>
      <c r="B19" s="29">
        <v>62130765</v>
      </c>
      <c r="C19" s="30" t="s">
        <v>503</v>
      </c>
      <c r="D19" s="31" t="s">
        <v>294</v>
      </c>
      <c r="E19" s="31"/>
      <c r="F19" s="31"/>
      <c r="G19" s="31"/>
      <c r="H19" s="32"/>
      <c r="I19" s="33"/>
      <c r="J19" s="34"/>
      <c r="K19" s="34"/>
      <c r="L19" s="34"/>
      <c r="M19" s="34"/>
      <c r="N19" s="34"/>
      <c r="O19" s="34"/>
      <c r="P19" s="34"/>
      <c r="Q19" s="34"/>
      <c r="R19" s="34"/>
      <c r="S19" s="34"/>
      <c r="T19" s="34"/>
      <c r="U19" s="34"/>
      <c r="V19" s="34"/>
      <c r="W19" s="34"/>
      <c r="X19" s="34"/>
      <c r="Y19" s="49"/>
      <c r="Z19" s="49"/>
      <c r="AA19" s="49"/>
      <c r="AB19" s="49"/>
    </row>
    <row r="20" spans="1:28" ht="13.5" customHeight="1" x14ac:dyDescent="0.15">
      <c r="A20" s="28">
        <v>15</v>
      </c>
      <c r="B20" s="29">
        <v>62130860</v>
      </c>
      <c r="C20" s="30" t="s">
        <v>504</v>
      </c>
      <c r="D20" s="31" t="s">
        <v>505</v>
      </c>
      <c r="E20" s="31"/>
      <c r="F20" s="31"/>
      <c r="G20" s="31"/>
      <c r="H20" s="32"/>
      <c r="I20" s="33"/>
      <c r="J20" s="34"/>
      <c r="K20" s="34"/>
      <c r="L20" s="34"/>
      <c r="M20" s="34"/>
      <c r="N20" s="34"/>
      <c r="O20" s="34"/>
      <c r="P20" s="34"/>
      <c r="Q20" s="34"/>
      <c r="R20" s="34"/>
      <c r="S20" s="34"/>
      <c r="T20" s="34"/>
      <c r="U20" s="34"/>
      <c r="V20" s="34"/>
      <c r="W20" s="34"/>
      <c r="X20" s="34"/>
      <c r="Y20" s="49"/>
      <c r="Z20" s="49"/>
      <c r="AA20" s="49"/>
      <c r="AB20" s="49"/>
    </row>
    <row r="21" spans="1:28" ht="13.5" customHeight="1" x14ac:dyDescent="0.15">
      <c r="A21" s="28">
        <v>16</v>
      </c>
      <c r="B21" s="29">
        <v>62130867</v>
      </c>
      <c r="C21" s="30" t="s">
        <v>506</v>
      </c>
      <c r="D21" s="31" t="s">
        <v>507</v>
      </c>
      <c r="E21" s="31"/>
      <c r="F21" s="31"/>
      <c r="G21" s="31"/>
      <c r="H21" s="32"/>
      <c r="I21" s="33"/>
      <c r="J21" s="34"/>
      <c r="K21" s="34"/>
      <c r="L21" s="34"/>
      <c r="M21" s="34"/>
      <c r="N21" s="34"/>
      <c r="O21" s="34"/>
      <c r="P21" s="34"/>
      <c r="Q21" s="34"/>
      <c r="R21" s="34"/>
      <c r="S21" s="34"/>
      <c r="T21" s="34"/>
      <c r="U21" s="34"/>
      <c r="V21" s="34"/>
      <c r="W21" s="34"/>
      <c r="X21" s="34"/>
      <c r="Y21" s="49"/>
      <c r="Z21" s="49"/>
      <c r="AA21" s="49"/>
      <c r="AB21" s="49"/>
    </row>
    <row r="22" spans="1:28" ht="13.5" customHeight="1" x14ac:dyDescent="0.15">
      <c r="A22" s="28">
        <v>17</v>
      </c>
      <c r="B22" s="29">
        <v>62131019</v>
      </c>
      <c r="C22" s="30" t="s">
        <v>508</v>
      </c>
      <c r="D22" s="31" t="s">
        <v>312</v>
      </c>
      <c r="E22" s="31"/>
      <c r="F22" s="31"/>
      <c r="G22" s="31"/>
      <c r="H22" s="32"/>
      <c r="I22" s="33"/>
      <c r="J22" s="34"/>
      <c r="K22" s="34"/>
      <c r="L22" s="34"/>
      <c r="M22" s="34"/>
      <c r="N22" s="34"/>
      <c r="O22" s="34"/>
      <c r="P22" s="34"/>
      <c r="Q22" s="34"/>
      <c r="R22" s="34"/>
      <c r="S22" s="34"/>
      <c r="T22" s="34"/>
      <c r="U22" s="34"/>
      <c r="V22" s="34"/>
      <c r="W22" s="34"/>
      <c r="X22" s="34"/>
      <c r="Y22" s="49"/>
      <c r="Z22" s="49"/>
      <c r="AA22" s="49"/>
      <c r="AB22" s="49"/>
    </row>
    <row r="23" spans="1:28" ht="13.5" customHeight="1" x14ac:dyDescent="0.15">
      <c r="A23" s="28">
        <v>18</v>
      </c>
      <c r="B23" s="29">
        <v>62131042</v>
      </c>
      <c r="C23" s="30" t="s">
        <v>509</v>
      </c>
      <c r="D23" s="31" t="s">
        <v>317</v>
      </c>
      <c r="E23" s="31"/>
      <c r="F23" s="31"/>
      <c r="G23" s="31"/>
      <c r="H23" s="32"/>
      <c r="I23" s="33"/>
      <c r="J23" s="34"/>
      <c r="K23" s="34"/>
      <c r="L23" s="34"/>
      <c r="M23" s="34"/>
      <c r="N23" s="34"/>
      <c r="O23" s="34"/>
      <c r="P23" s="34"/>
      <c r="Q23" s="34"/>
      <c r="R23" s="34"/>
      <c r="S23" s="34"/>
      <c r="T23" s="34"/>
      <c r="U23" s="34"/>
      <c r="V23" s="34"/>
      <c r="W23" s="34"/>
      <c r="X23" s="34"/>
      <c r="Y23" s="49"/>
      <c r="Z23" s="49"/>
      <c r="AA23" s="49"/>
      <c r="AB23" s="49"/>
    </row>
    <row r="24" spans="1:28" ht="13.5" customHeight="1" x14ac:dyDescent="0.15">
      <c r="A24" s="28">
        <v>19</v>
      </c>
      <c r="B24" s="29">
        <v>62133115</v>
      </c>
      <c r="C24" s="30" t="s">
        <v>510</v>
      </c>
      <c r="D24" s="31" t="s">
        <v>511</v>
      </c>
      <c r="E24" s="31"/>
      <c r="F24" s="31"/>
      <c r="G24" s="31"/>
      <c r="H24" s="32"/>
      <c r="I24" s="33"/>
      <c r="J24" s="34"/>
      <c r="K24" s="34"/>
      <c r="L24" s="34"/>
      <c r="M24" s="34"/>
      <c r="N24" s="34"/>
      <c r="O24" s="34"/>
      <c r="P24" s="34"/>
      <c r="Q24" s="34"/>
      <c r="R24" s="34"/>
      <c r="S24" s="34"/>
      <c r="T24" s="34"/>
      <c r="U24" s="34"/>
      <c r="V24" s="34"/>
      <c r="W24" s="34"/>
      <c r="X24" s="34"/>
      <c r="Y24" s="49"/>
      <c r="Z24" s="49"/>
      <c r="AA24" s="49"/>
      <c r="AB24" s="49"/>
    </row>
    <row r="25" spans="1:28" ht="13.5" customHeight="1" x14ac:dyDescent="0.15">
      <c r="A25" s="28">
        <v>20</v>
      </c>
      <c r="B25" s="29">
        <v>62134581</v>
      </c>
      <c r="C25" s="30" t="s">
        <v>512</v>
      </c>
      <c r="D25" s="31" t="s">
        <v>513</v>
      </c>
      <c r="E25" s="31"/>
      <c r="F25" s="31"/>
      <c r="G25" s="31"/>
      <c r="H25" s="32"/>
      <c r="I25" s="33"/>
      <c r="J25" s="34"/>
      <c r="K25" s="34"/>
      <c r="L25" s="34"/>
      <c r="M25" s="34"/>
      <c r="N25" s="34"/>
      <c r="O25" s="34"/>
      <c r="P25" s="34"/>
      <c r="Q25" s="34"/>
      <c r="R25" s="34"/>
      <c r="S25" s="34"/>
      <c r="T25" s="34"/>
      <c r="U25" s="34"/>
      <c r="V25" s="34"/>
      <c r="W25" s="34"/>
      <c r="X25" s="34"/>
      <c r="Y25" s="49"/>
      <c r="Z25" s="49"/>
      <c r="AA25" s="49"/>
      <c r="AB25" s="49"/>
    </row>
    <row r="26" spans="1:28" ht="13.5" customHeight="1" x14ac:dyDescent="0.15">
      <c r="A26" s="28">
        <v>21</v>
      </c>
      <c r="B26" s="29">
        <v>59136125</v>
      </c>
      <c r="C26" s="30" t="s">
        <v>415</v>
      </c>
      <c r="D26" s="31" t="s">
        <v>514</v>
      </c>
      <c r="E26" s="31"/>
      <c r="F26" s="31"/>
      <c r="G26" s="31"/>
      <c r="H26" s="32"/>
      <c r="I26" s="33"/>
      <c r="J26" s="34"/>
      <c r="K26" s="34"/>
      <c r="L26" s="34"/>
      <c r="M26" s="34"/>
      <c r="N26" s="34"/>
      <c r="O26" s="34"/>
      <c r="P26" s="34"/>
      <c r="Q26" s="34"/>
      <c r="R26" s="34"/>
      <c r="S26" s="34"/>
      <c r="T26" s="34"/>
      <c r="U26" s="34"/>
      <c r="V26" s="34"/>
      <c r="W26" s="34"/>
      <c r="X26" s="34"/>
      <c r="Y26" s="49"/>
      <c r="Z26" s="49"/>
      <c r="AA26" s="49"/>
      <c r="AB26" s="49"/>
    </row>
    <row r="27" spans="1:28" ht="13.5" customHeight="1" x14ac:dyDescent="0.15">
      <c r="A27" s="28">
        <v>22</v>
      </c>
      <c r="B27" s="29">
        <v>62131177</v>
      </c>
      <c r="C27" s="30" t="s">
        <v>515</v>
      </c>
      <c r="D27" s="31" t="s">
        <v>514</v>
      </c>
      <c r="E27" s="31"/>
      <c r="F27" s="31"/>
      <c r="G27" s="31"/>
      <c r="H27" s="32"/>
      <c r="I27" s="33"/>
      <c r="J27" s="34"/>
      <c r="K27" s="34"/>
      <c r="L27" s="34"/>
      <c r="M27" s="34"/>
      <c r="N27" s="34"/>
      <c r="O27" s="34"/>
      <c r="P27" s="34"/>
      <c r="Q27" s="34"/>
      <c r="R27" s="34"/>
      <c r="S27" s="34"/>
      <c r="T27" s="34"/>
      <c r="U27" s="34"/>
      <c r="V27" s="34"/>
      <c r="W27" s="34"/>
      <c r="X27" s="34"/>
      <c r="Y27" s="49"/>
      <c r="Z27" s="49"/>
      <c r="AA27" s="49"/>
      <c r="AB27" s="49"/>
    </row>
    <row r="28" spans="1:28" ht="13.5" customHeight="1" x14ac:dyDescent="0.15">
      <c r="A28" s="28">
        <v>23</v>
      </c>
      <c r="B28" s="29">
        <v>62131364</v>
      </c>
      <c r="C28" s="30" t="s">
        <v>516</v>
      </c>
      <c r="D28" s="31" t="s">
        <v>517</v>
      </c>
      <c r="E28" s="31"/>
      <c r="F28" s="31"/>
      <c r="G28" s="31"/>
      <c r="H28" s="32"/>
      <c r="I28" s="33"/>
      <c r="J28" s="34"/>
      <c r="K28" s="34"/>
      <c r="L28" s="34"/>
      <c r="M28" s="34"/>
      <c r="N28" s="34"/>
      <c r="O28" s="34"/>
      <c r="P28" s="34"/>
      <c r="Q28" s="34"/>
      <c r="R28" s="34"/>
      <c r="S28" s="34"/>
      <c r="T28" s="34"/>
      <c r="U28" s="34"/>
      <c r="V28" s="34"/>
      <c r="W28" s="34"/>
      <c r="X28" s="34"/>
      <c r="Y28" s="49"/>
      <c r="Z28" s="49"/>
      <c r="AA28" s="49"/>
      <c r="AB28" s="49"/>
    </row>
    <row r="29" spans="1:28" ht="13.5" customHeight="1" x14ac:dyDescent="0.15">
      <c r="A29" s="28">
        <v>24</v>
      </c>
      <c r="B29" s="29">
        <v>62133154</v>
      </c>
      <c r="C29" s="30" t="s">
        <v>347</v>
      </c>
      <c r="D29" s="31" t="s">
        <v>337</v>
      </c>
      <c r="E29" s="31"/>
      <c r="F29" s="31"/>
      <c r="G29" s="31"/>
      <c r="H29" s="32"/>
      <c r="I29" s="33"/>
      <c r="J29" s="34"/>
      <c r="K29" s="34"/>
      <c r="L29" s="34"/>
      <c r="M29" s="34"/>
      <c r="N29" s="34"/>
      <c r="O29" s="34"/>
      <c r="P29" s="34"/>
      <c r="Q29" s="34"/>
      <c r="R29" s="34"/>
      <c r="S29" s="34"/>
      <c r="T29" s="34"/>
      <c r="U29" s="34"/>
      <c r="V29" s="34"/>
      <c r="W29" s="34"/>
      <c r="X29" s="34"/>
      <c r="Y29" s="49"/>
      <c r="Z29" s="49"/>
      <c r="AA29" s="49"/>
      <c r="AB29" s="49"/>
    </row>
    <row r="30" spans="1:28" ht="13.5" customHeight="1" x14ac:dyDescent="0.15">
      <c r="A30" s="28">
        <v>25</v>
      </c>
      <c r="B30" s="29">
        <v>62131533</v>
      </c>
      <c r="C30" s="30" t="s">
        <v>518</v>
      </c>
      <c r="D30" s="31" t="s">
        <v>519</v>
      </c>
      <c r="E30" s="31"/>
      <c r="F30" s="31"/>
      <c r="G30" s="31"/>
      <c r="H30" s="32"/>
      <c r="I30" s="33"/>
      <c r="J30" s="34"/>
      <c r="K30" s="34"/>
      <c r="L30" s="34"/>
      <c r="M30" s="34"/>
      <c r="N30" s="34"/>
      <c r="O30" s="34"/>
      <c r="P30" s="34"/>
      <c r="Q30" s="34"/>
      <c r="R30" s="34"/>
      <c r="S30" s="34"/>
      <c r="T30" s="34"/>
      <c r="U30" s="34"/>
      <c r="V30" s="34"/>
      <c r="W30" s="34"/>
      <c r="X30" s="34"/>
      <c r="Y30" s="49"/>
      <c r="Z30" s="49"/>
      <c r="AA30" s="49"/>
      <c r="AB30" s="49"/>
    </row>
    <row r="31" spans="1:28" ht="13.5" customHeight="1" x14ac:dyDescent="0.15">
      <c r="A31" s="28">
        <v>26</v>
      </c>
      <c r="B31" s="29">
        <v>62131550</v>
      </c>
      <c r="C31" s="30" t="s">
        <v>520</v>
      </c>
      <c r="D31" s="31" t="s">
        <v>352</v>
      </c>
      <c r="E31" s="31"/>
      <c r="F31" s="31"/>
      <c r="G31" s="31"/>
      <c r="H31" s="32"/>
      <c r="I31" s="33"/>
      <c r="J31" s="34"/>
      <c r="K31" s="34"/>
      <c r="L31" s="34"/>
      <c r="M31" s="34"/>
      <c r="N31" s="34"/>
      <c r="O31" s="34"/>
      <c r="P31" s="34"/>
      <c r="Q31" s="34"/>
      <c r="R31" s="34"/>
      <c r="S31" s="34"/>
      <c r="T31" s="34"/>
      <c r="U31" s="34"/>
      <c r="V31" s="34"/>
      <c r="W31" s="34"/>
      <c r="X31" s="34"/>
      <c r="Y31" s="49"/>
      <c r="Z31" s="49"/>
      <c r="AA31" s="49"/>
      <c r="AB31" s="49"/>
    </row>
    <row r="32" spans="1:28" ht="13.5" customHeight="1" x14ac:dyDescent="0.15">
      <c r="A32" s="28">
        <v>27</v>
      </c>
      <c r="B32" s="29">
        <v>62131646</v>
      </c>
      <c r="C32" s="30" t="s">
        <v>521</v>
      </c>
      <c r="D32" s="31" t="s">
        <v>522</v>
      </c>
      <c r="E32" s="31"/>
      <c r="F32" s="31"/>
      <c r="G32" s="31"/>
      <c r="H32" s="32"/>
      <c r="I32" s="33"/>
      <c r="J32" s="34"/>
      <c r="K32" s="34"/>
      <c r="L32" s="34"/>
      <c r="M32" s="34"/>
      <c r="N32" s="34"/>
      <c r="O32" s="34"/>
      <c r="P32" s="34"/>
      <c r="Q32" s="34"/>
      <c r="R32" s="34"/>
      <c r="S32" s="34"/>
      <c r="T32" s="34"/>
      <c r="U32" s="34"/>
      <c r="V32" s="34"/>
      <c r="W32" s="34"/>
      <c r="X32" s="34"/>
      <c r="Y32" s="49"/>
      <c r="Z32" s="49"/>
      <c r="AA32" s="49"/>
      <c r="AB32" s="49"/>
    </row>
    <row r="33" spans="1:28" ht="13.5" customHeight="1" x14ac:dyDescent="0.15">
      <c r="A33" s="28">
        <v>28</v>
      </c>
      <c r="B33" s="29">
        <v>62131811</v>
      </c>
      <c r="C33" s="30" t="s">
        <v>523</v>
      </c>
      <c r="D33" s="31" t="s">
        <v>367</v>
      </c>
      <c r="E33" s="31"/>
      <c r="F33" s="31"/>
      <c r="G33" s="31"/>
      <c r="H33" s="32"/>
      <c r="I33" s="33"/>
      <c r="J33" s="34"/>
      <c r="K33" s="34"/>
      <c r="L33" s="34"/>
      <c r="M33" s="34"/>
      <c r="N33" s="34"/>
      <c r="O33" s="34"/>
      <c r="P33" s="34"/>
      <c r="Q33" s="34"/>
      <c r="R33" s="34"/>
      <c r="S33" s="34"/>
      <c r="T33" s="34"/>
      <c r="U33" s="34"/>
      <c r="V33" s="34"/>
      <c r="W33" s="34"/>
      <c r="X33" s="34"/>
      <c r="Y33" s="49"/>
      <c r="Z33" s="49"/>
      <c r="AA33" s="49"/>
      <c r="AB33" s="49"/>
    </row>
    <row r="34" spans="1:28" ht="13.5" customHeight="1" x14ac:dyDescent="0.15">
      <c r="A34" s="28">
        <v>29</v>
      </c>
      <c r="B34" s="29">
        <v>62131878</v>
      </c>
      <c r="C34" s="30" t="s">
        <v>524</v>
      </c>
      <c r="D34" s="31" t="s">
        <v>525</v>
      </c>
      <c r="E34" s="31"/>
      <c r="F34" s="31"/>
      <c r="G34" s="31"/>
      <c r="H34" s="32"/>
      <c r="I34" s="33"/>
      <c r="J34" s="34"/>
      <c r="K34" s="34"/>
      <c r="L34" s="34"/>
      <c r="M34" s="34"/>
      <c r="N34" s="34"/>
      <c r="O34" s="34"/>
      <c r="P34" s="34"/>
      <c r="Q34" s="34"/>
      <c r="R34" s="34"/>
      <c r="S34" s="34"/>
      <c r="T34" s="34"/>
      <c r="U34" s="34"/>
      <c r="V34" s="34"/>
      <c r="W34" s="34"/>
      <c r="X34" s="34"/>
      <c r="Y34" s="49"/>
      <c r="Z34" s="49"/>
      <c r="AA34" s="49"/>
      <c r="AB34" s="49"/>
    </row>
    <row r="35" spans="1:28" ht="13.5" customHeight="1" x14ac:dyDescent="0.15">
      <c r="A35" s="28">
        <v>30</v>
      </c>
      <c r="B35" s="29">
        <v>62133248</v>
      </c>
      <c r="C35" s="30" t="s">
        <v>347</v>
      </c>
      <c r="D35" s="31" t="s">
        <v>525</v>
      </c>
      <c r="E35" s="31"/>
      <c r="F35" s="31"/>
      <c r="G35" s="31"/>
      <c r="H35" s="32"/>
      <c r="I35" s="33"/>
      <c r="J35" s="34"/>
      <c r="K35" s="34"/>
      <c r="L35" s="34"/>
      <c r="M35" s="34"/>
      <c r="N35" s="34"/>
      <c r="O35" s="34"/>
      <c r="P35" s="34"/>
      <c r="Q35" s="34"/>
      <c r="R35" s="34"/>
      <c r="S35" s="34"/>
      <c r="T35" s="34"/>
      <c r="U35" s="34"/>
      <c r="V35" s="34"/>
      <c r="W35" s="34"/>
      <c r="X35" s="34"/>
      <c r="Y35" s="49"/>
      <c r="Z35" s="49"/>
      <c r="AA35" s="49"/>
      <c r="AB35" s="49"/>
    </row>
    <row r="36" spans="1:28" ht="13.5" customHeight="1" x14ac:dyDescent="0.15">
      <c r="A36" s="28">
        <v>31</v>
      </c>
      <c r="B36" s="29">
        <v>62131902</v>
      </c>
      <c r="C36" s="30" t="s">
        <v>526</v>
      </c>
      <c r="D36" s="31" t="s">
        <v>527</v>
      </c>
      <c r="E36" s="31"/>
      <c r="F36" s="31"/>
      <c r="G36" s="31"/>
      <c r="H36" s="32"/>
      <c r="I36" s="33"/>
      <c r="J36" s="34"/>
      <c r="K36" s="34"/>
      <c r="L36" s="34"/>
      <c r="M36" s="34"/>
      <c r="N36" s="34"/>
      <c r="O36" s="34"/>
      <c r="P36" s="34"/>
      <c r="Q36" s="34"/>
      <c r="R36" s="34"/>
      <c r="S36" s="34"/>
      <c r="T36" s="34"/>
      <c r="U36" s="34"/>
      <c r="V36" s="34"/>
      <c r="W36" s="34"/>
      <c r="X36" s="34"/>
      <c r="Y36" s="49"/>
      <c r="Z36" s="49"/>
      <c r="AA36" s="49"/>
      <c r="AB36" s="49"/>
    </row>
    <row r="37" spans="1:28" ht="13.5" customHeight="1" x14ac:dyDescent="0.15">
      <c r="A37" s="28">
        <v>32</v>
      </c>
      <c r="B37" s="29">
        <v>62132027</v>
      </c>
      <c r="C37" s="30" t="s">
        <v>528</v>
      </c>
      <c r="D37" s="31" t="s">
        <v>529</v>
      </c>
      <c r="E37" s="31"/>
      <c r="F37" s="31"/>
      <c r="G37" s="31"/>
      <c r="H37" s="32"/>
      <c r="I37" s="33"/>
      <c r="J37" s="34"/>
      <c r="K37" s="34"/>
      <c r="L37" s="34"/>
      <c r="M37" s="34"/>
      <c r="N37" s="34"/>
      <c r="O37" s="34"/>
      <c r="P37" s="34"/>
      <c r="Q37" s="34"/>
      <c r="R37" s="34"/>
      <c r="S37" s="34"/>
      <c r="T37" s="34"/>
      <c r="U37" s="34"/>
      <c r="V37" s="34"/>
      <c r="W37" s="34"/>
      <c r="X37" s="34"/>
      <c r="Y37" s="49"/>
      <c r="Z37" s="49"/>
      <c r="AA37" s="49"/>
      <c r="AB37" s="49"/>
    </row>
    <row r="38" spans="1:28" ht="13.5" customHeight="1" x14ac:dyDescent="0.15">
      <c r="A38" s="28">
        <v>33</v>
      </c>
      <c r="B38" s="29">
        <v>62132125</v>
      </c>
      <c r="C38" s="30" t="s">
        <v>427</v>
      </c>
      <c r="D38" s="31" t="s">
        <v>530</v>
      </c>
      <c r="E38" s="31"/>
      <c r="F38" s="31"/>
      <c r="G38" s="31"/>
      <c r="H38" s="32"/>
      <c r="I38" s="33"/>
      <c r="J38" s="34"/>
      <c r="K38" s="34"/>
      <c r="L38" s="34"/>
      <c r="M38" s="34"/>
      <c r="N38" s="34"/>
      <c r="O38" s="34"/>
      <c r="P38" s="34"/>
      <c r="Q38" s="34"/>
      <c r="R38" s="34"/>
      <c r="S38" s="34"/>
      <c r="T38" s="34"/>
      <c r="U38" s="34"/>
      <c r="V38" s="34"/>
      <c r="W38" s="34"/>
      <c r="X38" s="34"/>
      <c r="Y38" s="49"/>
      <c r="Z38" s="49"/>
      <c r="AA38" s="49"/>
      <c r="AB38" s="49"/>
    </row>
    <row r="39" spans="1:28" ht="13.5" customHeight="1" x14ac:dyDescent="0.15">
      <c r="A39" s="28">
        <v>34</v>
      </c>
      <c r="B39" s="29">
        <v>62133291</v>
      </c>
      <c r="C39" s="30" t="s">
        <v>531</v>
      </c>
      <c r="D39" s="31" t="s">
        <v>532</v>
      </c>
      <c r="E39" s="31"/>
      <c r="F39" s="31"/>
      <c r="G39" s="31"/>
      <c r="H39" s="32"/>
      <c r="I39" s="33"/>
      <c r="J39" s="34"/>
      <c r="K39" s="34"/>
      <c r="L39" s="34"/>
      <c r="M39" s="34"/>
      <c r="N39" s="34"/>
      <c r="O39" s="34"/>
      <c r="P39" s="34"/>
      <c r="Q39" s="34"/>
      <c r="R39" s="34"/>
      <c r="S39" s="34"/>
      <c r="T39" s="34"/>
      <c r="U39" s="34"/>
      <c r="V39" s="34"/>
      <c r="W39" s="34"/>
      <c r="X39" s="34"/>
      <c r="Y39" s="49"/>
      <c r="Z39" s="49"/>
      <c r="AA39" s="49"/>
      <c r="AB39" s="49"/>
    </row>
    <row r="40" spans="1:28" ht="13.5" customHeight="1" x14ac:dyDescent="0.15">
      <c r="A40" s="28">
        <v>35</v>
      </c>
      <c r="B40" s="29">
        <v>62133299</v>
      </c>
      <c r="C40" s="30" t="s">
        <v>388</v>
      </c>
      <c r="D40" s="31" t="s">
        <v>397</v>
      </c>
      <c r="E40" s="31"/>
      <c r="F40" s="31"/>
      <c r="G40" s="31"/>
      <c r="H40" s="32"/>
      <c r="I40" s="33"/>
      <c r="J40" s="34"/>
      <c r="K40" s="34"/>
      <c r="L40" s="34"/>
      <c r="M40" s="34"/>
      <c r="N40" s="34"/>
      <c r="O40" s="34"/>
      <c r="P40" s="34"/>
      <c r="Q40" s="34"/>
      <c r="R40" s="34"/>
      <c r="S40" s="34"/>
      <c r="T40" s="34"/>
      <c r="U40" s="34"/>
      <c r="V40" s="34"/>
      <c r="W40" s="34"/>
      <c r="X40" s="34"/>
      <c r="Y40" s="49"/>
      <c r="Z40" s="49"/>
      <c r="AA40" s="49"/>
      <c r="AB40" s="49"/>
    </row>
    <row r="41" spans="1:28" ht="13.5" customHeight="1" x14ac:dyDescent="0.15">
      <c r="A41" s="28">
        <v>36</v>
      </c>
      <c r="B41" s="29">
        <v>62133303</v>
      </c>
      <c r="C41" s="30" t="s">
        <v>533</v>
      </c>
      <c r="D41" s="31" t="s">
        <v>400</v>
      </c>
      <c r="E41" s="31"/>
      <c r="F41" s="31"/>
      <c r="G41" s="31"/>
      <c r="H41" s="32"/>
      <c r="I41" s="33"/>
      <c r="J41" s="34"/>
      <c r="K41" s="34"/>
      <c r="L41" s="34"/>
      <c r="M41" s="34"/>
      <c r="N41" s="34"/>
      <c r="O41" s="34"/>
      <c r="P41" s="34"/>
      <c r="Q41" s="34"/>
      <c r="R41" s="34"/>
      <c r="S41" s="34"/>
      <c r="T41" s="34"/>
      <c r="U41" s="34"/>
      <c r="V41" s="34"/>
      <c r="W41" s="34"/>
      <c r="X41" s="34"/>
      <c r="Y41" s="49"/>
      <c r="Z41" s="49"/>
      <c r="AA41" s="49"/>
      <c r="AB41" s="49"/>
    </row>
    <row r="42" spans="1:28" ht="13.5" customHeight="1" x14ac:dyDescent="0.15">
      <c r="A42" s="28">
        <v>37</v>
      </c>
      <c r="B42" s="29">
        <v>62132384</v>
      </c>
      <c r="C42" s="30" t="s">
        <v>293</v>
      </c>
      <c r="D42" s="31" t="s">
        <v>534</v>
      </c>
      <c r="E42" s="31"/>
      <c r="F42" s="31"/>
      <c r="G42" s="31"/>
      <c r="H42" s="32"/>
      <c r="I42" s="33"/>
      <c r="J42" s="34"/>
      <c r="K42" s="34"/>
      <c r="L42" s="34"/>
      <c r="M42" s="34"/>
      <c r="N42" s="34"/>
      <c r="O42" s="34"/>
      <c r="P42" s="34"/>
      <c r="Q42" s="34"/>
      <c r="R42" s="34"/>
      <c r="S42" s="34"/>
      <c r="T42" s="34"/>
      <c r="U42" s="34"/>
      <c r="V42" s="34"/>
      <c r="W42" s="34"/>
      <c r="X42" s="34"/>
      <c r="Y42" s="49"/>
      <c r="Z42" s="49"/>
      <c r="AA42" s="49"/>
      <c r="AB42" s="49"/>
    </row>
    <row r="43" spans="1:28" ht="13.5" customHeight="1" x14ac:dyDescent="0.15">
      <c r="A43" s="28">
        <v>38</v>
      </c>
      <c r="B43" s="29">
        <v>62132425</v>
      </c>
      <c r="C43" s="30" t="s">
        <v>535</v>
      </c>
      <c r="D43" s="31" t="s">
        <v>416</v>
      </c>
      <c r="E43" s="31"/>
      <c r="F43" s="31"/>
      <c r="G43" s="31"/>
      <c r="H43" s="32"/>
      <c r="I43" s="33"/>
      <c r="J43" s="34"/>
      <c r="K43" s="34"/>
      <c r="L43" s="34"/>
      <c r="M43" s="34"/>
      <c r="N43" s="34"/>
      <c r="O43" s="34"/>
      <c r="P43" s="34"/>
      <c r="Q43" s="34"/>
      <c r="R43" s="34"/>
      <c r="S43" s="34"/>
      <c r="T43" s="34"/>
      <c r="U43" s="34"/>
      <c r="V43" s="34"/>
      <c r="W43" s="34"/>
      <c r="X43" s="34"/>
      <c r="Y43" s="49"/>
      <c r="Z43" s="49"/>
      <c r="AA43" s="49"/>
      <c r="AB43" s="49"/>
    </row>
    <row r="44" spans="1:28" ht="13.5" customHeight="1" x14ac:dyDescent="0.15">
      <c r="A44" s="28">
        <v>39</v>
      </c>
      <c r="B44" s="29">
        <v>62132431</v>
      </c>
      <c r="C44" s="30" t="s">
        <v>268</v>
      </c>
      <c r="D44" s="31" t="s">
        <v>536</v>
      </c>
      <c r="E44" s="31"/>
      <c r="F44" s="31"/>
      <c r="G44" s="31"/>
      <c r="H44" s="32"/>
      <c r="I44" s="33"/>
      <c r="J44" s="34"/>
      <c r="K44" s="34"/>
      <c r="L44" s="34"/>
      <c r="M44" s="34"/>
      <c r="N44" s="34"/>
      <c r="O44" s="34"/>
      <c r="P44" s="34"/>
      <c r="Q44" s="34"/>
      <c r="R44" s="34"/>
      <c r="S44" s="34"/>
      <c r="T44" s="34"/>
      <c r="U44" s="34"/>
      <c r="V44" s="34"/>
      <c r="W44" s="34"/>
      <c r="X44" s="34"/>
      <c r="Y44" s="49"/>
      <c r="Z44" s="49"/>
      <c r="AA44" s="49"/>
      <c r="AB44" s="49"/>
    </row>
    <row r="45" spans="1:28" ht="13.5" customHeight="1" x14ac:dyDescent="0.15">
      <c r="A45" s="28">
        <v>40</v>
      </c>
      <c r="B45" s="29">
        <v>62132483</v>
      </c>
      <c r="C45" s="30" t="s">
        <v>537</v>
      </c>
      <c r="D45" s="31" t="s">
        <v>428</v>
      </c>
      <c r="E45" s="31"/>
      <c r="F45" s="31"/>
      <c r="G45" s="31"/>
      <c r="H45" s="32"/>
      <c r="I45" s="33"/>
      <c r="J45" s="34"/>
      <c r="K45" s="34"/>
      <c r="L45" s="34"/>
      <c r="M45" s="34"/>
      <c r="N45" s="34"/>
      <c r="O45" s="34"/>
      <c r="P45" s="34"/>
      <c r="Q45" s="34"/>
      <c r="R45" s="34"/>
      <c r="S45" s="34"/>
      <c r="T45" s="34"/>
      <c r="U45" s="34"/>
      <c r="V45" s="34"/>
      <c r="W45" s="34"/>
      <c r="X45" s="34"/>
      <c r="Y45" s="49"/>
      <c r="Z45" s="49"/>
      <c r="AA45" s="49"/>
      <c r="AB45" s="49"/>
    </row>
    <row r="46" spans="1:28" ht="13.5" customHeight="1" x14ac:dyDescent="0.15">
      <c r="A46" s="28">
        <v>41</v>
      </c>
      <c r="B46" s="29">
        <v>62132529</v>
      </c>
      <c r="C46" s="30" t="s">
        <v>538</v>
      </c>
      <c r="D46" s="31" t="s">
        <v>431</v>
      </c>
      <c r="E46" s="31"/>
      <c r="F46" s="31"/>
      <c r="G46" s="31"/>
      <c r="H46" s="32"/>
      <c r="I46" s="33"/>
      <c r="J46" s="34"/>
      <c r="K46" s="34"/>
      <c r="L46" s="34"/>
      <c r="M46" s="34"/>
      <c r="N46" s="34"/>
      <c r="O46" s="34"/>
      <c r="P46" s="34"/>
      <c r="Q46" s="34"/>
      <c r="R46" s="34"/>
      <c r="S46" s="34"/>
      <c r="T46" s="34"/>
      <c r="U46" s="34"/>
      <c r="V46" s="34"/>
      <c r="W46" s="34"/>
      <c r="X46" s="34"/>
      <c r="Y46" s="49"/>
      <c r="Z46" s="49"/>
      <c r="AA46" s="49"/>
      <c r="AB46" s="49"/>
    </row>
    <row r="47" spans="1:28" ht="13.5" customHeight="1" x14ac:dyDescent="0.15">
      <c r="A47" s="28">
        <v>42</v>
      </c>
      <c r="B47" s="29">
        <v>62132538</v>
      </c>
      <c r="C47" s="30" t="s">
        <v>539</v>
      </c>
      <c r="D47" s="31" t="s">
        <v>431</v>
      </c>
      <c r="E47" s="31"/>
      <c r="F47" s="31"/>
      <c r="G47" s="31"/>
      <c r="H47" s="32"/>
      <c r="I47" s="33"/>
      <c r="J47" s="34"/>
      <c r="K47" s="34"/>
      <c r="L47" s="34"/>
      <c r="M47" s="34"/>
      <c r="N47" s="34"/>
      <c r="O47" s="34"/>
      <c r="P47" s="34"/>
      <c r="Q47" s="34"/>
      <c r="R47" s="34"/>
      <c r="S47" s="34"/>
      <c r="T47" s="34"/>
      <c r="U47" s="34"/>
      <c r="V47" s="34"/>
      <c r="W47" s="34"/>
      <c r="X47" s="34"/>
      <c r="Y47" s="49"/>
      <c r="Z47" s="49"/>
      <c r="AA47" s="49"/>
      <c r="AB47" s="49"/>
    </row>
    <row r="48" spans="1:28" ht="13.5" customHeight="1" x14ac:dyDescent="0.15">
      <c r="A48" s="28">
        <v>43</v>
      </c>
      <c r="B48" s="29">
        <v>62132689</v>
      </c>
      <c r="C48" s="30" t="s">
        <v>540</v>
      </c>
      <c r="D48" s="31" t="s">
        <v>541</v>
      </c>
      <c r="E48" s="31"/>
      <c r="F48" s="31"/>
      <c r="G48" s="31"/>
      <c r="H48" s="32"/>
      <c r="I48" s="33"/>
      <c r="J48" s="34"/>
      <c r="K48" s="34"/>
      <c r="L48" s="34"/>
      <c r="M48" s="34"/>
      <c r="N48" s="34"/>
      <c r="O48" s="34"/>
      <c r="P48" s="34"/>
      <c r="Q48" s="34"/>
      <c r="R48" s="34"/>
      <c r="S48" s="34"/>
      <c r="T48" s="34"/>
      <c r="U48" s="34"/>
      <c r="V48" s="34"/>
      <c r="W48" s="34"/>
      <c r="X48" s="34"/>
      <c r="Y48" s="49"/>
      <c r="Z48" s="49"/>
      <c r="AA48" s="49"/>
      <c r="AB48" s="49"/>
    </row>
    <row r="49" spans="1:28" ht="13.5" customHeight="1" x14ac:dyDescent="0.15">
      <c r="A49" s="28">
        <v>44</v>
      </c>
      <c r="B49" s="29">
        <v>62132707</v>
      </c>
      <c r="C49" s="30" t="s">
        <v>542</v>
      </c>
      <c r="D49" s="31" t="s">
        <v>446</v>
      </c>
      <c r="E49" s="31"/>
      <c r="F49" s="31"/>
      <c r="G49" s="31"/>
      <c r="H49" s="32"/>
      <c r="I49" s="33"/>
      <c r="J49" s="34"/>
      <c r="K49" s="34"/>
      <c r="L49" s="34"/>
      <c r="M49" s="34"/>
      <c r="N49" s="34"/>
      <c r="O49" s="34"/>
      <c r="P49" s="34"/>
      <c r="Q49" s="34"/>
      <c r="R49" s="34"/>
      <c r="S49" s="34"/>
      <c r="T49" s="34"/>
      <c r="U49" s="34"/>
      <c r="V49" s="34"/>
      <c r="W49" s="34"/>
      <c r="X49" s="34"/>
      <c r="Y49" s="49"/>
      <c r="Z49" s="49"/>
      <c r="AA49" s="49"/>
      <c r="AB49" s="49"/>
    </row>
    <row r="50" spans="1:28" ht="13.5" customHeight="1" x14ac:dyDescent="0.15">
      <c r="A50" s="28">
        <v>45</v>
      </c>
      <c r="B50" s="29">
        <v>62132715</v>
      </c>
      <c r="C50" s="30" t="s">
        <v>543</v>
      </c>
      <c r="D50" s="31" t="s">
        <v>451</v>
      </c>
      <c r="E50" s="52"/>
      <c r="F50" s="52"/>
      <c r="G50" s="52"/>
      <c r="H50" s="53"/>
      <c r="I50" s="54"/>
      <c r="J50" s="55"/>
      <c r="K50" s="55"/>
      <c r="L50" s="55"/>
      <c r="M50" s="55"/>
      <c r="N50" s="55"/>
      <c r="O50" s="55"/>
      <c r="P50" s="55"/>
      <c r="Q50" s="55"/>
      <c r="R50" s="55"/>
      <c r="S50" s="55"/>
      <c r="T50" s="55"/>
      <c r="U50" s="55"/>
      <c r="V50" s="55"/>
      <c r="W50" s="55"/>
      <c r="X50" s="55"/>
      <c r="Y50" s="49"/>
      <c r="Z50" s="49"/>
      <c r="AA50" s="49"/>
      <c r="AB50" s="49"/>
    </row>
    <row r="51" spans="1:28" ht="13.5" customHeight="1" x14ac:dyDescent="0.15">
      <c r="A51" s="56"/>
      <c r="B51" s="56"/>
      <c r="C51" s="56"/>
      <c r="D51" s="56"/>
      <c r="E51" s="29" t="s">
        <v>544</v>
      </c>
      <c r="F51" s="29" t="s">
        <v>545</v>
      </c>
      <c r="G51" s="29" t="s">
        <v>545</v>
      </c>
      <c r="H51" s="29" t="s">
        <v>546</v>
      </c>
      <c r="I51" s="29" t="s">
        <v>546</v>
      </c>
      <c r="J51" s="29" t="s">
        <v>546</v>
      </c>
      <c r="K51" s="29" t="s">
        <v>546</v>
      </c>
      <c r="L51" s="29" t="s">
        <v>546</v>
      </c>
      <c r="M51" s="29" t="s">
        <v>546</v>
      </c>
      <c r="N51" s="29" t="s">
        <v>546</v>
      </c>
      <c r="O51" s="29" t="s">
        <v>546</v>
      </c>
      <c r="P51" s="29" t="s">
        <v>546</v>
      </c>
      <c r="Q51" s="29" t="s">
        <v>546</v>
      </c>
      <c r="R51" s="29" t="s">
        <v>546</v>
      </c>
      <c r="S51" s="29" t="s">
        <v>546</v>
      </c>
      <c r="T51" s="29" t="s">
        <v>546</v>
      </c>
      <c r="U51" s="29" t="s">
        <v>546</v>
      </c>
      <c r="V51" s="29" t="s">
        <v>546</v>
      </c>
      <c r="W51" s="29" t="s">
        <v>546</v>
      </c>
      <c r="X51" s="29" t="s">
        <v>546</v>
      </c>
      <c r="Y51" s="56"/>
      <c r="Z51" s="56"/>
      <c r="AA51" s="56"/>
      <c r="AB51" s="56"/>
    </row>
    <row r="52" spans="1:28" ht="13.5" customHeight="1" x14ac:dyDescent="0.15">
      <c r="E52" s="34" t="s">
        <v>547</v>
      </c>
      <c r="F52" s="57"/>
      <c r="G52" s="57"/>
      <c r="H52" s="57"/>
      <c r="I52" s="57"/>
      <c r="J52" s="57"/>
      <c r="K52" s="57"/>
      <c r="L52" s="57"/>
      <c r="M52" s="57"/>
      <c r="N52" s="57"/>
      <c r="O52" s="57"/>
      <c r="P52" s="57"/>
      <c r="Q52" s="57"/>
      <c r="R52" s="57"/>
      <c r="S52" s="57"/>
      <c r="T52" s="57"/>
      <c r="U52" s="57"/>
      <c r="V52" s="57"/>
      <c r="W52" s="57"/>
      <c r="X52" s="57"/>
    </row>
    <row r="53" spans="1:28" ht="13.5" customHeight="1" x14ac:dyDescent="0.15"/>
    <row r="54" spans="1:28" ht="13.5" customHeight="1" x14ac:dyDescent="0.15"/>
    <row r="55" spans="1:28" ht="13.5" customHeight="1" x14ac:dyDescent="0.15"/>
    <row r="56" spans="1:28" ht="13.5" customHeight="1" x14ac:dyDescent="0.15"/>
    <row r="57" spans="1:28" ht="13.5" customHeight="1" x14ac:dyDescent="0.15"/>
    <row r="58" spans="1:28" ht="13.5" customHeight="1" x14ac:dyDescent="0.15"/>
    <row r="59" spans="1:28" ht="13.5" customHeight="1" x14ac:dyDescent="0.15"/>
    <row r="60" spans="1:28" ht="13.5" customHeight="1" x14ac:dyDescent="0.15"/>
    <row r="61" spans="1:28" ht="13.5" customHeight="1" x14ac:dyDescent="0.15"/>
    <row r="62" spans="1:28" ht="13.5" customHeight="1" x14ac:dyDescent="0.15"/>
    <row r="63" spans="1:28" ht="13.5" customHeight="1" x14ac:dyDescent="0.15"/>
    <row r="64" spans="1:28"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1:S1"/>
    <mergeCell ref="B2:S2"/>
    <mergeCell ref="B3:S3"/>
    <mergeCell ref="A4:M4"/>
    <mergeCell ref="C5:D5"/>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868"/>
  <sheetViews>
    <sheetView workbookViewId="0"/>
  </sheetViews>
  <sheetFormatPr defaultColWidth="12.625" defaultRowHeight="15" customHeight="1" x14ac:dyDescent="0.15"/>
  <cols>
    <col min="1" max="1" width="7.109375" customWidth="1"/>
    <col min="2" max="2" width="73.80078125" customWidth="1"/>
    <col min="3" max="3" width="15.93359375" customWidth="1"/>
    <col min="4" max="4" width="37.87890625" customWidth="1"/>
    <col min="5" max="5" width="20.34765625" customWidth="1"/>
    <col min="6" max="7" width="14.21875" customWidth="1"/>
    <col min="8" max="8" width="12.01171875" customWidth="1"/>
    <col min="9" max="28" width="8.82421875" customWidth="1"/>
  </cols>
  <sheetData>
    <row r="1" spans="1:24" ht="13.5" customHeight="1" x14ac:dyDescent="0.15">
      <c r="A1" s="58"/>
      <c r="B1" s="49"/>
      <c r="C1" s="49"/>
      <c r="D1" s="59"/>
      <c r="E1" s="49"/>
      <c r="F1" s="49"/>
      <c r="G1" s="49"/>
      <c r="H1" s="36"/>
      <c r="I1" s="36"/>
      <c r="J1" s="36"/>
      <c r="K1" s="36"/>
      <c r="L1" s="36"/>
      <c r="M1" s="36"/>
      <c r="N1" s="36"/>
      <c r="O1" s="36"/>
      <c r="P1" s="36"/>
      <c r="Q1" s="36"/>
      <c r="R1" s="36"/>
      <c r="S1" s="36"/>
      <c r="T1" s="36"/>
      <c r="U1" s="36"/>
      <c r="V1" s="36"/>
      <c r="W1" s="36"/>
      <c r="X1" s="36"/>
    </row>
    <row r="2" spans="1:24" ht="13.5" customHeight="1" x14ac:dyDescent="0.15">
      <c r="A2" s="58"/>
      <c r="B2" s="49"/>
      <c r="C2" s="49"/>
      <c r="D2" s="59"/>
      <c r="E2" s="49"/>
      <c r="F2" s="49"/>
      <c r="G2" s="49"/>
      <c r="H2" s="36"/>
      <c r="I2" s="36"/>
      <c r="J2" s="36"/>
      <c r="K2" s="36"/>
      <c r="L2" s="36"/>
      <c r="M2" s="36"/>
      <c r="N2" s="36"/>
      <c r="O2" s="36"/>
      <c r="P2" s="36"/>
      <c r="Q2" s="36"/>
      <c r="R2" s="36"/>
      <c r="S2" s="36"/>
      <c r="T2" s="36"/>
      <c r="U2" s="36"/>
      <c r="V2" s="36"/>
      <c r="W2" s="36"/>
      <c r="X2" s="36"/>
    </row>
    <row r="3" spans="1:24" ht="13.5" customHeight="1" x14ac:dyDescent="0.15">
      <c r="A3" s="58"/>
      <c r="B3" s="49"/>
      <c r="C3" s="49"/>
      <c r="D3" s="59"/>
      <c r="E3" s="49"/>
      <c r="F3" s="49"/>
      <c r="G3" s="49"/>
      <c r="H3" s="36"/>
      <c r="I3" s="36"/>
      <c r="J3" s="36"/>
      <c r="K3" s="36"/>
      <c r="L3" s="36"/>
      <c r="M3" s="36"/>
      <c r="N3" s="36"/>
      <c r="O3" s="36"/>
      <c r="P3" s="36"/>
      <c r="Q3" s="36"/>
      <c r="R3" s="36"/>
      <c r="S3" s="36"/>
      <c r="T3" s="36"/>
      <c r="U3" s="36"/>
      <c r="V3" s="36"/>
      <c r="W3" s="36"/>
      <c r="X3" s="36"/>
    </row>
    <row r="4" spans="1:24" ht="13.5" customHeight="1" x14ac:dyDescent="0.15">
      <c r="A4" s="58" t="s">
        <v>548</v>
      </c>
      <c r="B4" s="60" t="s">
        <v>549</v>
      </c>
      <c r="C4" s="59"/>
      <c r="D4" s="59"/>
      <c r="E4" s="49"/>
      <c r="F4" s="49"/>
      <c r="G4" s="49"/>
      <c r="H4" s="36"/>
      <c r="I4" s="36"/>
      <c r="J4" s="36"/>
      <c r="K4" s="36"/>
      <c r="L4" s="36"/>
      <c r="M4" s="36"/>
      <c r="N4" s="36"/>
      <c r="O4" s="36"/>
      <c r="P4" s="36"/>
      <c r="Q4" s="36"/>
      <c r="R4" s="36"/>
      <c r="S4" s="36"/>
      <c r="T4" s="36"/>
      <c r="U4" s="36"/>
      <c r="V4" s="36"/>
      <c r="W4" s="36"/>
      <c r="X4" s="36"/>
    </row>
    <row r="5" spans="1:24" ht="13.5" customHeight="1" x14ac:dyDescent="0.15">
      <c r="A5" s="58">
        <v>1</v>
      </c>
      <c r="B5" s="61" t="s">
        <v>550</v>
      </c>
      <c r="C5" s="62"/>
      <c r="D5" s="49"/>
      <c r="E5" s="36"/>
      <c r="F5" s="36"/>
      <c r="G5" s="36"/>
      <c r="H5" s="36"/>
      <c r="I5" s="36"/>
      <c r="J5" s="36"/>
      <c r="K5" s="36"/>
      <c r="L5" s="36"/>
      <c r="M5" s="36"/>
      <c r="N5" s="36"/>
      <c r="O5" s="36"/>
      <c r="P5" s="36"/>
      <c r="Q5" s="36"/>
      <c r="R5" s="36"/>
      <c r="S5" s="36"/>
      <c r="T5" s="36"/>
      <c r="U5" s="36"/>
      <c r="V5" s="36"/>
      <c r="W5" s="36"/>
      <c r="X5" s="36"/>
    </row>
    <row r="6" spans="1:24" ht="13.5" customHeight="1" x14ac:dyDescent="0.15">
      <c r="A6" s="58" t="s">
        <v>551</v>
      </c>
      <c r="B6" s="13" t="s">
        <v>552</v>
      </c>
      <c r="C6" s="49"/>
      <c r="D6" s="49"/>
      <c r="E6" s="63"/>
      <c r="F6" s="49"/>
      <c r="G6" s="49"/>
      <c r="H6" s="36"/>
      <c r="I6" s="36"/>
      <c r="J6" s="36"/>
      <c r="K6" s="36"/>
      <c r="L6" s="36"/>
      <c r="M6" s="36"/>
      <c r="N6" s="36"/>
      <c r="O6" s="36"/>
      <c r="P6" s="36"/>
      <c r="Q6" s="36"/>
      <c r="R6" s="36"/>
      <c r="S6" s="36"/>
      <c r="T6" s="36"/>
      <c r="U6" s="36"/>
      <c r="V6" s="36"/>
      <c r="W6" s="36"/>
      <c r="X6" s="36"/>
    </row>
    <row r="7" spans="1:24" ht="13.5" customHeight="1" x14ac:dyDescent="0.15">
      <c r="A7" s="58" t="s">
        <v>553</v>
      </c>
      <c r="B7" s="13" t="s">
        <v>554</v>
      </c>
      <c r="C7" s="62"/>
      <c r="D7" s="49"/>
      <c r="E7" s="36"/>
      <c r="F7" s="36"/>
      <c r="G7" s="36"/>
      <c r="H7" s="36"/>
      <c r="I7" s="36"/>
      <c r="J7" s="36"/>
      <c r="K7" s="36"/>
      <c r="L7" s="36"/>
      <c r="M7" s="36"/>
      <c r="N7" s="36"/>
      <c r="O7" s="36"/>
      <c r="P7" s="36"/>
      <c r="Q7" s="36"/>
      <c r="R7" s="36"/>
      <c r="S7" s="36"/>
      <c r="T7" s="36"/>
      <c r="U7" s="36"/>
      <c r="V7" s="36"/>
      <c r="W7" s="36"/>
      <c r="X7" s="36"/>
    </row>
    <row r="8" spans="1:24" ht="13.5" customHeight="1" x14ac:dyDescent="0.15">
      <c r="A8" s="58" t="s">
        <v>555</v>
      </c>
      <c r="B8" s="64" t="s">
        <v>556</v>
      </c>
      <c r="C8" s="62"/>
      <c r="D8" s="49"/>
      <c r="E8" s="36"/>
      <c r="F8" s="36"/>
      <c r="G8" s="36"/>
      <c r="H8" s="36"/>
      <c r="I8" s="36"/>
      <c r="J8" s="36"/>
      <c r="K8" s="36"/>
      <c r="L8" s="36"/>
      <c r="M8" s="36"/>
      <c r="N8" s="36"/>
      <c r="O8" s="36"/>
      <c r="P8" s="36"/>
      <c r="Q8" s="36"/>
      <c r="R8" s="36"/>
      <c r="S8" s="36"/>
      <c r="T8" s="36"/>
      <c r="U8" s="36"/>
      <c r="V8" s="36"/>
      <c r="W8" s="36"/>
      <c r="X8" s="36"/>
    </row>
    <row r="9" spans="1:24" ht="13.5" customHeight="1" x14ac:dyDescent="0.15">
      <c r="A9" s="58"/>
      <c r="B9" s="64" t="s">
        <v>557</v>
      </c>
      <c r="C9" s="62"/>
      <c r="D9" s="49"/>
      <c r="E9" s="36"/>
      <c r="F9" s="36"/>
      <c r="G9" s="36"/>
      <c r="H9" s="36"/>
      <c r="I9" s="36"/>
      <c r="J9" s="36"/>
      <c r="K9" s="36"/>
      <c r="L9" s="36"/>
      <c r="M9" s="36"/>
      <c r="N9" s="36"/>
      <c r="O9" s="36"/>
      <c r="P9" s="36"/>
      <c r="Q9" s="36"/>
      <c r="R9" s="36"/>
      <c r="S9" s="36"/>
      <c r="T9" s="36"/>
      <c r="U9" s="36"/>
      <c r="V9" s="36"/>
      <c r="W9" s="36"/>
      <c r="X9" s="36"/>
    </row>
    <row r="10" spans="1:24" ht="13.5" customHeight="1" x14ac:dyDescent="0.15">
      <c r="A10" s="58"/>
      <c r="B10" s="64" t="s">
        <v>558</v>
      </c>
      <c r="C10" s="62"/>
      <c r="D10" s="49"/>
      <c r="E10" s="36"/>
      <c r="F10" s="36"/>
      <c r="G10" s="36"/>
      <c r="H10" s="36"/>
      <c r="I10" s="36"/>
      <c r="J10" s="36"/>
      <c r="K10" s="36"/>
      <c r="L10" s="36"/>
      <c r="M10" s="36"/>
      <c r="N10" s="36"/>
      <c r="O10" s="36"/>
      <c r="P10" s="36"/>
      <c r="Q10" s="36"/>
      <c r="R10" s="36"/>
      <c r="S10" s="36"/>
      <c r="T10" s="36"/>
      <c r="U10" s="36"/>
      <c r="V10" s="36"/>
      <c r="W10" s="36"/>
      <c r="X10" s="36"/>
    </row>
    <row r="11" spans="1:24" ht="13.5" customHeight="1" x14ac:dyDescent="0.15">
      <c r="A11" s="58"/>
      <c r="B11" s="64" t="s">
        <v>559</v>
      </c>
      <c r="C11" s="62"/>
      <c r="D11" s="49"/>
      <c r="E11" s="36"/>
      <c r="F11" s="36"/>
      <c r="G11" s="36"/>
      <c r="H11" s="36"/>
      <c r="I11" s="36"/>
      <c r="J11" s="36"/>
      <c r="K11" s="36"/>
      <c r="L11" s="36"/>
      <c r="M11" s="36"/>
      <c r="N11" s="36"/>
      <c r="O11" s="36"/>
      <c r="P11" s="36"/>
      <c r="Q11" s="36"/>
      <c r="R11" s="36"/>
      <c r="S11" s="36"/>
      <c r="T11" s="36"/>
      <c r="U11" s="36"/>
      <c r="V11" s="36"/>
      <c r="W11" s="36"/>
      <c r="X11" s="36"/>
    </row>
    <row r="12" spans="1:24" ht="13.5" customHeight="1" x14ac:dyDescent="0.15">
      <c r="A12" s="58"/>
      <c r="B12" s="65" t="s">
        <v>560</v>
      </c>
      <c r="C12" s="59"/>
      <c r="D12" s="59"/>
      <c r="E12" s="65"/>
      <c r="F12" s="49"/>
      <c r="G12" s="36"/>
      <c r="H12" s="36"/>
      <c r="I12" s="36"/>
      <c r="J12" s="36"/>
      <c r="K12" s="36"/>
      <c r="L12" s="36"/>
      <c r="M12" s="36"/>
      <c r="N12" s="36"/>
      <c r="O12" s="36"/>
      <c r="P12" s="36"/>
      <c r="Q12" s="36"/>
      <c r="R12" s="36"/>
      <c r="S12" s="36"/>
      <c r="T12" s="36"/>
      <c r="U12" s="36"/>
      <c r="V12" s="36"/>
      <c r="W12" s="36"/>
      <c r="X12" s="36"/>
    </row>
    <row r="13" spans="1:24" ht="13.5" customHeight="1" x14ac:dyDescent="0.15">
      <c r="A13" s="58"/>
      <c r="B13" s="66" t="s">
        <v>561</v>
      </c>
      <c r="C13" s="67" t="s">
        <v>562</v>
      </c>
      <c r="D13" s="68"/>
      <c r="E13" s="69"/>
      <c r="F13" s="49"/>
      <c r="G13" s="36"/>
      <c r="H13" s="36"/>
      <c r="I13" s="36"/>
      <c r="J13" s="36"/>
      <c r="K13" s="36"/>
      <c r="L13" s="36"/>
      <c r="M13" s="36"/>
      <c r="N13" s="36"/>
      <c r="O13" s="36"/>
      <c r="P13" s="36"/>
      <c r="Q13" s="36"/>
      <c r="R13" s="36"/>
      <c r="S13" s="36"/>
      <c r="T13" s="36"/>
      <c r="U13" s="36"/>
      <c r="V13" s="36"/>
      <c r="W13" s="36"/>
      <c r="X13" s="36"/>
    </row>
    <row r="14" spans="1:24" ht="13.5" customHeight="1" x14ac:dyDescent="0.15">
      <c r="A14" s="58"/>
      <c r="B14" s="70" t="s">
        <v>563</v>
      </c>
      <c r="C14" s="71" t="s">
        <v>564</v>
      </c>
      <c r="D14" s="72" t="s">
        <v>565</v>
      </c>
      <c r="E14" s="73"/>
      <c r="F14" s="49"/>
      <c r="G14" s="36"/>
      <c r="H14" s="36"/>
      <c r="I14" s="36"/>
      <c r="J14" s="36"/>
      <c r="K14" s="36"/>
      <c r="L14" s="36"/>
      <c r="M14" s="36"/>
      <c r="N14" s="36"/>
      <c r="O14" s="36"/>
      <c r="P14" s="36"/>
      <c r="Q14" s="36"/>
      <c r="R14" s="36"/>
      <c r="S14" s="36"/>
      <c r="T14" s="36"/>
      <c r="U14" s="36"/>
      <c r="V14" s="36"/>
      <c r="W14" s="36"/>
      <c r="X14" s="36"/>
    </row>
    <row r="15" spans="1:24" ht="13.5" customHeight="1" x14ac:dyDescent="0.15">
      <c r="A15" s="58"/>
      <c r="B15" s="74"/>
      <c r="C15" s="75" t="s">
        <v>566</v>
      </c>
      <c r="D15" s="76"/>
      <c r="E15" s="77"/>
      <c r="F15" s="49"/>
      <c r="G15" s="36"/>
      <c r="H15" s="36"/>
      <c r="I15" s="36"/>
      <c r="J15" s="36"/>
      <c r="K15" s="36"/>
      <c r="L15" s="36"/>
      <c r="M15" s="36"/>
      <c r="N15" s="36"/>
      <c r="O15" s="36"/>
      <c r="P15" s="36"/>
      <c r="Q15" s="36"/>
      <c r="R15" s="36"/>
      <c r="S15" s="36"/>
      <c r="T15" s="36"/>
      <c r="U15" s="36"/>
      <c r="V15" s="36"/>
      <c r="W15" s="36"/>
      <c r="X15" s="36"/>
    </row>
    <row r="16" spans="1:24" ht="13.5" customHeight="1" x14ac:dyDescent="0.15">
      <c r="A16" s="58"/>
      <c r="B16" s="78" t="s">
        <v>567</v>
      </c>
      <c r="C16" s="79"/>
      <c r="D16" s="80" t="s">
        <v>568</v>
      </c>
      <c r="E16" s="81"/>
      <c r="F16" s="49"/>
      <c r="G16" s="36"/>
      <c r="H16" s="36"/>
      <c r="I16" s="36"/>
      <c r="J16" s="36"/>
      <c r="K16" s="36"/>
      <c r="L16" s="36"/>
      <c r="M16" s="36"/>
      <c r="N16" s="36"/>
      <c r="O16" s="36"/>
      <c r="P16" s="36"/>
      <c r="Q16" s="36"/>
      <c r="R16" s="36"/>
      <c r="S16" s="36"/>
      <c r="T16" s="36"/>
      <c r="U16" s="36"/>
      <c r="V16" s="36"/>
      <c r="W16" s="36"/>
      <c r="X16" s="36"/>
    </row>
    <row r="17" spans="1:28" ht="13.5" customHeight="1" x14ac:dyDescent="0.15">
      <c r="A17" s="58"/>
      <c r="B17" s="78" t="s">
        <v>569</v>
      </c>
      <c r="C17" s="49"/>
      <c r="D17" s="82" t="s">
        <v>570</v>
      </c>
      <c r="E17" s="83"/>
      <c r="F17" s="49"/>
      <c r="G17" s="36"/>
      <c r="H17" s="36"/>
      <c r="I17" s="36"/>
      <c r="J17" s="36"/>
      <c r="K17" s="36"/>
      <c r="L17" s="36"/>
      <c r="M17" s="36"/>
      <c r="N17" s="36"/>
      <c r="O17" s="36"/>
      <c r="P17" s="36"/>
      <c r="Q17" s="36"/>
      <c r="R17" s="36"/>
      <c r="S17" s="36"/>
      <c r="T17" s="36"/>
      <c r="U17" s="36"/>
      <c r="V17" s="36"/>
      <c r="W17" s="36"/>
      <c r="X17" s="36"/>
    </row>
    <row r="18" spans="1:28" ht="13.5" customHeight="1" x14ac:dyDescent="0.15">
      <c r="A18" s="58"/>
      <c r="B18" s="78" t="s">
        <v>571</v>
      </c>
      <c r="C18" s="82" t="s">
        <v>572</v>
      </c>
      <c r="D18" s="49"/>
      <c r="E18" s="84"/>
      <c r="F18" s="49"/>
      <c r="G18" s="36"/>
      <c r="H18" s="36"/>
      <c r="I18" s="36"/>
      <c r="J18" s="36"/>
      <c r="K18" s="36"/>
      <c r="L18" s="36"/>
      <c r="M18" s="36"/>
      <c r="N18" s="36"/>
      <c r="O18" s="36"/>
      <c r="P18" s="36"/>
      <c r="Q18" s="36"/>
      <c r="R18" s="36"/>
      <c r="S18" s="36"/>
      <c r="T18" s="36"/>
      <c r="U18" s="36"/>
      <c r="V18" s="36"/>
      <c r="W18" s="36"/>
      <c r="X18" s="36"/>
    </row>
    <row r="19" spans="1:28" ht="13.5" customHeight="1" x14ac:dyDescent="0.15">
      <c r="A19" s="58"/>
      <c r="B19" s="85" t="s">
        <v>573</v>
      </c>
      <c r="C19" s="49" t="s">
        <v>574</v>
      </c>
      <c r="D19" s="49"/>
      <c r="E19" s="84"/>
      <c r="F19" s="49"/>
      <c r="G19" s="36"/>
      <c r="H19" s="36"/>
      <c r="I19" s="36"/>
      <c r="J19" s="36"/>
      <c r="K19" s="36"/>
      <c r="L19" s="36"/>
      <c r="M19" s="36"/>
      <c r="N19" s="36"/>
      <c r="O19" s="36"/>
      <c r="P19" s="36"/>
      <c r="Q19" s="36"/>
      <c r="R19" s="36"/>
      <c r="S19" s="36"/>
      <c r="T19" s="36"/>
      <c r="U19" s="36"/>
      <c r="V19" s="36"/>
      <c r="W19" s="36"/>
      <c r="X19" s="36"/>
    </row>
    <row r="20" spans="1:28" ht="13.5" customHeight="1" x14ac:dyDescent="0.15">
      <c r="A20" s="58"/>
      <c r="B20" s="85" t="s">
        <v>575</v>
      </c>
      <c r="C20" s="49"/>
      <c r="D20" s="49" t="s">
        <v>576</v>
      </c>
      <c r="E20" s="84"/>
      <c r="F20" s="49"/>
      <c r="G20" s="36"/>
      <c r="H20" s="36"/>
      <c r="I20" s="36"/>
      <c r="J20" s="36"/>
      <c r="K20" s="36"/>
      <c r="L20" s="36"/>
      <c r="M20" s="36"/>
      <c r="N20" s="36"/>
      <c r="O20" s="36"/>
      <c r="P20" s="36"/>
      <c r="Q20" s="36"/>
      <c r="R20" s="36"/>
      <c r="S20" s="36"/>
      <c r="T20" s="36"/>
      <c r="U20" s="36"/>
      <c r="V20" s="36"/>
      <c r="W20" s="36"/>
      <c r="X20" s="36"/>
    </row>
    <row r="21" spans="1:28" ht="13.5" customHeight="1" x14ac:dyDescent="0.15">
      <c r="A21" s="58"/>
      <c r="B21" s="85" t="s">
        <v>577</v>
      </c>
      <c r="C21" s="49"/>
      <c r="D21" s="49"/>
      <c r="E21" s="84"/>
      <c r="F21" s="49"/>
      <c r="G21" s="36"/>
      <c r="H21" s="36"/>
      <c r="I21" s="36"/>
      <c r="J21" s="36"/>
      <c r="K21" s="36"/>
      <c r="L21" s="36"/>
      <c r="M21" s="36"/>
      <c r="N21" s="36"/>
      <c r="O21" s="36"/>
      <c r="P21" s="36"/>
      <c r="Q21" s="36"/>
      <c r="R21" s="36"/>
      <c r="S21" s="36"/>
      <c r="T21" s="36"/>
      <c r="U21" s="36"/>
      <c r="V21" s="36"/>
      <c r="W21" s="36"/>
      <c r="X21" s="36"/>
      <c r="Y21" s="36"/>
      <c r="Z21" s="36"/>
      <c r="AA21" s="36"/>
      <c r="AB21" s="36"/>
    </row>
    <row r="22" spans="1:28" ht="13.5" customHeight="1" x14ac:dyDescent="0.15">
      <c r="A22" s="58"/>
      <c r="B22" s="85" t="s">
        <v>578</v>
      </c>
      <c r="C22" s="49" t="s">
        <v>579</v>
      </c>
      <c r="D22" s="49" t="s">
        <v>580</v>
      </c>
      <c r="E22" s="84"/>
      <c r="F22" s="49"/>
      <c r="G22" s="36"/>
      <c r="H22" s="36"/>
      <c r="I22" s="36"/>
      <c r="J22" s="36"/>
      <c r="K22" s="36"/>
      <c r="L22" s="36"/>
      <c r="M22" s="36"/>
      <c r="N22" s="36"/>
      <c r="O22" s="36"/>
      <c r="P22" s="36"/>
      <c r="Q22" s="36"/>
      <c r="R22" s="36"/>
      <c r="S22" s="36"/>
      <c r="T22" s="36"/>
      <c r="U22" s="36"/>
      <c r="V22" s="36"/>
      <c r="W22" s="36"/>
      <c r="X22" s="36"/>
      <c r="Y22" s="36"/>
      <c r="Z22" s="36"/>
      <c r="AA22" s="36"/>
      <c r="AB22" s="36"/>
    </row>
    <row r="23" spans="1:28" ht="13.5" customHeight="1" x14ac:dyDescent="0.15">
      <c r="A23" s="58"/>
      <c r="B23" s="85" t="s">
        <v>581</v>
      </c>
      <c r="C23" s="49" t="s">
        <v>582</v>
      </c>
      <c r="D23" s="49" t="s">
        <v>583</v>
      </c>
      <c r="E23" s="84"/>
      <c r="F23" s="49"/>
      <c r="G23" s="36"/>
      <c r="H23" s="36"/>
      <c r="I23" s="36"/>
      <c r="J23" s="36"/>
      <c r="K23" s="36"/>
      <c r="L23" s="36"/>
      <c r="M23" s="36"/>
      <c r="N23" s="36"/>
      <c r="O23" s="36"/>
      <c r="P23" s="36"/>
      <c r="Q23" s="36"/>
      <c r="R23" s="36"/>
      <c r="S23" s="36"/>
      <c r="T23" s="36"/>
      <c r="U23" s="36"/>
      <c r="V23" s="36"/>
      <c r="W23" s="36"/>
      <c r="X23" s="36"/>
      <c r="Y23" s="36"/>
      <c r="Z23" s="36"/>
      <c r="AA23" s="36"/>
      <c r="AB23" s="36"/>
    </row>
    <row r="24" spans="1:28" ht="13.5" customHeight="1" x14ac:dyDescent="0.15">
      <c r="A24" s="58"/>
      <c r="B24" s="85" t="s">
        <v>584</v>
      </c>
      <c r="C24" s="49"/>
      <c r="D24" s="49" t="s">
        <v>585</v>
      </c>
      <c r="E24" s="84"/>
      <c r="F24" s="49"/>
      <c r="G24" s="36"/>
      <c r="H24" s="36"/>
      <c r="I24" s="36"/>
      <c r="J24" s="36"/>
      <c r="K24" s="36"/>
      <c r="L24" s="36"/>
      <c r="M24" s="36"/>
      <c r="N24" s="36"/>
      <c r="O24" s="36"/>
      <c r="P24" s="36"/>
      <c r="Q24" s="36"/>
      <c r="R24" s="36"/>
      <c r="S24" s="36"/>
      <c r="T24" s="36"/>
      <c r="U24" s="36"/>
      <c r="V24" s="36"/>
      <c r="W24" s="36"/>
      <c r="X24" s="36"/>
      <c r="Y24" s="36"/>
      <c r="Z24" s="36"/>
      <c r="AA24" s="36"/>
      <c r="AB24" s="36"/>
    </row>
    <row r="25" spans="1:28" ht="13.5" customHeight="1" x14ac:dyDescent="0.15">
      <c r="A25" s="58"/>
      <c r="B25" s="85" t="s">
        <v>586</v>
      </c>
      <c r="C25" s="49"/>
      <c r="D25" s="49" t="s">
        <v>587</v>
      </c>
      <c r="E25" s="84"/>
      <c r="F25" s="49"/>
      <c r="G25" s="36"/>
      <c r="H25" s="36"/>
      <c r="I25" s="36"/>
      <c r="J25" s="36"/>
      <c r="K25" s="36"/>
      <c r="L25" s="36"/>
      <c r="M25" s="36"/>
      <c r="N25" s="36"/>
      <c r="O25" s="36"/>
      <c r="P25" s="36"/>
      <c r="Q25" s="36"/>
      <c r="R25" s="36"/>
      <c r="S25" s="36"/>
      <c r="T25" s="36"/>
      <c r="U25" s="36"/>
      <c r="V25" s="36"/>
      <c r="W25" s="36"/>
      <c r="X25" s="36"/>
      <c r="Y25" s="36"/>
      <c r="Z25" s="36"/>
      <c r="AA25" s="36"/>
      <c r="AB25" s="36"/>
    </row>
    <row r="26" spans="1:28" ht="13.5" customHeight="1" x14ac:dyDescent="0.15">
      <c r="A26" s="58"/>
      <c r="B26" s="85" t="s">
        <v>588</v>
      </c>
      <c r="C26" s="49" t="s">
        <v>589</v>
      </c>
      <c r="D26" s="49"/>
      <c r="E26" s="84"/>
      <c r="F26" s="49"/>
      <c r="G26" s="36"/>
      <c r="H26" s="36"/>
      <c r="I26" s="36"/>
      <c r="J26" s="36"/>
      <c r="K26" s="36"/>
      <c r="L26" s="36"/>
      <c r="M26" s="36"/>
      <c r="N26" s="36"/>
      <c r="O26" s="36"/>
      <c r="P26" s="36"/>
      <c r="Q26" s="36"/>
      <c r="R26" s="36"/>
      <c r="S26" s="36"/>
      <c r="T26" s="36"/>
      <c r="U26" s="36"/>
      <c r="V26" s="36"/>
      <c r="W26" s="36"/>
      <c r="X26" s="36"/>
      <c r="Y26" s="36"/>
      <c r="Z26" s="36"/>
      <c r="AA26" s="36"/>
      <c r="AB26" s="36"/>
    </row>
    <row r="27" spans="1:28" ht="13.5" customHeight="1" x14ac:dyDescent="0.15">
      <c r="A27" s="58"/>
      <c r="B27" s="86" t="s">
        <v>573</v>
      </c>
      <c r="C27" s="87" t="s">
        <v>590</v>
      </c>
      <c r="D27" s="87"/>
      <c r="E27" s="88"/>
      <c r="F27" s="49"/>
      <c r="G27" s="36"/>
      <c r="H27" s="36"/>
      <c r="I27" s="36"/>
      <c r="J27" s="36"/>
      <c r="K27" s="36"/>
      <c r="L27" s="36"/>
      <c r="M27" s="36"/>
      <c r="N27" s="36"/>
      <c r="O27" s="36"/>
      <c r="P27" s="36"/>
      <c r="Q27" s="36"/>
      <c r="R27" s="36"/>
      <c r="S27" s="36"/>
      <c r="T27" s="36"/>
      <c r="U27" s="36"/>
      <c r="V27" s="36"/>
      <c r="W27" s="36"/>
      <c r="X27" s="36"/>
      <c r="Y27" s="36"/>
      <c r="Z27" s="36"/>
      <c r="AA27" s="36"/>
      <c r="AB27" s="36"/>
    </row>
    <row r="28" spans="1:28" ht="13.5" customHeight="1" x14ac:dyDescent="0.15">
      <c r="A28" s="58"/>
      <c r="B28" s="64"/>
      <c r="C28" s="62"/>
      <c r="D28" s="49"/>
      <c r="E28" s="36"/>
      <c r="F28" s="36"/>
      <c r="G28" s="36"/>
      <c r="H28" s="36"/>
      <c r="I28" s="36"/>
      <c r="J28" s="36"/>
      <c r="K28" s="36"/>
      <c r="L28" s="36"/>
      <c r="M28" s="36"/>
      <c r="N28" s="36"/>
      <c r="O28" s="36"/>
      <c r="P28" s="36"/>
      <c r="Q28" s="36"/>
      <c r="R28" s="36"/>
      <c r="S28" s="36"/>
      <c r="T28" s="36"/>
      <c r="U28" s="36"/>
      <c r="V28" s="36"/>
      <c r="W28" s="36"/>
      <c r="X28" s="36"/>
      <c r="Y28" s="36"/>
      <c r="Z28" s="36"/>
      <c r="AA28" s="36"/>
      <c r="AB28" s="36"/>
    </row>
    <row r="29" spans="1:28" ht="13.5" customHeight="1" x14ac:dyDescent="0.15">
      <c r="A29" s="58">
        <v>2</v>
      </c>
      <c r="B29" s="60" t="s">
        <v>591</v>
      </c>
      <c r="C29" s="62"/>
      <c r="D29" s="49"/>
      <c r="E29" s="36"/>
      <c r="F29" s="36"/>
      <c r="G29" s="36"/>
      <c r="H29" s="36"/>
      <c r="I29" s="36"/>
      <c r="J29" s="36"/>
      <c r="K29" s="36"/>
      <c r="L29" s="36"/>
      <c r="M29" s="36"/>
      <c r="N29" s="36"/>
      <c r="O29" s="36"/>
      <c r="P29" s="36"/>
      <c r="Q29" s="36"/>
      <c r="R29" s="36"/>
      <c r="S29" s="36"/>
      <c r="T29" s="36"/>
      <c r="U29" s="36"/>
      <c r="V29" s="36"/>
      <c r="W29" s="36"/>
      <c r="X29" s="36"/>
      <c r="Y29" s="36"/>
      <c r="Z29" s="36"/>
      <c r="AA29" s="36"/>
      <c r="AB29" s="36"/>
    </row>
    <row r="30" spans="1:28" ht="13.5" customHeight="1" x14ac:dyDescent="0.15">
      <c r="A30" s="58" t="s">
        <v>592</v>
      </c>
      <c r="B30" s="89" t="s">
        <v>593</v>
      </c>
      <c r="C30" s="90"/>
      <c r="D30" s="90"/>
      <c r="E30" s="91"/>
      <c r="F30" s="92"/>
      <c r="G30" s="92"/>
      <c r="H30" s="93"/>
      <c r="I30" s="93"/>
      <c r="J30" s="93"/>
      <c r="K30" s="93"/>
      <c r="L30" s="93"/>
      <c r="M30" s="93"/>
      <c r="N30" s="93"/>
      <c r="O30" s="93"/>
      <c r="P30" s="93"/>
      <c r="Q30" s="93"/>
      <c r="R30" s="93"/>
      <c r="S30" s="93"/>
      <c r="T30" s="93"/>
      <c r="U30" s="93"/>
      <c r="V30" s="93"/>
      <c r="W30" s="93"/>
      <c r="X30" s="93"/>
      <c r="Y30" s="93"/>
      <c r="Z30" s="93"/>
      <c r="AA30" s="93"/>
      <c r="AB30" s="93"/>
    </row>
    <row r="31" spans="1:28" ht="13.5" customHeight="1" x14ac:dyDescent="0.15">
      <c r="A31" s="58"/>
      <c r="B31" s="64" t="s">
        <v>594</v>
      </c>
      <c r="C31" s="59"/>
      <c r="D31" s="59"/>
      <c r="E31" s="94"/>
      <c r="F31" s="49"/>
      <c r="G31" s="49"/>
      <c r="H31" s="36"/>
      <c r="I31" s="36"/>
      <c r="J31" s="36"/>
      <c r="K31" s="36"/>
      <c r="L31" s="36"/>
      <c r="M31" s="36"/>
      <c r="N31" s="36"/>
      <c r="O31" s="36"/>
      <c r="P31" s="36"/>
      <c r="Q31" s="36"/>
      <c r="R31" s="36"/>
      <c r="S31" s="36"/>
      <c r="T31" s="36"/>
      <c r="U31" s="36"/>
      <c r="V31" s="36"/>
      <c r="W31" s="36"/>
      <c r="X31" s="36"/>
      <c r="Y31" s="36"/>
      <c r="Z31" s="36"/>
      <c r="AA31" s="36"/>
      <c r="AB31" s="36"/>
    </row>
    <row r="32" spans="1:28" ht="13.5" customHeight="1" x14ac:dyDescent="0.15">
      <c r="A32" s="58" t="s">
        <v>595</v>
      </c>
      <c r="B32" s="60" t="s">
        <v>596</v>
      </c>
      <c r="C32" s="59"/>
      <c r="D32" s="59"/>
      <c r="E32" s="94"/>
      <c r="F32" s="49"/>
      <c r="G32" s="49"/>
      <c r="H32" s="36"/>
      <c r="I32" s="36"/>
      <c r="J32" s="36"/>
      <c r="K32" s="36"/>
      <c r="L32" s="36"/>
      <c r="M32" s="36"/>
      <c r="N32" s="36"/>
      <c r="O32" s="36"/>
      <c r="P32" s="36"/>
      <c r="Q32" s="36"/>
      <c r="R32" s="36"/>
      <c r="S32" s="36"/>
      <c r="T32" s="36"/>
      <c r="U32" s="36"/>
      <c r="V32" s="36"/>
      <c r="W32" s="36"/>
      <c r="X32" s="36"/>
      <c r="Y32" s="36"/>
      <c r="Z32" s="36"/>
      <c r="AA32" s="36"/>
      <c r="AB32" s="36"/>
    </row>
    <row r="33" spans="1:28" ht="13.5" customHeight="1" x14ac:dyDescent="0.15">
      <c r="A33" s="95" t="s">
        <v>551</v>
      </c>
      <c r="B33" s="89" t="s">
        <v>597</v>
      </c>
      <c r="C33" s="96"/>
      <c r="D33" s="90"/>
      <c r="E33" s="97"/>
      <c r="F33" s="98"/>
      <c r="G33" s="90"/>
      <c r="H33" s="99"/>
      <c r="I33" s="99"/>
      <c r="J33" s="99"/>
      <c r="K33" s="99"/>
      <c r="L33" s="99"/>
      <c r="M33" s="99"/>
      <c r="N33" s="99"/>
      <c r="O33" s="99"/>
      <c r="P33" s="99"/>
      <c r="Q33" s="99"/>
      <c r="R33" s="99"/>
      <c r="S33" s="99"/>
      <c r="T33" s="99"/>
      <c r="U33" s="99"/>
      <c r="V33" s="99"/>
      <c r="W33" s="99"/>
      <c r="X33" s="99"/>
      <c r="Y33" s="99"/>
      <c r="Z33" s="99"/>
      <c r="AA33" s="99"/>
      <c r="AB33" s="99"/>
    </row>
    <row r="34" spans="1:28" ht="13.5" customHeight="1" x14ac:dyDescent="0.15">
      <c r="A34" s="58"/>
      <c r="B34" s="64" t="s">
        <v>598</v>
      </c>
      <c r="C34" s="49"/>
      <c r="D34" s="49"/>
      <c r="E34" s="63"/>
      <c r="F34" s="100"/>
      <c r="G34" s="49"/>
      <c r="H34" s="36"/>
      <c r="I34" s="36"/>
      <c r="J34" s="36"/>
      <c r="K34" s="36"/>
      <c r="L34" s="36"/>
      <c r="M34" s="36"/>
      <c r="N34" s="36"/>
      <c r="O34" s="36"/>
      <c r="P34" s="36"/>
      <c r="Q34" s="36"/>
      <c r="R34" s="36"/>
      <c r="S34" s="36"/>
      <c r="T34" s="36"/>
      <c r="U34" s="36"/>
      <c r="V34" s="36"/>
      <c r="W34" s="36"/>
      <c r="X34" s="36"/>
      <c r="Y34" s="36"/>
      <c r="Z34" s="36"/>
      <c r="AA34" s="36"/>
      <c r="AB34" s="36"/>
    </row>
    <row r="35" spans="1:28" ht="13.5" customHeight="1" x14ac:dyDescent="0.15">
      <c r="A35" s="58"/>
      <c r="B35" s="101" t="s">
        <v>599</v>
      </c>
      <c r="C35" s="102"/>
      <c r="D35" s="102"/>
      <c r="E35" s="103"/>
      <c r="F35" s="103"/>
      <c r="G35" s="36"/>
      <c r="H35" s="36"/>
      <c r="I35" s="36"/>
      <c r="J35" s="36"/>
      <c r="K35" s="36"/>
      <c r="L35" s="36"/>
      <c r="M35" s="36"/>
      <c r="N35" s="36"/>
      <c r="O35" s="36"/>
      <c r="P35" s="36"/>
      <c r="Q35" s="36"/>
      <c r="R35" s="36"/>
      <c r="S35" s="36"/>
      <c r="T35" s="36"/>
      <c r="U35" s="36"/>
      <c r="V35" s="36"/>
      <c r="W35" s="36"/>
      <c r="X35" s="36"/>
      <c r="Y35" s="36"/>
      <c r="Z35" s="36"/>
      <c r="AA35" s="36"/>
      <c r="AB35" s="36"/>
    </row>
    <row r="36" spans="1:28" ht="13.5" customHeight="1" x14ac:dyDescent="0.15">
      <c r="A36" s="58"/>
      <c r="B36" s="104" t="s">
        <v>600</v>
      </c>
      <c r="C36" s="59"/>
      <c r="D36" s="59"/>
      <c r="E36" s="49"/>
      <c r="F36" s="36"/>
      <c r="G36" s="36"/>
      <c r="H36" s="36"/>
      <c r="I36" s="36"/>
      <c r="J36" s="36"/>
      <c r="K36" s="36"/>
      <c r="L36" s="36"/>
      <c r="M36" s="36"/>
      <c r="N36" s="36"/>
      <c r="O36" s="36"/>
      <c r="P36" s="36"/>
      <c r="Q36" s="36"/>
      <c r="R36" s="36"/>
      <c r="S36" s="36"/>
      <c r="T36" s="36"/>
      <c r="U36" s="36"/>
      <c r="V36" s="36"/>
      <c r="W36" s="36"/>
      <c r="X36" s="36"/>
      <c r="Y36" s="36"/>
      <c r="Z36" s="36"/>
      <c r="AA36" s="36"/>
      <c r="AB36" s="36"/>
    </row>
    <row r="37" spans="1:28" ht="15.75" customHeight="1" x14ac:dyDescent="0.15">
      <c r="A37" s="58"/>
      <c r="B37" s="331"/>
      <c r="C37" s="333" t="s">
        <v>601</v>
      </c>
      <c r="D37" s="332"/>
      <c r="E37" s="332"/>
      <c r="F37" s="332"/>
      <c r="G37" s="332"/>
      <c r="H37" s="36"/>
      <c r="I37" s="36"/>
      <c r="J37" s="36"/>
      <c r="K37" s="36"/>
      <c r="L37" s="36"/>
      <c r="M37" s="36"/>
      <c r="N37" s="36"/>
      <c r="O37" s="36"/>
      <c r="P37" s="36"/>
      <c r="Q37" s="36"/>
      <c r="R37" s="36"/>
      <c r="S37" s="36"/>
      <c r="T37" s="36"/>
      <c r="U37" s="36"/>
      <c r="V37" s="36"/>
      <c r="W37" s="36"/>
      <c r="X37" s="36"/>
      <c r="Y37" s="36"/>
      <c r="Z37" s="36"/>
      <c r="AA37" s="36"/>
      <c r="AB37" s="36"/>
    </row>
    <row r="38" spans="1:28" ht="13.5" customHeight="1" x14ac:dyDescent="0.15">
      <c r="A38" s="58"/>
      <c r="B38" s="332"/>
      <c r="C38" s="105" t="s">
        <v>602</v>
      </c>
      <c r="D38" s="106" t="s">
        <v>603</v>
      </c>
      <c r="E38" s="105" t="s">
        <v>604</v>
      </c>
      <c r="F38" s="105" t="s">
        <v>605</v>
      </c>
      <c r="G38" s="105" t="s">
        <v>606</v>
      </c>
      <c r="H38" s="105" t="s">
        <v>607</v>
      </c>
      <c r="I38" s="36"/>
      <c r="J38" s="36"/>
      <c r="K38" s="36"/>
      <c r="L38" s="36"/>
      <c r="M38" s="36"/>
      <c r="N38" s="36"/>
      <c r="O38" s="36"/>
      <c r="P38" s="36"/>
      <c r="Q38" s="36"/>
      <c r="R38" s="36"/>
      <c r="S38" s="36"/>
      <c r="T38" s="36"/>
      <c r="U38" s="36"/>
      <c r="V38" s="36"/>
      <c r="W38" s="36"/>
      <c r="X38" s="36"/>
      <c r="Y38" s="36"/>
      <c r="Z38" s="36"/>
      <c r="AA38" s="36"/>
      <c r="AB38" s="36"/>
    </row>
    <row r="39" spans="1:28" ht="13.5" customHeight="1" x14ac:dyDescent="0.15">
      <c r="A39" s="58"/>
      <c r="B39" s="107" t="s">
        <v>608</v>
      </c>
      <c r="C39" s="108" t="s">
        <v>609</v>
      </c>
      <c r="D39" s="109" t="s">
        <v>610</v>
      </c>
      <c r="E39" s="57" t="s">
        <v>611</v>
      </c>
      <c r="F39" s="110" t="s">
        <v>612</v>
      </c>
      <c r="G39" s="111" t="s">
        <v>613</v>
      </c>
      <c r="H39" s="111" t="s">
        <v>614</v>
      </c>
      <c r="I39" s="36"/>
      <c r="J39" s="36"/>
      <c r="K39" s="36"/>
      <c r="L39" s="36"/>
      <c r="M39" s="36"/>
      <c r="N39" s="36"/>
      <c r="O39" s="36"/>
      <c r="P39" s="36"/>
      <c r="Q39" s="36"/>
      <c r="R39" s="36"/>
      <c r="S39" s="36"/>
      <c r="T39" s="36"/>
      <c r="U39" s="36"/>
      <c r="V39" s="36"/>
      <c r="W39" s="36"/>
      <c r="X39" s="36"/>
      <c r="Y39" s="36"/>
      <c r="Z39" s="36"/>
      <c r="AA39" s="36"/>
      <c r="AB39" s="36"/>
    </row>
    <row r="40" spans="1:28" ht="13.5" customHeight="1" x14ac:dyDescent="0.15">
      <c r="A40" s="58"/>
      <c r="B40" s="107" t="s">
        <v>615</v>
      </c>
      <c r="C40" s="112" t="s">
        <v>616</v>
      </c>
      <c r="D40" s="109" t="s">
        <v>617</v>
      </c>
      <c r="E40" s="57" t="s">
        <v>618</v>
      </c>
      <c r="F40" s="110" t="s">
        <v>619</v>
      </c>
      <c r="G40" s="111" t="s">
        <v>620</v>
      </c>
      <c r="H40" s="113" t="s">
        <v>621</v>
      </c>
      <c r="I40" s="36"/>
      <c r="J40" s="36"/>
      <c r="K40" s="36"/>
      <c r="L40" s="36"/>
      <c r="M40" s="36"/>
      <c r="N40" s="36"/>
      <c r="O40" s="36"/>
      <c r="P40" s="36"/>
      <c r="Q40" s="36"/>
      <c r="R40" s="36"/>
      <c r="S40" s="36"/>
      <c r="T40" s="36"/>
      <c r="U40" s="36"/>
      <c r="V40" s="36"/>
      <c r="W40" s="36"/>
      <c r="X40" s="36"/>
      <c r="Y40" s="36"/>
      <c r="Z40" s="36"/>
      <c r="AA40" s="36"/>
      <c r="AB40" s="36"/>
    </row>
    <row r="41" spans="1:28" ht="13.5" customHeight="1" x14ac:dyDescent="0.15">
      <c r="A41" s="58"/>
      <c r="B41" s="107" t="s">
        <v>622</v>
      </c>
      <c r="C41" s="114" t="s">
        <v>623</v>
      </c>
      <c r="D41" s="109" t="s">
        <v>624</v>
      </c>
      <c r="E41" s="57" t="s">
        <v>618</v>
      </c>
      <c r="F41" s="110" t="s">
        <v>625</v>
      </c>
      <c r="G41" s="111" t="s">
        <v>626</v>
      </c>
      <c r="H41" s="113" t="s">
        <v>627</v>
      </c>
      <c r="I41" s="36"/>
      <c r="J41" s="36"/>
      <c r="K41" s="36"/>
      <c r="L41" s="36"/>
      <c r="M41" s="36"/>
      <c r="N41" s="36"/>
      <c r="O41" s="36"/>
      <c r="P41" s="36"/>
      <c r="Q41" s="36"/>
      <c r="R41" s="36"/>
      <c r="S41" s="36"/>
      <c r="T41" s="36"/>
      <c r="U41" s="36"/>
      <c r="V41" s="36"/>
      <c r="W41" s="36"/>
      <c r="X41" s="36"/>
      <c r="Y41" s="36"/>
      <c r="Z41" s="36"/>
      <c r="AA41" s="36"/>
      <c r="AB41" s="36"/>
    </row>
    <row r="42" spans="1:28" ht="13.5" customHeight="1" x14ac:dyDescent="0.15">
      <c r="A42" s="58"/>
      <c r="B42" s="107" t="s">
        <v>628</v>
      </c>
      <c r="C42" s="114"/>
      <c r="D42" s="109"/>
      <c r="E42" s="115"/>
      <c r="F42" s="110"/>
      <c r="G42" s="111"/>
      <c r="H42" s="111"/>
      <c r="I42" s="36"/>
      <c r="J42" s="36"/>
      <c r="K42" s="36"/>
      <c r="L42" s="36"/>
      <c r="M42" s="36"/>
      <c r="N42" s="36"/>
      <c r="O42" s="36"/>
      <c r="P42" s="36"/>
      <c r="Q42" s="36"/>
      <c r="R42" s="36"/>
      <c r="S42" s="36"/>
      <c r="T42" s="36"/>
      <c r="U42" s="36"/>
      <c r="V42" s="36"/>
      <c r="W42" s="36"/>
      <c r="X42" s="36"/>
      <c r="Y42" s="36"/>
      <c r="Z42" s="36"/>
      <c r="AA42" s="36"/>
      <c r="AB42" s="36"/>
    </row>
    <row r="43" spans="1:28" ht="13.5" customHeight="1" x14ac:dyDescent="0.15">
      <c r="A43" s="58"/>
      <c r="B43" s="107" t="s">
        <v>629</v>
      </c>
      <c r="C43" s="114" t="s">
        <v>630</v>
      </c>
      <c r="D43" s="109" t="s">
        <v>631</v>
      </c>
      <c r="E43" s="115" t="s">
        <v>632</v>
      </c>
      <c r="F43" s="110" t="s">
        <v>633</v>
      </c>
      <c r="G43" s="111" t="s">
        <v>634</v>
      </c>
      <c r="H43" s="113" t="s">
        <v>635</v>
      </c>
      <c r="I43" s="36"/>
      <c r="J43" s="36"/>
      <c r="K43" s="36"/>
      <c r="L43" s="36"/>
      <c r="M43" s="36"/>
      <c r="N43" s="36"/>
      <c r="O43" s="36"/>
      <c r="P43" s="36"/>
      <c r="Q43" s="36"/>
      <c r="R43" s="36"/>
      <c r="S43" s="36"/>
      <c r="T43" s="36"/>
      <c r="U43" s="36"/>
      <c r="V43" s="36"/>
      <c r="W43" s="36"/>
      <c r="X43" s="36"/>
      <c r="Y43" s="36"/>
      <c r="Z43" s="36"/>
      <c r="AA43" s="36"/>
      <c r="AB43" s="36"/>
    </row>
    <row r="44" spans="1:28" ht="13.5" customHeight="1" x14ac:dyDescent="0.15">
      <c r="A44" s="58"/>
      <c r="B44" s="107" t="s">
        <v>636</v>
      </c>
      <c r="C44" s="114" t="s">
        <v>637</v>
      </c>
      <c r="D44" s="109" t="s">
        <v>638</v>
      </c>
      <c r="E44" s="115" t="s">
        <v>639</v>
      </c>
      <c r="F44" s="110" t="s">
        <v>640</v>
      </c>
      <c r="G44" s="111" t="s">
        <v>641</v>
      </c>
      <c r="H44" s="113" t="s">
        <v>642</v>
      </c>
      <c r="I44" s="36"/>
      <c r="J44" s="36"/>
      <c r="K44" s="36"/>
      <c r="L44" s="36"/>
      <c r="M44" s="36"/>
      <c r="N44" s="36"/>
      <c r="O44" s="36"/>
      <c r="P44" s="36"/>
      <c r="Q44" s="36"/>
      <c r="R44" s="36"/>
      <c r="S44" s="36"/>
      <c r="T44" s="36"/>
      <c r="U44" s="36"/>
      <c r="V44" s="36"/>
      <c r="W44" s="36"/>
      <c r="X44" s="36"/>
      <c r="Y44" s="36"/>
      <c r="Z44" s="36"/>
      <c r="AA44" s="36"/>
      <c r="AB44" s="36"/>
    </row>
    <row r="45" spans="1:28" ht="13.5" customHeight="1" x14ac:dyDescent="0.15">
      <c r="A45" s="58"/>
      <c r="B45" s="13" t="s">
        <v>643</v>
      </c>
      <c r="C45" s="59"/>
      <c r="D45" s="59"/>
      <c r="E45" s="49"/>
      <c r="F45" s="36"/>
      <c r="G45" s="36"/>
      <c r="H45" s="36"/>
      <c r="I45" s="36"/>
      <c r="J45" s="36"/>
      <c r="K45" s="36"/>
      <c r="L45" s="36"/>
      <c r="M45" s="36"/>
      <c r="N45" s="36"/>
      <c r="O45" s="36"/>
      <c r="P45" s="36"/>
      <c r="Q45" s="36"/>
      <c r="R45" s="36"/>
      <c r="S45" s="36"/>
      <c r="T45" s="36"/>
      <c r="U45" s="36"/>
      <c r="V45" s="36"/>
      <c r="W45" s="36"/>
      <c r="X45" s="36"/>
      <c r="Y45" s="36"/>
      <c r="Z45" s="36"/>
      <c r="AA45" s="36"/>
      <c r="AB45" s="36"/>
    </row>
    <row r="46" spans="1:28" ht="13.5" customHeight="1" x14ac:dyDescent="0.15">
      <c r="A46" s="58"/>
      <c r="B46" s="64" t="s">
        <v>644</v>
      </c>
      <c r="C46" s="90"/>
      <c r="D46" s="59"/>
      <c r="E46" s="49"/>
      <c r="F46" s="36"/>
      <c r="G46" s="36"/>
      <c r="H46" s="36"/>
      <c r="I46" s="36"/>
      <c r="J46" s="36"/>
      <c r="K46" s="36"/>
      <c r="L46" s="36"/>
      <c r="M46" s="36"/>
      <c r="N46" s="36"/>
      <c r="O46" s="36"/>
      <c r="P46" s="36"/>
      <c r="Q46" s="36"/>
      <c r="R46" s="36"/>
      <c r="S46" s="36"/>
      <c r="T46" s="36"/>
      <c r="U46" s="36"/>
      <c r="V46" s="36"/>
      <c r="W46" s="36"/>
      <c r="X46" s="36"/>
      <c r="Y46" s="36"/>
      <c r="Z46" s="36"/>
      <c r="AA46" s="36"/>
      <c r="AB46" s="36"/>
    </row>
    <row r="47" spans="1:28" ht="13.5" customHeight="1" x14ac:dyDescent="0.15">
      <c r="A47" s="58"/>
      <c r="B47" s="64" t="s">
        <v>645</v>
      </c>
      <c r="C47" s="49"/>
      <c r="D47" s="36" t="s">
        <v>646</v>
      </c>
      <c r="E47" s="49"/>
      <c r="F47" s="36"/>
      <c r="G47" s="36"/>
      <c r="H47" s="36"/>
      <c r="I47" s="36"/>
      <c r="J47" s="36"/>
      <c r="K47" s="36"/>
      <c r="L47" s="36"/>
      <c r="M47" s="36"/>
      <c r="N47" s="36"/>
      <c r="O47" s="36"/>
      <c r="P47" s="36"/>
      <c r="Q47" s="36"/>
      <c r="R47" s="36"/>
      <c r="S47" s="36"/>
      <c r="T47" s="36"/>
      <c r="U47" s="36"/>
      <c r="V47" s="36"/>
      <c r="W47" s="36"/>
      <c r="X47" s="36"/>
      <c r="Y47" s="36"/>
      <c r="Z47" s="36"/>
      <c r="AA47" s="36"/>
      <c r="AB47" s="36"/>
    </row>
    <row r="48" spans="1:28" ht="13.5" customHeight="1" x14ac:dyDescent="0.15">
      <c r="A48" s="58"/>
      <c r="B48" s="13" t="s">
        <v>647</v>
      </c>
      <c r="C48" s="59"/>
      <c r="D48" s="59"/>
      <c r="E48" s="49"/>
      <c r="F48" s="36"/>
      <c r="G48" s="36"/>
      <c r="H48" s="36"/>
      <c r="I48" s="36"/>
      <c r="J48" s="36"/>
      <c r="K48" s="36"/>
      <c r="L48" s="36"/>
      <c r="M48" s="36"/>
      <c r="N48" s="36"/>
      <c r="O48" s="36"/>
      <c r="P48" s="36"/>
      <c r="Q48" s="36"/>
      <c r="R48" s="36"/>
      <c r="S48" s="36"/>
      <c r="T48" s="36"/>
      <c r="U48" s="36"/>
      <c r="V48" s="36"/>
      <c r="W48" s="36"/>
      <c r="X48" s="36"/>
      <c r="Y48" s="36"/>
      <c r="Z48" s="36"/>
      <c r="AA48" s="36"/>
      <c r="AB48" s="36"/>
    </row>
    <row r="49" spans="1:28" ht="13.5" customHeight="1" x14ac:dyDescent="0.15">
      <c r="A49" s="58"/>
      <c r="B49" s="64" t="s">
        <v>648</v>
      </c>
      <c r="C49" s="90"/>
      <c r="D49" s="59"/>
      <c r="E49" s="49"/>
      <c r="F49" s="36"/>
      <c r="G49" s="36"/>
      <c r="H49" s="36"/>
      <c r="I49" s="36"/>
      <c r="J49" s="36"/>
      <c r="K49" s="36"/>
      <c r="L49" s="36"/>
      <c r="M49" s="36"/>
      <c r="N49" s="36"/>
      <c r="O49" s="36"/>
      <c r="P49" s="36"/>
      <c r="Q49" s="36"/>
      <c r="R49" s="36"/>
      <c r="S49" s="36"/>
      <c r="T49" s="36"/>
      <c r="U49" s="36"/>
      <c r="V49" s="36"/>
      <c r="W49" s="36"/>
      <c r="X49" s="36"/>
      <c r="Y49" s="36"/>
      <c r="Z49" s="36"/>
      <c r="AA49" s="36"/>
      <c r="AB49" s="36"/>
    </row>
    <row r="50" spans="1:28" ht="13.5" customHeight="1" x14ac:dyDescent="0.15">
      <c r="A50" s="58"/>
      <c r="B50" s="64" t="s">
        <v>649</v>
      </c>
      <c r="C50" s="49"/>
      <c r="D50" s="49"/>
      <c r="E50" s="49"/>
      <c r="F50" s="36"/>
      <c r="G50" s="36"/>
      <c r="H50" s="36"/>
      <c r="I50" s="36"/>
      <c r="J50" s="36"/>
      <c r="K50" s="36"/>
      <c r="L50" s="36"/>
      <c r="M50" s="36"/>
      <c r="N50" s="36"/>
      <c r="O50" s="36"/>
      <c r="P50" s="36"/>
      <c r="Q50" s="36"/>
      <c r="R50" s="36"/>
      <c r="S50" s="36"/>
      <c r="T50" s="36"/>
      <c r="U50" s="36"/>
      <c r="V50" s="36"/>
      <c r="W50" s="36"/>
      <c r="X50" s="36"/>
      <c r="Y50" s="36"/>
      <c r="Z50" s="36"/>
      <c r="AA50" s="36"/>
      <c r="AB50" s="36"/>
    </row>
    <row r="51" spans="1:28" ht="13.5" customHeight="1" x14ac:dyDescent="0.15">
      <c r="A51" s="58"/>
      <c r="B51" s="64" t="s">
        <v>650</v>
      </c>
      <c r="C51" s="49"/>
      <c r="D51" s="49"/>
      <c r="E51" s="63"/>
      <c r="F51" s="100"/>
      <c r="G51" s="49"/>
      <c r="H51" s="36"/>
      <c r="I51" s="36"/>
      <c r="J51" s="36"/>
      <c r="K51" s="36"/>
      <c r="L51" s="36"/>
      <c r="M51" s="36"/>
      <c r="N51" s="36"/>
      <c r="O51" s="36"/>
      <c r="P51" s="36"/>
      <c r="Q51" s="36"/>
      <c r="R51" s="36"/>
      <c r="S51" s="36"/>
      <c r="T51" s="36"/>
      <c r="U51" s="36"/>
      <c r="V51" s="36"/>
      <c r="W51" s="36"/>
      <c r="X51" s="36"/>
      <c r="Y51" s="36"/>
      <c r="Z51" s="36"/>
      <c r="AA51" s="36"/>
      <c r="AB51" s="36"/>
    </row>
    <row r="52" spans="1:28" ht="13.5" customHeight="1" x14ac:dyDescent="0.15">
      <c r="A52" s="95" t="s">
        <v>553</v>
      </c>
      <c r="B52" s="116" t="s">
        <v>651</v>
      </c>
      <c r="C52" s="90"/>
      <c r="D52" s="90"/>
      <c r="E52" s="97"/>
      <c r="F52" s="90"/>
      <c r="G52" s="90"/>
      <c r="H52" s="99"/>
      <c r="I52" s="99"/>
      <c r="J52" s="99"/>
      <c r="K52" s="99"/>
      <c r="L52" s="99"/>
      <c r="M52" s="99"/>
      <c r="N52" s="99"/>
      <c r="O52" s="99"/>
      <c r="P52" s="99"/>
      <c r="Q52" s="99"/>
      <c r="R52" s="99"/>
      <c r="S52" s="99"/>
      <c r="T52" s="99"/>
      <c r="U52" s="99"/>
      <c r="V52" s="99"/>
      <c r="W52" s="99"/>
      <c r="X52" s="99"/>
      <c r="Y52" s="99"/>
      <c r="Z52" s="99"/>
      <c r="AA52" s="99"/>
      <c r="AB52" s="99"/>
    </row>
    <row r="53" spans="1:28" ht="13.5" customHeight="1" x14ac:dyDescent="0.15">
      <c r="A53" s="58"/>
      <c r="B53" s="13" t="s">
        <v>652</v>
      </c>
      <c r="C53" s="49"/>
      <c r="D53" s="49"/>
      <c r="E53" s="63"/>
      <c r="F53" s="49"/>
      <c r="G53" s="49"/>
      <c r="H53" s="36"/>
      <c r="I53" s="36"/>
      <c r="J53" s="36"/>
      <c r="K53" s="36"/>
      <c r="L53" s="36"/>
      <c r="M53" s="36"/>
      <c r="N53" s="36"/>
      <c r="O53" s="36"/>
      <c r="P53" s="36"/>
      <c r="Q53" s="36"/>
      <c r="R53" s="36"/>
      <c r="S53" s="36"/>
      <c r="T53" s="36"/>
      <c r="U53" s="36"/>
      <c r="V53" s="36"/>
      <c r="W53" s="36"/>
      <c r="X53" s="36"/>
      <c r="Y53" s="36"/>
      <c r="Z53" s="36"/>
      <c r="AA53" s="36"/>
      <c r="AB53" s="36"/>
    </row>
    <row r="54" spans="1:28" ht="13.5" customHeight="1" x14ac:dyDescent="0.15">
      <c r="A54" s="58"/>
      <c r="B54" s="13" t="s">
        <v>653</v>
      </c>
      <c r="C54" s="49"/>
      <c r="D54" s="49"/>
      <c r="E54" s="63"/>
      <c r="F54" s="49"/>
      <c r="G54" s="49"/>
      <c r="H54" s="36"/>
      <c r="I54" s="36"/>
      <c r="J54" s="36"/>
      <c r="K54" s="36"/>
      <c r="L54" s="36"/>
      <c r="M54" s="36"/>
      <c r="N54" s="36"/>
      <c r="O54" s="36"/>
      <c r="P54" s="36"/>
      <c r="Q54" s="36"/>
      <c r="R54" s="36"/>
      <c r="S54" s="36"/>
      <c r="T54" s="36"/>
      <c r="U54" s="36"/>
      <c r="V54" s="36"/>
      <c r="W54" s="36"/>
      <c r="X54" s="36"/>
      <c r="Y54" s="36"/>
      <c r="Z54" s="36"/>
      <c r="AA54" s="36"/>
      <c r="AB54" s="36"/>
    </row>
    <row r="55" spans="1:28" ht="13.5" customHeight="1" x14ac:dyDescent="0.15">
      <c r="A55" s="58"/>
      <c r="B55" s="13" t="s">
        <v>654</v>
      </c>
      <c r="C55" s="49"/>
      <c r="D55" s="49"/>
      <c r="E55" s="63"/>
      <c r="F55" s="49"/>
      <c r="G55" s="49"/>
      <c r="H55" s="36"/>
      <c r="I55" s="36"/>
      <c r="J55" s="36"/>
      <c r="K55" s="36"/>
      <c r="L55" s="36"/>
      <c r="M55" s="36"/>
      <c r="N55" s="36"/>
      <c r="O55" s="36"/>
      <c r="P55" s="36"/>
      <c r="Q55" s="36"/>
      <c r="R55" s="36"/>
      <c r="S55" s="36"/>
      <c r="T55" s="36"/>
      <c r="U55" s="36"/>
      <c r="V55" s="36"/>
      <c r="W55" s="36"/>
      <c r="X55" s="36"/>
      <c r="Y55" s="36"/>
      <c r="Z55" s="36"/>
      <c r="AA55" s="36"/>
      <c r="AB55" s="36"/>
    </row>
    <row r="56" spans="1:28" ht="13.5" customHeight="1" x14ac:dyDescent="0.15">
      <c r="A56" s="58"/>
      <c r="B56" s="13" t="s">
        <v>655</v>
      </c>
      <c r="C56" s="49"/>
      <c r="D56" s="49"/>
      <c r="E56" s="63"/>
      <c r="F56" s="49"/>
      <c r="G56" s="49"/>
      <c r="H56" s="36"/>
      <c r="I56" s="36"/>
      <c r="J56" s="36"/>
      <c r="K56" s="36"/>
      <c r="L56" s="36"/>
      <c r="M56" s="36"/>
      <c r="N56" s="36"/>
      <c r="O56" s="36"/>
      <c r="P56" s="36"/>
      <c r="Q56" s="36"/>
      <c r="R56" s="36"/>
      <c r="S56" s="36"/>
      <c r="T56" s="36"/>
      <c r="U56" s="36"/>
      <c r="V56" s="36"/>
      <c r="W56" s="36"/>
      <c r="X56" s="36"/>
      <c r="Y56" s="36"/>
      <c r="Z56" s="36"/>
      <c r="AA56" s="36"/>
      <c r="AB56" s="36"/>
    </row>
    <row r="57" spans="1:28" ht="13.5" customHeight="1" x14ac:dyDescent="0.15">
      <c r="A57" s="58"/>
      <c r="B57" s="13" t="s">
        <v>656</v>
      </c>
      <c r="C57" s="49"/>
      <c r="D57" s="49"/>
      <c r="E57" s="63"/>
      <c r="F57" s="49"/>
      <c r="G57" s="49"/>
      <c r="H57" s="36"/>
      <c r="I57" s="36"/>
      <c r="J57" s="36"/>
      <c r="K57" s="36"/>
      <c r="L57" s="36"/>
      <c r="M57" s="36"/>
      <c r="N57" s="36"/>
      <c r="O57" s="36"/>
      <c r="P57" s="36"/>
      <c r="Q57" s="36"/>
      <c r="R57" s="36"/>
      <c r="S57" s="36"/>
      <c r="T57" s="36"/>
      <c r="U57" s="36"/>
      <c r="V57" s="36"/>
      <c r="W57" s="36"/>
      <c r="X57" s="36"/>
      <c r="Y57" s="36"/>
      <c r="Z57" s="36"/>
      <c r="AA57" s="36"/>
      <c r="AB57" s="36"/>
    </row>
    <row r="58" spans="1:28" ht="13.5" customHeight="1" x14ac:dyDescent="0.15">
      <c r="A58" s="58"/>
      <c r="B58" s="64" t="s">
        <v>657</v>
      </c>
      <c r="C58" s="49"/>
      <c r="D58" s="82" t="s">
        <v>658</v>
      </c>
      <c r="E58" s="63"/>
      <c r="F58" s="49"/>
      <c r="G58" s="49"/>
      <c r="H58" s="36"/>
      <c r="I58" s="36"/>
      <c r="J58" s="36"/>
      <c r="K58" s="36"/>
      <c r="L58" s="36"/>
      <c r="M58" s="36"/>
      <c r="N58" s="36"/>
      <c r="O58" s="36"/>
      <c r="P58" s="36"/>
      <c r="Q58" s="36"/>
      <c r="R58" s="36"/>
      <c r="S58" s="36"/>
      <c r="T58" s="36"/>
      <c r="U58" s="36"/>
      <c r="V58" s="36"/>
      <c r="W58" s="36"/>
      <c r="X58" s="36"/>
      <c r="Y58" s="36"/>
      <c r="Z58" s="36"/>
      <c r="AA58" s="36"/>
      <c r="AB58" s="36"/>
    </row>
    <row r="59" spans="1:28" ht="13.5" customHeight="1" x14ac:dyDescent="0.15">
      <c r="A59" s="58"/>
      <c r="B59" s="64" t="s">
        <v>659</v>
      </c>
      <c r="C59" s="49"/>
      <c r="D59" s="82" t="s">
        <v>660</v>
      </c>
      <c r="E59" s="63"/>
      <c r="F59" s="49"/>
      <c r="G59" s="49"/>
      <c r="H59" s="36"/>
      <c r="I59" s="36"/>
      <c r="J59" s="36"/>
      <c r="K59" s="36"/>
      <c r="L59" s="36"/>
      <c r="M59" s="36"/>
      <c r="N59" s="36"/>
      <c r="O59" s="36"/>
      <c r="P59" s="36"/>
      <c r="Q59" s="36"/>
      <c r="R59" s="36"/>
      <c r="S59" s="36"/>
      <c r="T59" s="36"/>
      <c r="U59" s="36"/>
      <c r="V59" s="36"/>
      <c r="W59" s="36"/>
      <c r="X59" s="36"/>
      <c r="Y59" s="36"/>
      <c r="Z59" s="36"/>
      <c r="AA59" s="36"/>
      <c r="AB59" s="36"/>
    </row>
    <row r="60" spans="1:28" ht="13.5" customHeight="1" x14ac:dyDescent="0.15">
      <c r="A60" s="58"/>
      <c r="B60" s="13" t="s">
        <v>661</v>
      </c>
      <c r="C60" s="49"/>
      <c r="D60" s="49"/>
      <c r="E60" s="63"/>
      <c r="F60" s="49"/>
      <c r="G60" s="49"/>
      <c r="H60" s="36"/>
      <c r="I60" s="36"/>
      <c r="J60" s="36"/>
      <c r="K60" s="36"/>
      <c r="L60" s="36"/>
      <c r="M60" s="36"/>
      <c r="N60" s="36"/>
      <c r="O60" s="36"/>
      <c r="P60" s="36"/>
      <c r="Q60" s="36"/>
      <c r="R60" s="36"/>
      <c r="S60" s="36"/>
      <c r="T60" s="36"/>
      <c r="U60" s="36"/>
      <c r="V60" s="36"/>
      <c r="W60" s="36"/>
      <c r="X60" s="36"/>
      <c r="Y60" s="36"/>
      <c r="Z60" s="36"/>
      <c r="AA60" s="36"/>
      <c r="AB60" s="36"/>
    </row>
    <row r="61" spans="1:28" ht="13.5" customHeight="1" x14ac:dyDescent="0.15">
      <c r="A61" s="58"/>
      <c r="B61" s="64" t="s">
        <v>662</v>
      </c>
      <c r="C61" s="49"/>
      <c r="D61" s="49"/>
      <c r="E61" s="63"/>
      <c r="F61" s="49"/>
      <c r="G61" s="49"/>
      <c r="H61" s="36"/>
      <c r="I61" s="36"/>
      <c r="J61" s="36"/>
      <c r="K61" s="36"/>
      <c r="L61" s="36"/>
      <c r="M61" s="36"/>
      <c r="N61" s="36"/>
      <c r="O61" s="36"/>
      <c r="P61" s="36"/>
      <c r="Q61" s="36"/>
      <c r="R61" s="36"/>
      <c r="S61" s="36"/>
      <c r="T61" s="36"/>
      <c r="U61" s="36"/>
      <c r="V61" s="36"/>
      <c r="W61" s="36"/>
      <c r="X61" s="36"/>
      <c r="Y61" s="36"/>
      <c r="Z61" s="36"/>
      <c r="AA61" s="36"/>
      <c r="AB61" s="36"/>
    </row>
    <row r="62" spans="1:28" ht="13.5" customHeight="1" x14ac:dyDescent="0.15">
      <c r="A62" s="58"/>
      <c r="B62" s="13" t="s">
        <v>663</v>
      </c>
      <c r="C62" s="49"/>
      <c r="D62" s="49"/>
      <c r="E62" s="63"/>
      <c r="F62" s="49"/>
      <c r="G62" s="49"/>
      <c r="H62" s="36"/>
      <c r="I62" s="36"/>
      <c r="J62" s="36"/>
      <c r="K62" s="36"/>
      <c r="L62" s="36"/>
      <c r="M62" s="36"/>
      <c r="N62" s="36"/>
      <c r="O62" s="36"/>
      <c r="P62" s="36"/>
      <c r="Q62" s="36"/>
      <c r="R62" s="36"/>
      <c r="S62" s="36"/>
      <c r="T62" s="36"/>
      <c r="U62" s="36"/>
      <c r="V62" s="36"/>
      <c r="W62" s="36"/>
      <c r="X62" s="36"/>
      <c r="Y62" s="36"/>
      <c r="Z62" s="36"/>
      <c r="AA62" s="36"/>
      <c r="AB62" s="36"/>
    </row>
    <row r="63" spans="1:28" ht="13.5" customHeight="1" x14ac:dyDescent="0.15">
      <c r="A63" s="58"/>
      <c r="B63" s="13" t="s">
        <v>664</v>
      </c>
      <c r="C63" s="49"/>
      <c r="D63" s="49"/>
      <c r="E63" s="63"/>
      <c r="F63" s="49"/>
      <c r="G63" s="49"/>
      <c r="H63" s="36"/>
      <c r="I63" s="36"/>
      <c r="J63" s="36"/>
      <c r="K63" s="36"/>
      <c r="L63" s="36"/>
      <c r="M63" s="36"/>
      <c r="N63" s="36"/>
      <c r="O63" s="36"/>
      <c r="P63" s="36"/>
      <c r="Q63" s="36"/>
      <c r="R63" s="36"/>
      <c r="S63" s="36"/>
      <c r="T63" s="36"/>
      <c r="U63" s="36"/>
      <c r="V63" s="36"/>
      <c r="W63" s="36"/>
      <c r="X63" s="36"/>
      <c r="Y63" s="36"/>
      <c r="Z63" s="36"/>
      <c r="AA63" s="36"/>
      <c r="AB63" s="36"/>
    </row>
    <row r="64" spans="1:28" ht="13.5" customHeight="1" x14ac:dyDescent="0.15">
      <c r="A64" s="95" t="s">
        <v>555</v>
      </c>
      <c r="B64" s="89" t="s">
        <v>665</v>
      </c>
      <c r="C64" s="90"/>
      <c r="D64" s="90"/>
      <c r="E64" s="97"/>
      <c r="F64" s="98"/>
      <c r="G64" s="90"/>
      <c r="H64" s="99"/>
      <c r="I64" s="99"/>
      <c r="J64" s="99"/>
      <c r="K64" s="99"/>
      <c r="L64" s="99"/>
      <c r="M64" s="99"/>
      <c r="N64" s="99"/>
      <c r="O64" s="99"/>
      <c r="P64" s="99"/>
      <c r="Q64" s="99"/>
      <c r="R64" s="99"/>
      <c r="S64" s="99"/>
      <c r="T64" s="99"/>
      <c r="U64" s="99"/>
      <c r="V64" s="99"/>
      <c r="W64" s="99"/>
      <c r="X64" s="99"/>
      <c r="Y64" s="99"/>
      <c r="Z64" s="99"/>
      <c r="AA64" s="99"/>
      <c r="AB64" s="99"/>
    </row>
    <row r="65" spans="1:28" ht="13.5" customHeight="1" x14ac:dyDescent="0.15">
      <c r="A65" s="58"/>
      <c r="B65" s="64" t="s">
        <v>666</v>
      </c>
      <c r="C65" s="49"/>
      <c r="D65" s="49"/>
      <c r="E65" s="63"/>
      <c r="F65" s="100"/>
      <c r="G65" s="49"/>
      <c r="H65" s="36"/>
      <c r="I65" s="36"/>
      <c r="J65" s="36"/>
      <c r="K65" s="36"/>
      <c r="L65" s="36"/>
      <c r="M65" s="36"/>
      <c r="N65" s="36"/>
      <c r="O65" s="36"/>
      <c r="P65" s="36"/>
      <c r="Q65" s="36"/>
      <c r="R65" s="36"/>
      <c r="S65" s="36"/>
      <c r="T65" s="36"/>
      <c r="U65" s="36"/>
      <c r="V65" s="36"/>
      <c r="W65" s="36"/>
      <c r="X65" s="36"/>
      <c r="Y65" s="36"/>
      <c r="Z65" s="36"/>
      <c r="AA65" s="36"/>
      <c r="AB65" s="36"/>
    </row>
    <row r="66" spans="1:28" ht="13.5" customHeight="1" x14ac:dyDescent="0.15">
      <c r="A66" s="58"/>
      <c r="B66" s="64" t="s">
        <v>667</v>
      </c>
      <c r="C66" s="49"/>
      <c r="D66" s="49"/>
      <c r="E66" s="63"/>
      <c r="F66" s="100"/>
      <c r="G66" s="49"/>
      <c r="H66" s="36"/>
      <c r="I66" s="36"/>
      <c r="J66" s="36"/>
      <c r="K66" s="36"/>
      <c r="L66" s="36"/>
      <c r="M66" s="36"/>
      <c r="N66" s="36"/>
      <c r="O66" s="36"/>
      <c r="P66" s="36"/>
      <c r="Q66" s="36"/>
      <c r="R66" s="36"/>
      <c r="S66" s="36"/>
      <c r="T66" s="36"/>
      <c r="U66" s="36"/>
      <c r="V66" s="36"/>
      <c r="W66" s="36"/>
      <c r="X66" s="36"/>
      <c r="Y66" s="36"/>
      <c r="Z66" s="36"/>
      <c r="AA66" s="36"/>
      <c r="AB66" s="36"/>
    </row>
    <row r="67" spans="1:28" ht="13.5" customHeight="1" x14ac:dyDescent="0.15">
      <c r="A67" s="58" t="s">
        <v>668</v>
      </c>
      <c r="B67" s="60" t="s">
        <v>669</v>
      </c>
      <c r="C67" s="49"/>
      <c r="D67" s="59"/>
      <c r="E67" s="63"/>
      <c r="F67" s="49"/>
      <c r="G67" s="49"/>
      <c r="H67" s="36"/>
      <c r="I67" s="36"/>
      <c r="J67" s="36"/>
      <c r="K67" s="36"/>
      <c r="L67" s="36"/>
      <c r="M67" s="36"/>
      <c r="N67" s="36"/>
      <c r="O67" s="36"/>
      <c r="P67" s="36"/>
      <c r="Q67" s="36"/>
      <c r="R67" s="36"/>
      <c r="S67" s="36"/>
      <c r="T67" s="36"/>
      <c r="U67" s="36"/>
      <c r="V67" s="36"/>
      <c r="W67" s="36"/>
      <c r="X67" s="36"/>
      <c r="Y67" s="36"/>
      <c r="Z67" s="36"/>
      <c r="AA67" s="36"/>
      <c r="AB67" s="36"/>
    </row>
    <row r="68" spans="1:28" ht="13.5" customHeight="1" x14ac:dyDescent="0.15">
      <c r="A68" s="95" t="s">
        <v>551</v>
      </c>
      <c r="B68" s="89" t="s">
        <v>670</v>
      </c>
      <c r="C68" s="92"/>
      <c r="D68" s="90"/>
      <c r="E68" s="117"/>
      <c r="F68" s="92"/>
      <c r="G68" s="92"/>
      <c r="H68" s="93"/>
      <c r="I68" s="93"/>
      <c r="J68" s="93"/>
      <c r="K68" s="93"/>
      <c r="L68" s="93"/>
      <c r="M68" s="93"/>
      <c r="N68" s="93"/>
      <c r="O68" s="93"/>
      <c r="P68" s="93"/>
      <c r="Q68" s="93"/>
      <c r="R68" s="93"/>
      <c r="S68" s="93"/>
      <c r="T68" s="93"/>
      <c r="U68" s="93"/>
      <c r="V68" s="93"/>
      <c r="W68" s="93"/>
      <c r="X68" s="93"/>
      <c r="Y68" s="93"/>
      <c r="Z68" s="93"/>
      <c r="AA68" s="93"/>
      <c r="AB68" s="93"/>
    </row>
    <row r="69" spans="1:28" ht="13.5" customHeight="1" x14ac:dyDescent="0.15">
      <c r="A69" s="58"/>
      <c r="B69" s="13" t="s">
        <v>671</v>
      </c>
      <c r="C69" s="49"/>
      <c r="D69" s="59"/>
      <c r="E69" s="63"/>
      <c r="F69" s="49"/>
      <c r="G69" s="49"/>
      <c r="H69" s="36"/>
      <c r="I69" s="36"/>
      <c r="J69" s="36"/>
      <c r="K69" s="36"/>
      <c r="L69" s="36"/>
      <c r="M69" s="36"/>
      <c r="N69" s="36"/>
      <c r="O69" s="36"/>
      <c r="P69" s="36"/>
      <c r="Q69" s="36"/>
      <c r="R69" s="36"/>
      <c r="S69" s="36"/>
      <c r="T69" s="36"/>
      <c r="U69" s="36"/>
      <c r="V69" s="36"/>
      <c r="W69" s="36"/>
      <c r="X69" s="36"/>
      <c r="Y69" s="36"/>
      <c r="Z69" s="36"/>
      <c r="AA69" s="36"/>
      <c r="AB69" s="36"/>
    </row>
    <row r="70" spans="1:28" ht="13.5" customHeight="1" x14ac:dyDescent="0.15">
      <c r="A70" s="58"/>
      <c r="B70" s="13" t="s">
        <v>672</v>
      </c>
      <c r="C70" s="49"/>
      <c r="D70" s="59"/>
      <c r="E70" s="63"/>
      <c r="F70" s="49"/>
      <c r="G70" s="49"/>
      <c r="H70" s="36"/>
      <c r="I70" s="36"/>
      <c r="J70" s="36"/>
      <c r="K70" s="36"/>
      <c r="L70" s="36"/>
      <c r="M70" s="36"/>
      <c r="N70" s="36"/>
      <c r="O70" s="36"/>
      <c r="P70" s="36"/>
      <c r="Q70" s="36"/>
      <c r="R70" s="36"/>
      <c r="S70" s="36"/>
      <c r="T70" s="36"/>
      <c r="U70" s="36"/>
      <c r="V70" s="36"/>
      <c r="W70" s="36"/>
      <c r="X70" s="36"/>
      <c r="Y70" s="36"/>
      <c r="Z70" s="36"/>
      <c r="AA70" s="36"/>
      <c r="AB70" s="36"/>
    </row>
    <row r="71" spans="1:28" ht="13.5" customHeight="1" x14ac:dyDescent="0.15">
      <c r="A71" s="58"/>
      <c r="B71" s="13" t="s">
        <v>673</v>
      </c>
      <c r="C71" s="49"/>
      <c r="D71" s="59"/>
      <c r="E71" s="63"/>
      <c r="F71" s="49"/>
      <c r="G71" s="49"/>
      <c r="H71" s="36"/>
      <c r="I71" s="36"/>
      <c r="J71" s="36"/>
      <c r="K71" s="36"/>
      <c r="L71" s="36"/>
      <c r="M71" s="36"/>
      <c r="N71" s="36"/>
      <c r="O71" s="36"/>
      <c r="P71" s="36"/>
      <c r="Q71" s="36"/>
      <c r="R71" s="36"/>
      <c r="S71" s="36"/>
      <c r="T71" s="36"/>
      <c r="U71" s="36"/>
      <c r="V71" s="36"/>
      <c r="W71" s="36"/>
      <c r="X71" s="36"/>
      <c r="Y71" s="36"/>
      <c r="Z71" s="36"/>
      <c r="AA71" s="36"/>
      <c r="AB71" s="36"/>
    </row>
    <row r="72" spans="1:28" ht="13.5" customHeight="1" x14ac:dyDescent="0.15">
      <c r="A72" s="58"/>
      <c r="B72" s="118" t="s">
        <v>674</v>
      </c>
      <c r="C72" s="58"/>
      <c r="D72" s="59"/>
      <c r="E72" s="63"/>
      <c r="F72" s="49"/>
      <c r="G72" s="49"/>
      <c r="H72" s="36"/>
      <c r="I72" s="36"/>
      <c r="J72" s="36"/>
      <c r="K72" s="36"/>
      <c r="L72" s="36"/>
      <c r="M72" s="36"/>
      <c r="N72" s="36"/>
      <c r="O72" s="36"/>
      <c r="P72" s="36"/>
      <c r="Q72" s="36"/>
      <c r="R72" s="36"/>
      <c r="S72" s="36"/>
      <c r="T72" s="36"/>
      <c r="U72" s="36"/>
      <c r="V72" s="36"/>
      <c r="W72" s="36"/>
      <c r="X72" s="36"/>
      <c r="Y72" s="36"/>
      <c r="Z72" s="36"/>
      <c r="AA72" s="36"/>
      <c r="AB72" s="36"/>
    </row>
    <row r="73" spans="1:28" ht="13.5" customHeight="1" x14ac:dyDescent="0.15">
      <c r="A73" s="58"/>
      <c r="B73" s="119" t="s">
        <v>675</v>
      </c>
      <c r="C73" s="120" t="s">
        <v>676</v>
      </c>
      <c r="D73" s="59"/>
      <c r="E73" s="63"/>
      <c r="F73" s="49"/>
      <c r="G73" s="49"/>
      <c r="H73" s="36"/>
      <c r="I73" s="36"/>
      <c r="J73" s="36"/>
      <c r="K73" s="36"/>
      <c r="L73" s="36"/>
      <c r="M73" s="36"/>
      <c r="N73" s="36"/>
      <c r="O73" s="36"/>
      <c r="P73" s="36"/>
      <c r="Q73" s="36"/>
      <c r="R73" s="36"/>
      <c r="S73" s="36"/>
      <c r="T73" s="36"/>
      <c r="U73" s="36"/>
      <c r="V73" s="36"/>
      <c r="W73" s="36"/>
      <c r="X73" s="36"/>
      <c r="Y73" s="36"/>
      <c r="Z73" s="36"/>
      <c r="AA73" s="36"/>
      <c r="AB73" s="36"/>
    </row>
    <row r="74" spans="1:28" ht="13.5" customHeight="1" x14ac:dyDescent="0.15">
      <c r="A74" s="58"/>
      <c r="B74" s="121" t="s">
        <v>677</v>
      </c>
      <c r="C74" s="122" t="s">
        <v>678</v>
      </c>
      <c r="D74" s="59"/>
      <c r="E74" s="63"/>
      <c r="F74" s="49"/>
      <c r="G74" s="49"/>
      <c r="H74" s="36"/>
      <c r="I74" s="36"/>
      <c r="J74" s="36"/>
      <c r="K74" s="36"/>
      <c r="L74" s="36"/>
      <c r="M74" s="36"/>
      <c r="N74" s="36"/>
      <c r="O74" s="36"/>
      <c r="P74" s="36"/>
      <c r="Q74" s="36"/>
      <c r="R74" s="36"/>
      <c r="S74" s="36"/>
      <c r="T74" s="36"/>
      <c r="U74" s="36"/>
      <c r="V74" s="36"/>
      <c r="W74" s="36"/>
      <c r="X74" s="36"/>
      <c r="Y74" s="36"/>
      <c r="Z74" s="36"/>
      <c r="AA74" s="36"/>
      <c r="AB74" s="36"/>
    </row>
    <row r="75" spans="1:28" ht="13.5" customHeight="1" x14ac:dyDescent="0.15">
      <c r="A75" s="58"/>
      <c r="B75" s="121" t="s">
        <v>679</v>
      </c>
      <c r="C75" s="122" t="s">
        <v>680</v>
      </c>
      <c r="D75" s="59"/>
      <c r="E75" s="63"/>
      <c r="F75" s="49"/>
      <c r="G75" s="49"/>
      <c r="H75" s="36"/>
      <c r="I75" s="36"/>
      <c r="J75" s="36"/>
      <c r="K75" s="36"/>
      <c r="L75" s="36"/>
      <c r="M75" s="36"/>
      <c r="N75" s="36"/>
      <c r="O75" s="36"/>
      <c r="P75" s="36"/>
      <c r="Q75" s="36"/>
      <c r="R75" s="36"/>
      <c r="S75" s="36"/>
      <c r="T75" s="36"/>
      <c r="U75" s="36"/>
      <c r="V75" s="36"/>
      <c r="W75" s="36"/>
      <c r="X75" s="36"/>
      <c r="Y75" s="36"/>
      <c r="Z75" s="36"/>
      <c r="AA75" s="36"/>
      <c r="AB75" s="36"/>
    </row>
    <row r="76" spans="1:28" ht="13.5" customHeight="1" x14ac:dyDescent="0.15">
      <c r="A76" s="58"/>
      <c r="B76" s="121" t="s">
        <v>681</v>
      </c>
      <c r="C76" s="122" t="s">
        <v>682</v>
      </c>
      <c r="D76" s="59"/>
      <c r="E76" s="63"/>
      <c r="F76" s="49"/>
      <c r="G76" s="49"/>
      <c r="H76" s="36"/>
      <c r="I76" s="36"/>
      <c r="J76" s="36"/>
      <c r="K76" s="36"/>
      <c r="L76" s="36"/>
      <c r="M76" s="36"/>
      <c r="N76" s="36"/>
      <c r="O76" s="36"/>
      <c r="P76" s="36"/>
      <c r="Q76" s="36"/>
      <c r="R76" s="36"/>
      <c r="S76" s="36"/>
      <c r="T76" s="36"/>
      <c r="U76" s="36"/>
      <c r="V76" s="36"/>
      <c r="W76" s="36"/>
      <c r="X76" s="36"/>
      <c r="Y76" s="36"/>
      <c r="Z76" s="36"/>
      <c r="AA76" s="36"/>
      <c r="AB76" s="36"/>
    </row>
    <row r="77" spans="1:28" ht="13.5" customHeight="1" x14ac:dyDescent="0.15">
      <c r="A77" s="58"/>
      <c r="B77" s="13"/>
      <c r="C77" s="62"/>
      <c r="D77" s="49"/>
      <c r="E77" s="36"/>
      <c r="F77" s="49"/>
      <c r="G77" s="49"/>
      <c r="H77" s="36"/>
      <c r="I77" s="36"/>
      <c r="J77" s="36"/>
      <c r="K77" s="36"/>
      <c r="L77" s="36"/>
      <c r="M77" s="36"/>
      <c r="N77" s="36"/>
      <c r="O77" s="36"/>
      <c r="P77" s="36"/>
      <c r="Q77" s="36"/>
      <c r="R77" s="36"/>
      <c r="S77" s="36"/>
      <c r="T77" s="36"/>
      <c r="U77" s="36"/>
      <c r="V77" s="36"/>
      <c r="W77" s="36"/>
      <c r="X77" s="36"/>
      <c r="Y77" s="36"/>
      <c r="Z77" s="36"/>
      <c r="AA77" s="36"/>
      <c r="AB77" s="36"/>
    </row>
    <row r="78" spans="1:28" ht="13.5" customHeight="1" x14ac:dyDescent="0.15">
      <c r="A78" s="95" t="s">
        <v>553</v>
      </c>
      <c r="B78" s="89" t="s">
        <v>683</v>
      </c>
      <c r="C78" s="92"/>
      <c r="D78" s="90"/>
      <c r="E78" s="117"/>
      <c r="F78" s="93"/>
      <c r="G78" s="92"/>
      <c r="H78" s="93"/>
      <c r="I78" s="93"/>
      <c r="J78" s="93"/>
      <c r="K78" s="93"/>
      <c r="L78" s="93"/>
      <c r="M78" s="93"/>
      <c r="N78" s="93"/>
      <c r="O78" s="93"/>
      <c r="P78" s="93"/>
      <c r="Q78" s="93"/>
      <c r="R78" s="93"/>
      <c r="S78" s="93"/>
      <c r="T78" s="93"/>
      <c r="U78" s="93"/>
      <c r="V78" s="93"/>
      <c r="W78" s="93"/>
      <c r="X78" s="93"/>
      <c r="Y78" s="93"/>
      <c r="Z78" s="93"/>
      <c r="AA78" s="93"/>
      <c r="AB78" s="93"/>
    </row>
    <row r="79" spans="1:28" ht="13.5" customHeight="1" x14ac:dyDescent="0.15">
      <c r="A79" s="82"/>
      <c r="B79" s="64" t="s">
        <v>684</v>
      </c>
      <c r="C79" s="49"/>
      <c r="D79" s="59"/>
      <c r="E79" s="63"/>
      <c r="F79" s="49"/>
      <c r="G79" s="49"/>
      <c r="H79" s="36"/>
      <c r="I79" s="36"/>
      <c r="J79" s="36"/>
      <c r="K79" s="36"/>
      <c r="L79" s="36"/>
      <c r="M79" s="36"/>
      <c r="N79" s="36"/>
      <c r="O79" s="36"/>
      <c r="P79" s="36"/>
      <c r="Q79" s="36"/>
      <c r="R79" s="36"/>
      <c r="S79" s="36"/>
      <c r="T79" s="36"/>
      <c r="U79" s="36"/>
      <c r="V79" s="36"/>
      <c r="W79" s="36"/>
      <c r="X79" s="36"/>
      <c r="Y79" s="36"/>
      <c r="Z79" s="36"/>
      <c r="AA79" s="36"/>
      <c r="AB79" s="36"/>
    </row>
    <row r="80" spans="1:28" ht="13.5" customHeight="1" x14ac:dyDescent="0.15">
      <c r="A80" s="82"/>
      <c r="B80" s="64" t="s">
        <v>685</v>
      </c>
      <c r="C80" s="49"/>
      <c r="D80" s="59"/>
      <c r="E80" s="63"/>
      <c r="F80" s="49"/>
      <c r="G80" s="49"/>
      <c r="H80" s="36"/>
      <c r="I80" s="36"/>
      <c r="J80" s="36"/>
      <c r="K80" s="36"/>
      <c r="L80" s="36"/>
      <c r="M80" s="36"/>
      <c r="N80" s="36"/>
      <c r="O80" s="36"/>
      <c r="P80" s="36"/>
      <c r="Q80" s="36"/>
      <c r="R80" s="36"/>
      <c r="S80" s="36"/>
      <c r="T80" s="36"/>
      <c r="U80" s="36"/>
      <c r="V80" s="36"/>
      <c r="W80" s="36"/>
      <c r="X80" s="36"/>
      <c r="Y80" s="36"/>
      <c r="Z80" s="36"/>
      <c r="AA80" s="36"/>
      <c r="AB80" s="36"/>
    </row>
    <row r="81" spans="1:28" ht="13.5" customHeight="1" x14ac:dyDescent="0.15">
      <c r="A81" s="58"/>
      <c r="B81" s="13" t="s">
        <v>686</v>
      </c>
      <c r="C81" s="59"/>
      <c r="D81" s="59"/>
      <c r="E81" s="94"/>
      <c r="F81" s="49"/>
      <c r="G81" s="49"/>
      <c r="H81" s="36"/>
      <c r="I81" s="36"/>
      <c r="J81" s="36"/>
      <c r="K81" s="36"/>
      <c r="L81" s="36"/>
      <c r="M81" s="36"/>
      <c r="N81" s="36"/>
      <c r="O81" s="36"/>
      <c r="P81" s="36"/>
      <c r="Q81" s="36"/>
      <c r="R81" s="36"/>
      <c r="S81" s="36"/>
      <c r="T81" s="36"/>
      <c r="U81" s="36"/>
      <c r="V81" s="36"/>
      <c r="W81" s="36"/>
      <c r="X81" s="36"/>
      <c r="Y81" s="36"/>
      <c r="Z81" s="36"/>
      <c r="AA81" s="36"/>
      <c r="AB81" s="36"/>
    </row>
    <row r="82" spans="1:28" ht="13.5" customHeight="1" x14ac:dyDescent="0.15">
      <c r="A82" s="58"/>
      <c r="B82" s="64" t="s">
        <v>687</v>
      </c>
      <c r="C82" s="59"/>
      <c r="D82" s="82" t="s">
        <v>688</v>
      </c>
      <c r="E82" s="94"/>
      <c r="F82" s="49"/>
      <c r="G82" s="49"/>
      <c r="H82" s="36"/>
      <c r="I82" s="36"/>
      <c r="J82" s="36"/>
      <c r="K82" s="36"/>
      <c r="L82" s="36"/>
      <c r="M82" s="36"/>
      <c r="N82" s="36"/>
      <c r="O82" s="36"/>
      <c r="P82" s="36"/>
      <c r="Q82" s="36"/>
      <c r="R82" s="36"/>
      <c r="S82" s="36"/>
      <c r="T82" s="36"/>
      <c r="U82" s="36"/>
      <c r="V82" s="36"/>
      <c r="W82" s="36"/>
      <c r="X82" s="36"/>
      <c r="Y82" s="36"/>
      <c r="Z82" s="36"/>
      <c r="AA82" s="36"/>
      <c r="AB82" s="36"/>
    </row>
    <row r="83" spans="1:28" ht="13.5" customHeight="1" x14ac:dyDescent="0.15">
      <c r="A83" s="58"/>
      <c r="B83" s="13" t="s">
        <v>689</v>
      </c>
      <c r="C83" s="59"/>
      <c r="D83" s="59"/>
      <c r="E83" s="94"/>
      <c r="F83" s="49"/>
      <c r="G83" s="49"/>
      <c r="H83" s="36"/>
      <c r="I83" s="36"/>
      <c r="J83" s="36"/>
      <c r="K83" s="36"/>
      <c r="L83" s="36"/>
      <c r="M83" s="36"/>
      <c r="N83" s="36"/>
      <c r="O83" s="36"/>
      <c r="P83" s="36"/>
      <c r="Q83" s="36"/>
      <c r="R83" s="36"/>
      <c r="S83" s="36"/>
      <c r="T83" s="36"/>
      <c r="U83" s="36"/>
      <c r="V83" s="36"/>
      <c r="W83" s="36"/>
      <c r="X83" s="36"/>
      <c r="Y83" s="36"/>
      <c r="Z83" s="36"/>
      <c r="AA83" s="36"/>
      <c r="AB83" s="36"/>
    </row>
    <row r="84" spans="1:28" ht="13.5" customHeight="1" x14ac:dyDescent="0.15">
      <c r="A84" s="58"/>
      <c r="B84" s="64" t="s">
        <v>690</v>
      </c>
      <c r="C84" s="59"/>
      <c r="D84" s="59"/>
      <c r="E84" s="94"/>
      <c r="F84" s="49"/>
      <c r="G84" s="49"/>
      <c r="H84" s="36"/>
      <c r="I84" s="36"/>
      <c r="J84" s="36"/>
      <c r="K84" s="36"/>
      <c r="L84" s="36"/>
      <c r="M84" s="36"/>
      <c r="N84" s="36"/>
      <c r="O84" s="36"/>
      <c r="P84" s="36"/>
      <c r="Q84" s="36"/>
      <c r="R84" s="36"/>
      <c r="S84" s="36"/>
      <c r="T84" s="36"/>
      <c r="U84" s="36"/>
      <c r="V84" s="36"/>
      <c r="W84" s="36"/>
      <c r="X84" s="36"/>
      <c r="Y84" s="36"/>
      <c r="Z84" s="36"/>
      <c r="AA84" s="36"/>
      <c r="AB84" s="36"/>
    </row>
    <row r="85" spans="1:28" ht="13.5" customHeight="1" x14ac:dyDescent="0.15">
      <c r="A85" s="58"/>
      <c r="B85" s="64" t="s">
        <v>691</v>
      </c>
      <c r="C85" s="59"/>
      <c r="D85" s="59"/>
      <c r="E85" s="94"/>
      <c r="F85" s="49"/>
      <c r="G85" s="49"/>
      <c r="H85" s="36"/>
      <c r="I85" s="36"/>
      <c r="J85" s="36"/>
      <c r="K85" s="36"/>
      <c r="L85" s="36"/>
      <c r="M85" s="36"/>
      <c r="N85" s="36"/>
      <c r="O85" s="36"/>
      <c r="P85" s="36"/>
      <c r="Q85" s="36"/>
      <c r="R85" s="36"/>
      <c r="S85" s="36"/>
      <c r="T85" s="36"/>
      <c r="U85" s="36"/>
      <c r="V85" s="36"/>
      <c r="W85" s="36"/>
      <c r="X85" s="36"/>
      <c r="Y85" s="36"/>
      <c r="Z85" s="36"/>
      <c r="AA85" s="36"/>
      <c r="AB85" s="36"/>
    </row>
    <row r="86" spans="1:28" ht="13.5" customHeight="1" x14ac:dyDescent="0.15">
      <c r="A86" s="58"/>
      <c r="B86" s="64" t="s">
        <v>692</v>
      </c>
      <c r="C86" s="59"/>
      <c r="D86" s="59"/>
      <c r="E86" s="94"/>
      <c r="F86" s="49"/>
      <c r="G86" s="49"/>
      <c r="H86" s="36"/>
      <c r="I86" s="36"/>
      <c r="J86" s="36"/>
      <c r="K86" s="36"/>
      <c r="L86" s="36"/>
      <c r="M86" s="36"/>
      <c r="N86" s="36"/>
      <c r="O86" s="36"/>
      <c r="P86" s="36"/>
      <c r="Q86" s="36"/>
      <c r="R86" s="36"/>
      <c r="S86" s="36"/>
      <c r="T86" s="36"/>
      <c r="U86" s="36"/>
      <c r="V86" s="36"/>
      <c r="W86" s="36"/>
      <c r="X86" s="36"/>
      <c r="Y86" s="36"/>
      <c r="Z86" s="36"/>
      <c r="AA86" s="36"/>
      <c r="AB86" s="36"/>
    </row>
    <row r="87" spans="1:28" ht="13.5" customHeight="1" x14ac:dyDescent="0.15">
      <c r="A87" s="58"/>
      <c r="B87" s="64" t="s">
        <v>693</v>
      </c>
      <c r="C87" s="59"/>
      <c r="D87" s="82" t="s">
        <v>694</v>
      </c>
      <c r="E87" s="94"/>
      <c r="F87" s="49"/>
      <c r="G87" s="49"/>
      <c r="H87" s="36"/>
      <c r="I87" s="36"/>
      <c r="J87" s="36"/>
      <c r="K87" s="36"/>
      <c r="L87" s="36"/>
      <c r="M87" s="36"/>
      <c r="N87" s="36"/>
      <c r="O87" s="36"/>
      <c r="P87" s="36"/>
      <c r="Q87" s="36"/>
      <c r="R87" s="36"/>
      <c r="S87" s="36"/>
      <c r="T87" s="36"/>
      <c r="U87" s="36"/>
      <c r="V87" s="36"/>
      <c r="W87" s="36"/>
      <c r="X87" s="36"/>
      <c r="Y87" s="36"/>
      <c r="Z87" s="36"/>
      <c r="AA87" s="36"/>
      <c r="AB87" s="36"/>
    </row>
    <row r="88" spans="1:28" ht="13.5" customHeight="1" x14ac:dyDescent="0.15">
      <c r="A88" s="58"/>
      <c r="B88" s="64" t="s">
        <v>695</v>
      </c>
      <c r="C88" s="59"/>
      <c r="D88" s="59"/>
      <c r="E88" s="94"/>
      <c r="F88" s="49"/>
      <c r="G88" s="49"/>
      <c r="H88" s="36"/>
      <c r="I88" s="36"/>
      <c r="J88" s="36"/>
      <c r="K88" s="36"/>
      <c r="L88" s="36"/>
      <c r="M88" s="36"/>
      <c r="N88" s="36"/>
      <c r="O88" s="36"/>
      <c r="P88" s="36"/>
      <c r="Q88" s="36"/>
      <c r="R88" s="36"/>
      <c r="S88" s="36"/>
      <c r="T88" s="36"/>
      <c r="U88" s="36"/>
      <c r="V88" s="36"/>
      <c r="W88" s="36"/>
      <c r="X88" s="36"/>
      <c r="Y88" s="36"/>
      <c r="Z88" s="36"/>
      <c r="AA88" s="36"/>
      <c r="AB88" s="36"/>
    </row>
    <row r="89" spans="1:28" ht="13.5" customHeight="1" x14ac:dyDescent="0.15">
      <c r="A89" s="58"/>
      <c r="B89" s="64" t="s">
        <v>696</v>
      </c>
      <c r="C89" s="59"/>
      <c r="D89" s="59"/>
      <c r="E89" s="94"/>
      <c r="F89" s="49"/>
      <c r="G89" s="49"/>
      <c r="H89" s="36"/>
      <c r="I89" s="36"/>
      <c r="J89" s="36"/>
      <c r="K89" s="36"/>
      <c r="L89" s="36"/>
      <c r="M89" s="36"/>
      <c r="N89" s="36"/>
      <c r="O89" s="36"/>
      <c r="P89" s="36"/>
      <c r="Q89" s="36"/>
      <c r="R89" s="36"/>
      <c r="S89" s="36"/>
      <c r="T89" s="36"/>
      <c r="U89" s="36"/>
      <c r="V89" s="36"/>
      <c r="W89" s="36"/>
      <c r="X89" s="36"/>
      <c r="Y89" s="36"/>
      <c r="Z89" s="36"/>
      <c r="AA89" s="36"/>
      <c r="AB89" s="36"/>
    </row>
    <row r="90" spans="1:28" ht="13.5" customHeight="1" x14ac:dyDescent="0.15">
      <c r="A90" s="58"/>
      <c r="B90" s="64" t="s">
        <v>697</v>
      </c>
      <c r="C90" s="59"/>
      <c r="D90" s="59"/>
      <c r="E90" s="94"/>
      <c r="F90" s="49"/>
      <c r="G90" s="49"/>
      <c r="H90" s="36"/>
      <c r="I90" s="36"/>
      <c r="J90" s="36"/>
      <c r="K90" s="36"/>
      <c r="L90" s="36"/>
      <c r="M90" s="36"/>
      <c r="N90" s="36"/>
      <c r="O90" s="36"/>
      <c r="P90" s="36"/>
      <c r="Q90" s="36"/>
      <c r="R90" s="36"/>
      <c r="S90" s="36"/>
      <c r="T90" s="36"/>
      <c r="U90" s="36"/>
      <c r="V90" s="36"/>
      <c r="W90" s="36"/>
      <c r="X90" s="36"/>
      <c r="Y90" s="36"/>
      <c r="Z90" s="36"/>
      <c r="AA90" s="36"/>
      <c r="AB90" s="36"/>
    </row>
    <row r="91" spans="1:28" ht="13.5" customHeight="1" x14ac:dyDescent="0.15">
      <c r="A91" s="58" t="s">
        <v>698</v>
      </c>
      <c r="B91" s="60" t="s">
        <v>699</v>
      </c>
      <c r="C91" s="59"/>
      <c r="D91" s="59"/>
      <c r="E91" s="49"/>
      <c r="F91" s="49"/>
      <c r="G91" s="49"/>
      <c r="H91" s="36"/>
      <c r="I91" s="36"/>
      <c r="J91" s="36"/>
      <c r="K91" s="36"/>
      <c r="L91" s="36"/>
      <c r="M91" s="36"/>
      <c r="N91" s="36"/>
      <c r="O91" s="36"/>
      <c r="P91" s="36"/>
      <c r="Q91" s="36"/>
      <c r="R91" s="36"/>
      <c r="S91" s="36"/>
      <c r="T91" s="36"/>
      <c r="U91" s="36"/>
      <c r="V91" s="36"/>
      <c r="W91" s="36"/>
      <c r="X91" s="36"/>
      <c r="Y91" s="36"/>
      <c r="Z91" s="36"/>
      <c r="AA91" s="36"/>
      <c r="AB91" s="36"/>
    </row>
    <row r="92" spans="1:28" ht="13.5" customHeight="1" x14ac:dyDescent="0.15">
      <c r="A92" s="58" t="s">
        <v>551</v>
      </c>
      <c r="B92" s="60" t="s">
        <v>700</v>
      </c>
      <c r="C92" s="90"/>
      <c r="D92" s="59"/>
      <c r="E92" s="49"/>
      <c r="F92" s="36"/>
      <c r="G92" s="36"/>
      <c r="H92" s="36"/>
      <c r="I92" s="36"/>
      <c r="J92" s="36"/>
      <c r="K92" s="36"/>
      <c r="L92" s="36"/>
      <c r="M92" s="36"/>
      <c r="N92" s="36"/>
      <c r="O92" s="36"/>
      <c r="P92" s="36"/>
      <c r="Q92" s="36"/>
      <c r="R92" s="36"/>
      <c r="S92" s="36"/>
      <c r="T92" s="36"/>
      <c r="U92" s="36"/>
      <c r="V92" s="36"/>
      <c r="W92" s="36"/>
      <c r="X92" s="36"/>
      <c r="Y92" s="36"/>
      <c r="Z92" s="36"/>
      <c r="AA92" s="36"/>
      <c r="AB92" s="36"/>
    </row>
    <row r="93" spans="1:28" ht="13.5" customHeight="1" x14ac:dyDescent="0.15">
      <c r="A93" s="58"/>
      <c r="B93" s="64" t="s">
        <v>701</v>
      </c>
      <c r="C93" s="92"/>
      <c r="D93" s="49"/>
      <c r="E93" s="49"/>
      <c r="F93" s="36"/>
      <c r="G93" s="36"/>
      <c r="H93" s="36"/>
      <c r="I93" s="36"/>
      <c r="J93" s="36"/>
      <c r="K93" s="36"/>
      <c r="L93" s="36"/>
      <c r="M93" s="36"/>
      <c r="N93" s="36"/>
      <c r="O93" s="36"/>
      <c r="P93" s="36"/>
      <c r="Q93" s="36"/>
      <c r="R93" s="36"/>
      <c r="S93" s="36"/>
      <c r="T93" s="36"/>
      <c r="U93" s="36"/>
      <c r="V93" s="36"/>
      <c r="W93" s="36"/>
      <c r="X93" s="36"/>
      <c r="Y93" s="36"/>
      <c r="Z93" s="36"/>
      <c r="AA93" s="36"/>
      <c r="AB93" s="36"/>
    </row>
    <row r="94" spans="1:28" ht="13.5" customHeight="1" x14ac:dyDescent="0.15">
      <c r="A94" s="58"/>
      <c r="B94" s="103" t="s">
        <v>702</v>
      </c>
      <c r="C94" s="102"/>
      <c r="D94" s="102"/>
      <c r="E94" s="103"/>
      <c r="F94" s="103"/>
      <c r="G94" s="36"/>
      <c r="H94" s="36"/>
      <c r="I94" s="36"/>
      <c r="J94" s="36"/>
      <c r="K94" s="36"/>
      <c r="L94" s="36"/>
      <c r="M94" s="36"/>
      <c r="N94" s="36"/>
      <c r="O94" s="36"/>
      <c r="P94" s="36"/>
      <c r="Q94" s="36"/>
      <c r="R94" s="36"/>
      <c r="S94" s="36"/>
      <c r="T94" s="36"/>
      <c r="U94" s="36"/>
      <c r="V94" s="36"/>
      <c r="W94" s="36"/>
      <c r="X94" s="36"/>
      <c r="Y94" s="36"/>
      <c r="Z94" s="36"/>
      <c r="AA94" s="36"/>
      <c r="AB94" s="36"/>
    </row>
    <row r="95" spans="1:28" ht="13.5" customHeight="1" x14ac:dyDescent="0.15">
      <c r="A95" s="58"/>
      <c r="B95" s="106"/>
      <c r="C95" s="105" t="s">
        <v>703</v>
      </c>
      <c r="D95" s="105" t="s">
        <v>704</v>
      </c>
      <c r="E95" s="105" t="s">
        <v>705</v>
      </c>
      <c r="F95" s="105" t="s">
        <v>706</v>
      </c>
      <c r="G95" s="105" t="s">
        <v>707</v>
      </c>
      <c r="H95" s="105" t="s">
        <v>708</v>
      </c>
      <c r="I95" s="36"/>
      <c r="J95" s="36"/>
      <c r="K95" s="36"/>
      <c r="L95" s="36"/>
      <c r="M95" s="36"/>
      <c r="N95" s="36"/>
      <c r="O95" s="36"/>
      <c r="P95" s="36"/>
      <c r="Q95" s="36"/>
      <c r="R95" s="36"/>
      <c r="S95" s="36"/>
      <c r="T95" s="36"/>
      <c r="U95" s="36"/>
      <c r="V95" s="36"/>
      <c r="W95" s="36"/>
      <c r="X95" s="36"/>
      <c r="Y95" s="36"/>
      <c r="Z95" s="36"/>
      <c r="AA95" s="36"/>
      <c r="AB95" s="36"/>
    </row>
    <row r="96" spans="1:28" ht="13.5" customHeight="1" x14ac:dyDescent="0.15">
      <c r="A96" s="58"/>
      <c r="B96" s="123" t="s">
        <v>709</v>
      </c>
      <c r="C96" s="124" t="s">
        <v>710</v>
      </c>
      <c r="D96" s="109" t="s">
        <v>711</v>
      </c>
      <c r="E96" s="125" t="s">
        <v>712</v>
      </c>
      <c r="F96" s="110" t="s">
        <v>713</v>
      </c>
      <c r="G96" s="111" t="s">
        <v>714</v>
      </c>
      <c r="H96" s="111" t="s">
        <v>715</v>
      </c>
      <c r="I96" s="36"/>
      <c r="J96" s="36"/>
      <c r="K96" s="36"/>
      <c r="L96" s="36"/>
      <c r="M96" s="36"/>
      <c r="N96" s="36"/>
      <c r="O96" s="36"/>
      <c r="P96" s="36"/>
      <c r="Q96" s="36"/>
      <c r="R96" s="36"/>
      <c r="S96" s="36"/>
      <c r="T96" s="36"/>
      <c r="U96" s="36"/>
      <c r="V96" s="36"/>
      <c r="W96" s="36"/>
      <c r="X96" s="36"/>
      <c r="Y96" s="36"/>
      <c r="Z96" s="36"/>
      <c r="AA96" s="36"/>
      <c r="AB96" s="36"/>
    </row>
    <row r="97" spans="1:28" ht="13.5" customHeight="1" x14ac:dyDescent="0.15">
      <c r="A97" s="58"/>
      <c r="B97" s="123" t="s">
        <v>716</v>
      </c>
      <c r="C97" s="124" t="s">
        <v>717</v>
      </c>
      <c r="D97" s="109" t="s">
        <v>718</v>
      </c>
      <c r="E97" s="57" t="s">
        <v>719</v>
      </c>
      <c r="F97" s="110" t="s">
        <v>720</v>
      </c>
      <c r="G97" s="111" t="s">
        <v>721</v>
      </c>
      <c r="H97" s="126" t="s">
        <v>722</v>
      </c>
      <c r="I97" s="36"/>
      <c r="J97" s="36"/>
      <c r="K97" s="36"/>
      <c r="L97" s="36"/>
      <c r="M97" s="36"/>
      <c r="N97" s="36"/>
      <c r="O97" s="36"/>
      <c r="P97" s="36"/>
      <c r="Q97" s="36"/>
      <c r="R97" s="36"/>
      <c r="S97" s="36"/>
      <c r="T97" s="36"/>
      <c r="U97" s="36"/>
      <c r="V97" s="36"/>
      <c r="W97" s="36"/>
      <c r="X97" s="36"/>
      <c r="Y97" s="36"/>
      <c r="Z97" s="36"/>
      <c r="AA97" s="36"/>
      <c r="AB97" s="36"/>
    </row>
    <row r="98" spans="1:28" ht="13.5" customHeight="1" x14ac:dyDescent="0.15">
      <c r="A98" s="58"/>
      <c r="B98" s="123" t="s">
        <v>723</v>
      </c>
      <c r="C98" s="124" t="s">
        <v>724</v>
      </c>
      <c r="D98" s="109" t="s">
        <v>725</v>
      </c>
      <c r="E98" s="57" t="s">
        <v>726</v>
      </c>
      <c r="F98" s="110" t="s">
        <v>727</v>
      </c>
      <c r="G98" s="111" t="s">
        <v>728</v>
      </c>
      <c r="H98" s="111" t="s">
        <v>729</v>
      </c>
      <c r="I98" s="36"/>
      <c r="J98" s="36"/>
      <c r="K98" s="36"/>
      <c r="L98" s="36"/>
      <c r="M98" s="36"/>
      <c r="N98" s="36"/>
      <c r="O98" s="36"/>
      <c r="P98" s="36"/>
      <c r="Q98" s="36"/>
      <c r="R98" s="36"/>
      <c r="S98" s="36"/>
      <c r="T98" s="36"/>
      <c r="U98" s="36"/>
      <c r="V98" s="36"/>
      <c r="W98" s="36"/>
      <c r="X98" s="36"/>
      <c r="Y98" s="36"/>
      <c r="Z98" s="36"/>
      <c r="AA98" s="36"/>
      <c r="AB98" s="36"/>
    </row>
    <row r="99" spans="1:28" ht="13.5" customHeight="1" x14ac:dyDescent="0.15">
      <c r="A99" s="58"/>
      <c r="B99" s="123" t="s">
        <v>730</v>
      </c>
      <c r="C99" s="124" t="s">
        <v>731</v>
      </c>
      <c r="D99" s="109" t="s">
        <v>732</v>
      </c>
      <c r="E99" s="57" t="s">
        <v>733</v>
      </c>
      <c r="F99" s="110" t="s">
        <v>734</v>
      </c>
      <c r="G99" s="111" t="s">
        <v>735</v>
      </c>
      <c r="H99" s="111" t="s">
        <v>736</v>
      </c>
      <c r="I99" s="36"/>
      <c r="J99" s="36"/>
      <c r="K99" s="36"/>
      <c r="L99" s="36"/>
      <c r="M99" s="36"/>
      <c r="N99" s="36"/>
      <c r="O99" s="36"/>
      <c r="P99" s="36"/>
      <c r="Q99" s="36"/>
      <c r="R99" s="36"/>
      <c r="S99" s="36"/>
      <c r="T99" s="36"/>
      <c r="U99" s="36"/>
      <c r="V99" s="36"/>
      <c r="W99" s="36"/>
      <c r="X99" s="36"/>
      <c r="Y99" s="36"/>
      <c r="Z99" s="36"/>
      <c r="AA99" s="36"/>
      <c r="AB99" s="36"/>
    </row>
    <row r="100" spans="1:28" ht="13.5" customHeight="1" x14ac:dyDescent="0.15">
      <c r="A100" s="58"/>
      <c r="B100" s="123" t="s">
        <v>737</v>
      </c>
      <c r="C100" s="124" t="s">
        <v>738</v>
      </c>
      <c r="D100" s="109" t="s">
        <v>739</v>
      </c>
      <c r="E100" s="57" t="s">
        <v>740</v>
      </c>
      <c r="F100" s="110" t="s">
        <v>741</v>
      </c>
      <c r="G100" s="111" t="s">
        <v>742</v>
      </c>
      <c r="H100" s="111" t="s">
        <v>743</v>
      </c>
      <c r="I100" s="36"/>
      <c r="J100" s="36"/>
      <c r="K100" s="36"/>
      <c r="L100" s="36"/>
      <c r="M100" s="36"/>
      <c r="N100" s="36"/>
      <c r="O100" s="36"/>
      <c r="P100" s="36"/>
      <c r="Q100" s="36"/>
      <c r="R100" s="36"/>
      <c r="S100" s="36"/>
      <c r="T100" s="36"/>
      <c r="U100" s="36"/>
      <c r="V100" s="36"/>
      <c r="W100" s="36"/>
      <c r="X100" s="36"/>
      <c r="Y100" s="36"/>
      <c r="Z100" s="36"/>
      <c r="AA100" s="36"/>
      <c r="AB100" s="36"/>
    </row>
    <row r="101" spans="1:28" ht="13.5" customHeight="1" x14ac:dyDescent="0.15">
      <c r="A101" s="58"/>
      <c r="B101" s="104" t="s">
        <v>600</v>
      </c>
      <c r="C101" s="59"/>
      <c r="D101" s="59"/>
      <c r="E101" s="49"/>
      <c r="F101" s="36"/>
      <c r="G101" s="36"/>
      <c r="H101" s="36"/>
      <c r="I101" s="36"/>
      <c r="J101" s="36"/>
      <c r="K101" s="36"/>
      <c r="L101" s="36"/>
      <c r="M101" s="36"/>
      <c r="N101" s="36"/>
      <c r="O101" s="36"/>
      <c r="P101" s="36"/>
      <c r="Q101" s="36"/>
      <c r="R101" s="36"/>
      <c r="S101" s="36"/>
      <c r="T101" s="36"/>
      <c r="U101" s="36"/>
      <c r="V101" s="36"/>
      <c r="W101" s="36"/>
      <c r="X101" s="36"/>
      <c r="Y101" s="36"/>
      <c r="Z101" s="36"/>
      <c r="AA101" s="36"/>
      <c r="AB101" s="36"/>
    </row>
    <row r="102" spans="1:28" ht="13.5" customHeight="1" x14ac:dyDescent="0.15">
      <c r="A102" s="58"/>
      <c r="B102" s="13" t="s">
        <v>744</v>
      </c>
      <c r="C102" s="59"/>
      <c r="D102" s="59"/>
      <c r="E102" s="49"/>
      <c r="F102" s="36"/>
      <c r="G102" s="36"/>
      <c r="H102" s="36"/>
      <c r="I102" s="36"/>
      <c r="J102" s="36"/>
      <c r="K102" s="36"/>
      <c r="L102" s="36"/>
      <c r="M102" s="36"/>
      <c r="N102" s="36"/>
      <c r="O102" s="36"/>
      <c r="P102" s="36"/>
      <c r="Q102" s="36"/>
      <c r="R102" s="36"/>
      <c r="S102" s="36"/>
      <c r="T102" s="36"/>
      <c r="U102" s="36"/>
      <c r="V102" s="36"/>
      <c r="W102" s="36"/>
      <c r="X102" s="36"/>
      <c r="Y102" s="36"/>
      <c r="Z102" s="36"/>
      <c r="AA102" s="36"/>
      <c r="AB102" s="36"/>
    </row>
    <row r="103" spans="1:28" ht="13.5" customHeight="1" x14ac:dyDescent="0.15">
      <c r="A103" s="58"/>
      <c r="B103" s="64" t="s">
        <v>745</v>
      </c>
      <c r="C103" s="90"/>
      <c r="D103" s="59"/>
      <c r="E103" s="49"/>
      <c r="F103" s="36"/>
      <c r="G103" s="36"/>
      <c r="H103" s="36"/>
      <c r="I103" s="36"/>
      <c r="J103" s="36"/>
      <c r="K103" s="36"/>
      <c r="L103" s="36"/>
      <c r="M103" s="36"/>
      <c r="N103" s="36"/>
      <c r="O103" s="36"/>
      <c r="P103" s="36"/>
      <c r="Q103" s="36"/>
      <c r="R103" s="36"/>
      <c r="S103" s="36"/>
      <c r="T103" s="36"/>
      <c r="U103" s="36"/>
      <c r="V103" s="36"/>
      <c r="W103" s="36"/>
      <c r="X103" s="36"/>
      <c r="Y103" s="36"/>
      <c r="Z103" s="36"/>
      <c r="AA103" s="36"/>
      <c r="AB103" s="36"/>
    </row>
    <row r="104" spans="1:28" ht="13.5" customHeight="1" x14ac:dyDescent="0.15">
      <c r="A104" s="58"/>
      <c r="B104" s="64" t="s">
        <v>746</v>
      </c>
      <c r="C104" s="49"/>
      <c r="D104" s="49"/>
      <c r="E104" s="49"/>
      <c r="F104" s="36"/>
      <c r="G104" s="36"/>
      <c r="H104" s="36"/>
      <c r="I104" s="36"/>
      <c r="J104" s="36"/>
      <c r="K104" s="36"/>
      <c r="L104" s="36"/>
      <c r="M104" s="36"/>
      <c r="N104" s="36"/>
      <c r="O104" s="36"/>
      <c r="P104" s="36"/>
      <c r="Q104" s="36"/>
      <c r="R104" s="36"/>
      <c r="S104" s="36"/>
      <c r="T104" s="36"/>
      <c r="U104" s="36"/>
      <c r="V104" s="36"/>
      <c r="W104" s="36"/>
      <c r="X104" s="36"/>
      <c r="Y104" s="36"/>
      <c r="Z104" s="36"/>
      <c r="AA104" s="36"/>
      <c r="AB104" s="36"/>
    </row>
    <row r="105" spans="1:28" ht="13.5" customHeight="1" x14ac:dyDescent="0.15">
      <c r="A105" s="58"/>
      <c r="B105" s="64" t="s">
        <v>747</v>
      </c>
      <c r="C105" s="49"/>
      <c r="D105" s="49"/>
      <c r="E105" s="49"/>
      <c r="F105" s="36"/>
      <c r="G105" s="36"/>
      <c r="H105" s="36"/>
      <c r="I105" s="36"/>
      <c r="J105" s="36"/>
      <c r="K105" s="36"/>
      <c r="L105" s="36"/>
      <c r="M105" s="36"/>
      <c r="N105" s="36"/>
      <c r="O105" s="36"/>
      <c r="P105" s="36"/>
      <c r="Q105" s="36"/>
      <c r="R105" s="36"/>
      <c r="S105" s="36"/>
      <c r="T105" s="36"/>
      <c r="U105" s="36"/>
      <c r="V105" s="36"/>
      <c r="W105" s="36"/>
      <c r="X105" s="36"/>
      <c r="Y105" s="36"/>
      <c r="Z105" s="36"/>
      <c r="AA105" s="36"/>
      <c r="AB105" s="36"/>
    </row>
    <row r="106" spans="1:28" ht="13.5" customHeight="1" x14ac:dyDescent="0.15">
      <c r="A106" s="58"/>
      <c r="B106" s="64" t="s">
        <v>748</v>
      </c>
      <c r="C106" s="49"/>
      <c r="D106" s="49"/>
      <c r="E106" s="49"/>
      <c r="F106" s="36"/>
      <c r="G106" s="36"/>
      <c r="H106" s="36"/>
      <c r="I106" s="36"/>
      <c r="J106" s="36"/>
      <c r="K106" s="36"/>
      <c r="L106" s="36"/>
      <c r="M106" s="36"/>
      <c r="N106" s="36"/>
      <c r="O106" s="36"/>
      <c r="P106" s="36"/>
      <c r="Q106" s="36"/>
      <c r="R106" s="36"/>
      <c r="S106" s="36"/>
      <c r="T106" s="36"/>
      <c r="U106" s="36"/>
      <c r="V106" s="36"/>
      <c r="W106" s="36"/>
      <c r="X106" s="36"/>
      <c r="Y106" s="36"/>
      <c r="Z106" s="36"/>
      <c r="AA106" s="36"/>
      <c r="AB106" s="36"/>
    </row>
    <row r="107" spans="1:28" ht="13.5" customHeight="1" x14ac:dyDescent="0.15">
      <c r="A107" s="58" t="s">
        <v>553</v>
      </c>
      <c r="B107" s="60" t="s">
        <v>699</v>
      </c>
      <c r="C107" s="49"/>
      <c r="D107" s="59"/>
      <c r="E107" s="49"/>
      <c r="F107" s="36"/>
      <c r="G107" s="36"/>
      <c r="H107" s="36"/>
      <c r="I107" s="36"/>
      <c r="J107" s="36"/>
      <c r="K107" s="36"/>
      <c r="L107" s="36"/>
      <c r="M107" s="36"/>
      <c r="N107" s="36"/>
      <c r="O107" s="36"/>
      <c r="P107" s="36"/>
      <c r="Q107" s="36"/>
      <c r="R107" s="36"/>
      <c r="S107" s="36"/>
      <c r="T107" s="36"/>
      <c r="U107" s="36"/>
      <c r="V107" s="36"/>
      <c r="W107" s="36"/>
      <c r="X107" s="36"/>
      <c r="Y107" s="36"/>
      <c r="Z107" s="36"/>
      <c r="AA107" s="36"/>
      <c r="AB107" s="36"/>
    </row>
    <row r="108" spans="1:28" ht="13.5" customHeight="1" x14ac:dyDescent="0.15">
      <c r="A108" s="58"/>
      <c r="B108" s="64" t="s">
        <v>749</v>
      </c>
      <c r="C108" s="49"/>
      <c r="D108" s="49"/>
      <c r="E108" s="49"/>
      <c r="F108" s="36"/>
      <c r="G108" s="36"/>
      <c r="H108" s="36"/>
      <c r="I108" s="36"/>
      <c r="J108" s="36"/>
      <c r="K108" s="36"/>
      <c r="L108" s="36"/>
      <c r="M108" s="36"/>
      <c r="N108" s="36"/>
      <c r="O108" s="36"/>
      <c r="P108" s="36"/>
      <c r="Q108" s="36"/>
      <c r="R108" s="36"/>
      <c r="S108" s="36"/>
      <c r="T108" s="36"/>
      <c r="U108" s="36"/>
      <c r="V108" s="36"/>
      <c r="W108" s="36"/>
      <c r="X108" s="36"/>
      <c r="Y108" s="36"/>
      <c r="Z108" s="36"/>
      <c r="AA108" s="36"/>
      <c r="AB108" s="36"/>
    </row>
    <row r="109" spans="1:28" ht="13.5" customHeight="1" x14ac:dyDescent="0.15">
      <c r="A109" s="58"/>
      <c r="B109" s="64" t="s">
        <v>750</v>
      </c>
      <c r="C109" s="49"/>
      <c r="D109" s="49"/>
      <c r="E109" s="49"/>
      <c r="F109" s="36"/>
      <c r="G109" s="36"/>
      <c r="H109" s="36"/>
      <c r="I109" s="36"/>
      <c r="J109" s="36"/>
      <c r="K109" s="36"/>
      <c r="L109" s="36"/>
      <c r="M109" s="36"/>
      <c r="N109" s="36"/>
      <c r="O109" s="36"/>
      <c r="P109" s="36"/>
      <c r="Q109" s="36"/>
      <c r="R109" s="36"/>
      <c r="S109" s="36"/>
      <c r="T109" s="36"/>
      <c r="U109" s="36"/>
      <c r="V109" s="36"/>
      <c r="W109" s="36"/>
      <c r="X109" s="36"/>
      <c r="Y109" s="36"/>
      <c r="Z109" s="36"/>
      <c r="AA109" s="36"/>
      <c r="AB109" s="36"/>
    </row>
    <row r="110" spans="1:28" ht="13.5" customHeight="1" x14ac:dyDescent="0.15">
      <c r="A110" s="58"/>
      <c r="B110" s="64" t="s">
        <v>751</v>
      </c>
      <c r="C110" s="49"/>
      <c r="D110" s="49"/>
      <c r="E110" s="49"/>
      <c r="F110" s="36"/>
      <c r="G110" s="36"/>
      <c r="H110" s="36"/>
      <c r="I110" s="36"/>
      <c r="J110" s="36"/>
      <c r="K110" s="36"/>
      <c r="L110" s="36"/>
      <c r="M110" s="36"/>
      <c r="N110" s="36"/>
      <c r="O110" s="36"/>
      <c r="P110" s="36"/>
      <c r="Q110" s="36"/>
      <c r="R110" s="36"/>
      <c r="S110" s="36"/>
      <c r="T110" s="36"/>
      <c r="U110" s="36"/>
      <c r="V110" s="36"/>
      <c r="W110" s="36"/>
      <c r="X110" s="36"/>
      <c r="Y110" s="36"/>
      <c r="Z110" s="36"/>
      <c r="AA110" s="36"/>
      <c r="AB110" s="36"/>
    </row>
    <row r="111" spans="1:28" ht="13.5" customHeight="1" x14ac:dyDescent="0.15">
      <c r="A111" s="58"/>
      <c r="B111" s="64" t="s">
        <v>752</v>
      </c>
      <c r="C111" s="49"/>
      <c r="D111" s="49"/>
      <c r="E111" s="49"/>
      <c r="F111" s="36"/>
      <c r="G111" s="36"/>
      <c r="H111" s="36"/>
      <c r="I111" s="36"/>
      <c r="J111" s="36"/>
      <c r="K111" s="36"/>
      <c r="L111" s="36"/>
      <c r="M111" s="36"/>
      <c r="N111" s="36"/>
      <c r="O111" s="36"/>
      <c r="P111" s="36"/>
      <c r="Q111" s="36"/>
      <c r="R111" s="36"/>
      <c r="S111" s="36"/>
      <c r="T111" s="36"/>
      <c r="U111" s="36"/>
      <c r="V111" s="36"/>
      <c r="W111" s="36"/>
      <c r="X111" s="36"/>
      <c r="Y111" s="36"/>
      <c r="Z111" s="36"/>
      <c r="AA111" s="36"/>
      <c r="AB111" s="36"/>
    </row>
    <row r="112" spans="1:28" ht="13.5" customHeight="1" x14ac:dyDescent="0.15">
      <c r="A112" s="58"/>
      <c r="B112" s="64" t="s">
        <v>753</v>
      </c>
      <c r="C112" s="49"/>
      <c r="D112" s="49"/>
      <c r="E112" s="49"/>
      <c r="F112" s="36"/>
      <c r="G112" s="36"/>
      <c r="H112" s="36"/>
      <c r="I112" s="36"/>
      <c r="J112" s="36"/>
      <c r="K112" s="36"/>
      <c r="L112" s="36"/>
      <c r="M112" s="36"/>
      <c r="N112" s="36"/>
      <c r="O112" s="36"/>
      <c r="P112" s="36"/>
      <c r="Q112" s="36"/>
      <c r="R112" s="36"/>
      <c r="S112" s="36"/>
      <c r="T112" s="36"/>
      <c r="U112" s="36"/>
      <c r="V112" s="36"/>
      <c r="W112" s="36"/>
      <c r="X112" s="36"/>
      <c r="Y112" s="36"/>
      <c r="Z112" s="36"/>
      <c r="AA112" s="36"/>
      <c r="AB112" s="36"/>
    </row>
    <row r="113" spans="1:28" ht="13.5" customHeight="1" x14ac:dyDescent="0.15">
      <c r="A113" s="58"/>
      <c r="B113" s="64" t="s">
        <v>754</v>
      </c>
      <c r="C113" s="59"/>
      <c r="D113" s="59"/>
      <c r="E113" s="49"/>
      <c r="F113" s="36"/>
      <c r="G113" s="36"/>
      <c r="H113" s="36"/>
      <c r="I113" s="36"/>
      <c r="J113" s="36"/>
      <c r="K113" s="36"/>
      <c r="L113" s="36"/>
      <c r="M113" s="36"/>
      <c r="N113" s="36"/>
      <c r="O113" s="36"/>
      <c r="P113" s="36"/>
      <c r="Q113" s="36"/>
      <c r="R113" s="36"/>
      <c r="S113" s="36"/>
      <c r="T113" s="36"/>
      <c r="U113" s="36"/>
      <c r="V113" s="36"/>
      <c r="W113" s="36"/>
      <c r="X113" s="36"/>
      <c r="Y113" s="36"/>
      <c r="Z113" s="36"/>
      <c r="AA113" s="36"/>
      <c r="AB113" s="36"/>
    </row>
    <row r="114" spans="1:28" ht="13.5" customHeight="1" x14ac:dyDescent="0.15">
      <c r="A114" s="58"/>
      <c r="B114" s="64" t="s">
        <v>755</v>
      </c>
      <c r="C114" s="59"/>
      <c r="D114" s="59"/>
      <c r="E114" s="49"/>
      <c r="F114" s="36"/>
      <c r="G114" s="36"/>
      <c r="H114" s="36"/>
      <c r="I114" s="36"/>
      <c r="J114" s="36"/>
      <c r="K114" s="36"/>
      <c r="L114" s="36"/>
      <c r="M114" s="36"/>
      <c r="N114" s="36"/>
      <c r="O114" s="36"/>
      <c r="P114" s="36"/>
      <c r="Q114" s="36"/>
      <c r="R114" s="36"/>
      <c r="S114" s="36"/>
      <c r="T114" s="36"/>
      <c r="U114" s="36"/>
      <c r="V114" s="36"/>
      <c r="W114" s="36"/>
      <c r="X114" s="36"/>
      <c r="Y114" s="36"/>
      <c r="Z114" s="36"/>
      <c r="AA114" s="36"/>
      <c r="AB114" s="36"/>
    </row>
    <row r="115" spans="1:28" ht="13.5" customHeight="1" x14ac:dyDescent="0.15">
      <c r="A115" s="58"/>
      <c r="B115" s="102" t="s">
        <v>756</v>
      </c>
      <c r="C115" s="102"/>
      <c r="D115" s="102"/>
      <c r="E115" s="102"/>
      <c r="F115" s="62"/>
      <c r="G115" s="36"/>
      <c r="H115" s="36"/>
      <c r="I115" s="36"/>
      <c r="J115" s="36"/>
      <c r="K115" s="36"/>
      <c r="L115" s="36"/>
      <c r="M115" s="36"/>
      <c r="N115" s="36"/>
      <c r="O115" s="36"/>
      <c r="P115" s="36"/>
      <c r="Q115" s="36"/>
      <c r="R115" s="36"/>
      <c r="S115" s="36"/>
      <c r="T115" s="36"/>
      <c r="U115" s="36"/>
      <c r="V115" s="36"/>
      <c r="W115" s="36"/>
      <c r="X115" s="36"/>
      <c r="Y115" s="36"/>
      <c r="Z115" s="36"/>
      <c r="AA115" s="36"/>
      <c r="AB115" s="36"/>
    </row>
    <row r="116" spans="1:28" ht="13.5" customHeight="1" x14ac:dyDescent="0.15">
      <c r="A116" s="58"/>
      <c r="B116" s="106" t="s">
        <v>757</v>
      </c>
      <c r="C116" s="105" t="s">
        <v>758</v>
      </c>
      <c r="D116" s="105" t="s">
        <v>759</v>
      </c>
      <c r="E116" s="105" t="s">
        <v>760</v>
      </c>
      <c r="F116" s="62"/>
      <c r="G116" s="36"/>
      <c r="H116" s="36"/>
      <c r="I116" s="36"/>
      <c r="J116" s="36"/>
      <c r="K116" s="36"/>
      <c r="L116" s="36"/>
      <c r="M116" s="36"/>
      <c r="N116" s="36"/>
      <c r="O116" s="36"/>
      <c r="P116" s="36"/>
      <c r="Q116" s="36"/>
      <c r="R116" s="36"/>
      <c r="S116" s="36"/>
      <c r="T116" s="36"/>
      <c r="U116" s="36"/>
      <c r="V116" s="36"/>
      <c r="W116" s="36"/>
      <c r="X116" s="36"/>
      <c r="Y116" s="36"/>
      <c r="Z116" s="36"/>
      <c r="AA116" s="36"/>
      <c r="AB116" s="36"/>
    </row>
    <row r="117" spans="1:28" ht="13.5" customHeight="1" x14ac:dyDescent="0.15">
      <c r="A117" s="58"/>
      <c r="B117" s="127" t="s">
        <v>761</v>
      </c>
      <c r="C117" s="128"/>
      <c r="D117" s="128"/>
      <c r="E117" s="128"/>
      <c r="F117" s="62"/>
      <c r="G117" s="36"/>
      <c r="H117" s="36"/>
      <c r="I117" s="36"/>
      <c r="J117" s="36"/>
      <c r="K117" s="36"/>
      <c r="L117" s="36"/>
      <c r="M117" s="36"/>
      <c r="N117" s="36"/>
      <c r="O117" s="36"/>
      <c r="P117" s="36"/>
      <c r="Q117" s="36"/>
      <c r="R117" s="36"/>
      <c r="S117" s="36"/>
      <c r="T117" s="36"/>
      <c r="U117" s="36"/>
      <c r="V117" s="36"/>
      <c r="W117" s="36"/>
      <c r="X117" s="36"/>
      <c r="Y117" s="36"/>
      <c r="Z117" s="36"/>
      <c r="AA117" s="36"/>
      <c r="AB117" s="36"/>
    </row>
    <row r="118" spans="1:28" ht="13.5" customHeight="1" x14ac:dyDescent="0.15">
      <c r="A118" s="58"/>
      <c r="B118" s="127" t="s">
        <v>762</v>
      </c>
      <c r="C118" s="129" t="s">
        <v>763</v>
      </c>
      <c r="D118" s="129" t="s">
        <v>764</v>
      </c>
      <c r="E118" s="129" t="s">
        <v>765</v>
      </c>
      <c r="F118" s="62"/>
      <c r="G118" s="36"/>
      <c r="H118" s="36"/>
      <c r="I118" s="36"/>
      <c r="J118" s="36"/>
      <c r="K118" s="36"/>
      <c r="L118" s="36"/>
      <c r="M118" s="36"/>
      <c r="N118" s="36"/>
      <c r="O118" s="36"/>
      <c r="P118" s="36"/>
      <c r="Q118" s="36"/>
      <c r="R118" s="36"/>
      <c r="S118" s="36"/>
      <c r="T118" s="36"/>
      <c r="U118" s="36"/>
      <c r="V118" s="36"/>
      <c r="W118" s="36"/>
      <c r="X118" s="36"/>
      <c r="Y118" s="36"/>
      <c r="Z118" s="36"/>
      <c r="AA118" s="36"/>
      <c r="AB118" s="36"/>
    </row>
    <row r="119" spans="1:28" ht="13.5" customHeight="1" x14ac:dyDescent="0.15">
      <c r="A119" s="58"/>
      <c r="B119" s="127" t="s">
        <v>766</v>
      </c>
      <c r="C119" s="129" t="s">
        <v>767</v>
      </c>
      <c r="D119" s="129" t="s">
        <v>768</v>
      </c>
      <c r="E119" s="129" t="s">
        <v>769</v>
      </c>
      <c r="F119" s="62"/>
      <c r="G119" s="36"/>
      <c r="H119" s="36"/>
      <c r="I119" s="36"/>
      <c r="J119" s="36"/>
      <c r="K119" s="36"/>
      <c r="L119" s="36"/>
      <c r="M119" s="36"/>
      <c r="N119" s="36"/>
      <c r="O119" s="36"/>
      <c r="P119" s="36"/>
      <c r="Q119" s="36"/>
      <c r="R119" s="36"/>
      <c r="S119" s="36"/>
      <c r="T119" s="36"/>
      <c r="U119" s="36"/>
      <c r="V119" s="36"/>
      <c r="W119" s="36"/>
      <c r="X119" s="36"/>
      <c r="Y119" s="36"/>
      <c r="Z119" s="36"/>
      <c r="AA119" s="36"/>
      <c r="AB119" s="36"/>
    </row>
    <row r="120" spans="1:28" ht="13.5" customHeight="1" x14ac:dyDescent="0.15">
      <c r="A120" s="58"/>
      <c r="B120" s="127" t="s">
        <v>770</v>
      </c>
      <c r="C120" s="129" t="s">
        <v>771</v>
      </c>
      <c r="D120" s="129" t="s">
        <v>772</v>
      </c>
      <c r="E120" s="129" t="s">
        <v>773</v>
      </c>
      <c r="F120" s="62"/>
      <c r="G120" s="36"/>
      <c r="H120" s="36"/>
      <c r="I120" s="36"/>
      <c r="J120" s="36"/>
      <c r="K120" s="36"/>
      <c r="L120" s="36"/>
      <c r="M120" s="36"/>
      <c r="N120" s="36"/>
      <c r="O120" s="36"/>
      <c r="P120" s="36"/>
      <c r="Q120" s="36"/>
      <c r="R120" s="36"/>
      <c r="S120" s="36"/>
      <c r="T120" s="36"/>
      <c r="U120" s="36"/>
      <c r="V120" s="36"/>
      <c r="W120" s="36"/>
      <c r="X120" s="36"/>
      <c r="Y120" s="36"/>
      <c r="Z120" s="36"/>
      <c r="AA120" s="36"/>
      <c r="AB120" s="36"/>
    </row>
    <row r="121" spans="1:28" ht="13.5" customHeight="1" x14ac:dyDescent="0.15">
      <c r="A121" s="58"/>
      <c r="B121" s="127" t="s">
        <v>774</v>
      </c>
      <c r="C121" s="129" t="s">
        <v>775</v>
      </c>
      <c r="D121" s="129" t="s">
        <v>776</v>
      </c>
      <c r="E121" s="129" t="s">
        <v>777</v>
      </c>
      <c r="F121" s="62"/>
      <c r="G121" s="36"/>
      <c r="H121" s="36"/>
      <c r="I121" s="36"/>
      <c r="J121" s="36"/>
      <c r="K121" s="36"/>
      <c r="L121" s="36"/>
      <c r="M121" s="36"/>
      <c r="N121" s="36"/>
      <c r="O121" s="36"/>
      <c r="P121" s="36"/>
      <c r="Q121" s="36"/>
      <c r="R121" s="36"/>
      <c r="S121" s="36"/>
      <c r="T121" s="36"/>
      <c r="U121" s="36"/>
      <c r="V121" s="36"/>
      <c r="W121" s="36"/>
      <c r="X121" s="36"/>
      <c r="Y121" s="36"/>
      <c r="Z121" s="36"/>
      <c r="AA121" s="36"/>
      <c r="AB121" s="36"/>
    </row>
    <row r="122" spans="1:28" ht="13.5" customHeight="1" x14ac:dyDescent="0.15">
      <c r="A122" s="58"/>
      <c r="B122" s="130" t="s">
        <v>778</v>
      </c>
      <c r="C122" s="114" t="s">
        <v>779</v>
      </c>
      <c r="D122" s="114" t="s">
        <v>780</v>
      </c>
      <c r="E122" s="114" t="s">
        <v>781</v>
      </c>
      <c r="F122" s="62"/>
      <c r="G122" s="36"/>
      <c r="H122" s="36"/>
      <c r="I122" s="36"/>
      <c r="J122" s="36"/>
      <c r="K122" s="36"/>
      <c r="L122" s="36"/>
      <c r="M122" s="36"/>
      <c r="N122" s="36"/>
      <c r="O122" s="36"/>
      <c r="P122" s="36"/>
      <c r="Q122" s="36"/>
      <c r="R122" s="36"/>
      <c r="S122" s="36"/>
      <c r="T122" s="36"/>
      <c r="U122" s="36"/>
      <c r="V122" s="36"/>
      <c r="W122" s="36"/>
      <c r="X122" s="36"/>
      <c r="Y122" s="36"/>
      <c r="Z122" s="36"/>
      <c r="AA122" s="36"/>
      <c r="AB122" s="36"/>
    </row>
    <row r="123" spans="1:28" ht="13.5" customHeight="1" x14ac:dyDescent="0.15">
      <c r="A123" s="58" t="s">
        <v>782</v>
      </c>
      <c r="B123" s="60" t="s">
        <v>783</v>
      </c>
      <c r="C123" s="59"/>
      <c r="D123" s="59"/>
      <c r="E123" s="49"/>
      <c r="F123" s="49"/>
      <c r="G123" s="49"/>
      <c r="H123" s="36"/>
      <c r="I123" s="36"/>
      <c r="J123" s="36"/>
      <c r="K123" s="36"/>
      <c r="L123" s="36"/>
      <c r="M123" s="36"/>
      <c r="N123" s="36"/>
      <c r="O123" s="36"/>
      <c r="P123" s="36"/>
      <c r="Q123" s="36"/>
      <c r="R123" s="36"/>
      <c r="S123" s="36"/>
      <c r="T123" s="36"/>
      <c r="U123" s="36"/>
      <c r="V123" s="36"/>
      <c r="W123" s="36"/>
      <c r="X123" s="36"/>
      <c r="Y123" s="36"/>
      <c r="Z123" s="36"/>
      <c r="AA123" s="36"/>
      <c r="AB123" s="36"/>
    </row>
    <row r="124" spans="1:28" ht="13.5" customHeight="1" x14ac:dyDescent="0.15">
      <c r="A124" s="58" t="s">
        <v>551</v>
      </c>
      <c r="B124" s="60" t="s">
        <v>784</v>
      </c>
      <c r="C124" s="58"/>
      <c r="D124" s="58"/>
      <c r="E124" s="82"/>
      <c r="F124" s="82"/>
      <c r="G124" s="82"/>
      <c r="H124" s="104"/>
      <c r="I124" s="104"/>
      <c r="J124" s="104"/>
      <c r="K124" s="104"/>
      <c r="L124" s="104"/>
      <c r="M124" s="104"/>
      <c r="N124" s="104"/>
      <c r="O124" s="104"/>
      <c r="P124" s="104"/>
      <c r="Q124" s="104"/>
      <c r="R124" s="104"/>
      <c r="S124" s="104"/>
      <c r="T124" s="104"/>
      <c r="U124" s="104"/>
      <c r="V124" s="104"/>
      <c r="W124" s="104"/>
      <c r="X124" s="104"/>
      <c r="Y124" s="104"/>
      <c r="Z124" s="104"/>
      <c r="AA124" s="104"/>
      <c r="AB124" s="104"/>
    </row>
    <row r="125" spans="1:28" ht="13.5" customHeight="1" x14ac:dyDescent="0.15">
      <c r="A125" s="58"/>
      <c r="B125" s="63" t="s">
        <v>785</v>
      </c>
      <c r="C125" s="49"/>
      <c r="D125" s="59"/>
      <c r="E125" s="131"/>
      <c r="F125" s="131"/>
      <c r="G125" s="49"/>
      <c r="H125" s="36"/>
      <c r="I125" s="36"/>
      <c r="J125" s="36"/>
      <c r="K125" s="36"/>
      <c r="L125" s="36"/>
      <c r="M125" s="36"/>
      <c r="N125" s="36"/>
      <c r="O125" s="36"/>
      <c r="P125" s="36"/>
      <c r="Q125" s="36"/>
      <c r="R125" s="36"/>
      <c r="S125" s="36"/>
      <c r="T125" s="63"/>
      <c r="U125" s="49"/>
      <c r="V125" s="49"/>
      <c r="W125" s="49"/>
      <c r="X125" s="49"/>
      <c r="Y125" s="63"/>
      <c r="Z125" s="49"/>
      <c r="AA125" s="49"/>
      <c r="AB125" s="36"/>
    </row>
    <row r="126" spans="1:28" ht="13.5" customHeight="1" x14ac:dyDescent="0.15">
      <c r="A126" s="58"/>
      <c r="B126" s="131" t="s">
        <v>786</v>
      </c>
      <c r="C126" s="49"/>
      <c r="D126" s="59"/>
      <c r="E126" s="131"/>
      <c r="F126" s="131"/>
      <c r="G126" s="49"/>
      <c r="H126" s="36"/>
      <c r="I126" s="36"/>
      <c r="J126" s="36"/>
      <c r="K126" s="36"/>
      <c r="L126" s="36"/>
      <c r="M126" s="36"/>
      <c r="N126" s="36"/>
      <c r="O126" s="36"/>
      <c r="P126" s="36"/>
      <c r="Q126" s="36"/>
      <c r="R126" s="36"/>
      <c r="S126" s="36"/>
      <c r="T126" s="63"/>
      <c r="U126" s="49"/>
      <c r="V126" s="49"/>
      <c r="W126" s="49"/>
      <c r="X126" s="49"/>
      <c r="Y126" s="63"/>
      <c r="Z126" s="49"/>
      <c r="AA126" s="49"/>
      <c r="AB126" s="36"/>
    </row>
    <row r="127" spans="1:28" ht="13.5" customHeight="1" x14ac:dyDescent="0.15">
      <c r="A127" s="58"/>
      <c r="B127" s="131" t="s">
        <v>787</v>
      </c>
      <c r="C127" s="49"/>
      <c r="D127" s="59"/>
      <c r="E127" s="131"/>
      <c r="F127" s="131"/>
      <c r="G127" s="49"/>
      <c r="H127" s="36"/>
      <c r="I127" s="36"/>
      <c r="J127" s="36"/>
      <c r="K127" s="36"/>
      <c r="L127" s="36"/>
      <c r="M127" s="36"/>
      <c r="N127" s="36"/>
      <c r="O127" s="36"/>
      <c r="P127" s="36"/>
      <c r="Q127" s="36"/>
      <c r="R127" s="36"/>
      <c r="S127" s="36"/>
      <c r="T127" s="63"/>
      <c r="U127" s="49"/>
      <c r="V127" s="49"/>
      <c r="W127" s="49"/>
      <c r="X127" s="49"/>
      <c r="Y127" s="63"/>
      <c r="Z127" s="49"/>
      <c r="AA127" s="49"/>
      <c r="AB127" s="36"/>
    </row>
    <row r="128" spans="1:28" ht="13.5" customHeight="1" x14ac:dyDescent="0.15">
      <c r="A128" s="58"/>
      <c r="B128" s="131" t="s">
        <v>788</v>
      </c>
      <c r="C128" s="59"/>
      <c r="D128" s="59"/>
      <c r="E128" s="63"/>
      <c r="F128" s="49"/>
      <c r="G128" s="49"/>
      <c r="H128" s="49"/>
      <c r="I128" s="49"/>
      <c r="J128" s="36"/>
      <c r="K128" s="36"/>
      <c r="L128" s="36"/>
      <c r="M128" s="36"/>
      <c r="N128" s="36"/>
      <c r="O128" s="63"/>
      <c r="P128" s="49"/>
      <c r="Q128" s="49"/>
      <c r="R128" s="36"/>
      <c r="S128" s="36"/>
      <c r="T128" s="63"/>
      <c r="U128" s="49"/>
      <c r="V128" s="49"/>
      <c r="W128" s="49"/>
      <c r="X128" s="49"/>
      <c r="Y128" s="63"/>
      <c r="Z128" s="49"/>
      <c r="AA128" s="49"/>
      <c r="AB128" s="36"/>
    </row>
    <row r="129" spans="1:28" ht="13.5" customHeight="1" x14ac:dyDescent="0.15">
      <c r="A129" s="58"/>
      <c r="B129" s="13" t="s">
        <v>789</v>
      </c>
      <c r="C129" s="82"/>
      <c r="D129" s="82"/>
      <c r="E129" s="63"/>
      <c r="F129" s="63"/>
      <c r="G129" s="49"/>
      <c r="H129" s="36"/>
      <c r="I129" s="36"/>
      <c r="J129" s="36"/>
      <c r="K129" s="36"/>
      <c r="L129" s="36"/>
      <c r="M129" s="36"/>
      <c r="N129" s="36"/>
      <c r="O129" s="36"/>
      <c r="P129" s="36"/>
      <c r="Q129" s="36"/>
      <c r="R129" s="36"/>
      <c r="S129" s="36"/>
      <c r="T129" s="36"/>
      <c r="U129" s="36"/>
      <c r="V129" s="36"/>
      <c r="W129" s="36"/>
      <c r="X129" s="36"/>
      <c r="Y129" s="36"/>
      <c r="Z129" s="36"/>
      <c r="AA129" s="36"/>
      <c r="AB129" s="36"/>
    </row>
    <row r="130" spans="1:28" ht="13.5" customHeight="1" x14ac:dyDescent="0.15">
      <c r="A130" s="58"/>
      <c r="B130" s="64" t="s">
        <v>790</v>
      </c>
      <c r="C130" s="82"/>
      <c r="D130" s="58"/>
      <c r="E130" s="82"/>
      <c r="F130" s="64"/>
      <c r="G130" s="64"/>
      <c r="H130" s="104"/>
      <c r="I130" s="104"/>
      <c r="J130" s="104"/>
      <c r="K130" s="104"/>
      <c r="L130" s="104"/>
      <c r="M130" s="104"/>
      <c r="N130" s="104"/>
      <c r="O130" s="104"/>
      <c r="P130" s="104"/>
      <c r="Q130" s="104"/>
      <c r="R130" s="104"/>
      <c r="S130" s="104"/>
      <c r="T130" s="104"/>
      <c r="U130" s="104"/>
      <c r="V130" s="104"/>
      <c r="W130" s="104"/>
      <c r="X130" s="104"/>
      <c r="Y130" s="104"/>
      <c r="Z130" s="104"/>
      <c r="AA130" s="104"/>
      <c r="AB130" s="104"/>
    </row>
    <row r="131" spans="1:28" ht="13.5" customHeight="1" x14ac:dyDescent="0.15">
      <c r="A131" s="58" t="s">
        <v>553</v>
      </c>
      <c r="B131" s="118" t="s">
        <v>791</v>
      </c>
      <c r="C131" s="58"/>
      <c r="D131" s="58"/>
      <c r="E131" s="64"/>
      <c r="F131" s="82"/>
      <c r="G131" s="82"/>
      <c r="H131" s="82"/>
      <c r="I131" s="82"/>
      <c r="J131" s="104"/>
      <c r="K131" s="104"/>
      <c r="L131" s="104"/>
      <c r="M131" s="104"/>
      <c r="N131" s="104"/>
      <c r="O131" s="64"/>
      <c r="P131" s="82"/>
      <c r="Q131" s="82"/>
      <c r="R131" s="104"/>
      <c r="S131" s="104"/>
      <c r="T131" s="64"/>
      <c r="U131" s="82"/>
      <c r="V131" s="82"/>
      <c r="W131" s="82"/>
      <c r="X131" s="82"/>
      <c r="Y131" s="64"/>
      <c r="Z131" s="82"/>
      <c r="AA131" s="82"/>
      <c r="AB131" s="104"/>
    </row>
    <row r="132" spans="1:28" ht="13.5" customHeight="1" x14ac:dyDescent="0.15">
      <c r="A132" s="82"/>
      <c r="B132" s="13" t="s">
        <v>792</v>
      </c>
      <c r="C132" s="82"/>
      <c r="D132" s="82"/>
      <c r="E132" s="64"/>
      <c r="F132" s="82"/>
      <c r="G132" s="82"/>
      <c r="H132" s="82"/>
      <c r="I132" s="82"/>
      <c r="J132" s="104"/>
      <c r="K132" s="104"/>
      <c r="L132" s="104"/>
      <c r="M132" s="104"/>
      <c r="N132" s="104"/>
      <c r="O132" s="64"/>
      <c r="P132" s="82"/>
      <c r="Q132" s="82"/>
      <c r="R132" s="104"/>
      <c r="S132" s="104"/>
      <c r="T132" s="64"/>
      <c r="U132" s="82"/>
      <c r="V132" s="82"/>
      <c r="W132" s="82"/>
      <c r="X132" s="82"/>
      <c r="Y132" s="64"/>
      <c r="Z132" s="82"/>
      <c r="AA132" s="82"/>
      <c r="AB132" s="104"/>
    </row>
    <row r="133" spans="1:28" ht="13.5" customHeight="1" x14ac:dyDescent="0.15">
      <c r="A133" s="82"/>
      <c r="B133" s="13" t="s">
        <v>793</v>
      </c>
      <c r="C133" s="82"/>
      <c r="D133" s="82"/>
      <c r="E133" s="64"/>
      <c r="F133" s="82"/>
      <c r="G133" s="82"/>
      <c r="H133" s="82"/>
      <c r="I133" s="82"/>
      <c r="J133" s="104"/>
      <c r="K133" s="104"/>
      <c r="L133" s="104"/>
      <c r="M133" s="104"/>
      <c r="N133" s="104"/>
      <c r="O133" s="64"/>
      <c r="P133" s="82"/>
      <c r="Q133" s="82"/>
      <c r="R133" s="104"/>
      <c r="S133" s="104"/>
      <c r="T133" s="64"/>
      <c r="U133" s="82"/>
      <c r="V133" s="82"/>
      <c r="W133" s="82"/>
      <c r="X133" s="82"/>
      <c r="Y133" s="64"/>
      <c r="Z133" s="82"/>
      <c r="AA133" s="82"/>
      <c r="AB133" s="104"/>
    </row>
    <row r="134" spans="1:28" ht="13.5" customHeight="1" x14ac:dyDescent="0.15">
      <c r="A134" s="58"/>
      <c r="B134" s="64" t="s">
        <v>794</v>
      </c>
      <c r="C134" s="62"/>
      <c r="D134" s="49"/>
      <c r="E134" s="36"/>
      <c r="F134" s="62"/>
      <c r="G134" s="36"/>
      <c r="H134" s="36"/>
      <c r="I134" s="36"/>
      <c r="J134" s="36"/>
      <c r="K134" s="36"/>
      <c r="L134" s="36"/>
      <c r="M134" s="36"/>
      <c r="N134" s="36"/>
      <c r="O134" s="36"/>
      <c r="P134" s="36"/>
      <c r="Q134" s="36"/>
      <c r="R134" s="36"/>
      <c r="S134" s="36"/>
      <c r="T134" s="36"/>
      <c r="U134" s="36"/>
      <c r="V134" s="36"/>
      <c r="W134" s="36"/>
      <c r="X134" s="36"/>
      <c r="Y134" s="36"/>
      <c r="Z134" s="36"/>
      <c r="AA134" s="36"/>
      <c r="AB134" s="36"/>
    </row>
    <row r="135" spans="1:28" ht="13.5" customHeight="1" x14ac:dyDescent="0.15">
      <c r="A135" s="58"/>
      <c r="B135" s="64" t="s">
        <v>795</v>
      </c>
      <c r="C135" s="58"/>
      <c r="D135" s="58"/>
      <c r="E135" s="64"/>
      <c r="F135" s="82"/>
      <c r="G135" s="82"/>
      <c r="H135" s="82"/>
      <c r="I135" s="82"/>
      <c r="J135" s="104"/>
      <c r="K135" s="104"/>
      <c r="L135" s="104"/>
      <c r="M135" s="104"/>
      <c r="N135" s="104"/>
      <c r="O135" s="64"/>
      <c r="P135" s="82"/>
      <c r="Q135" s="82"/>
      <c r="R135" s="104"/>
      <c r="S135" s="104"/>
      <c r="T135" s="64"/>
      <c r="U135" s="82"/>
      <c r="V135" s="82"/>
      <c r="W135" s="82"/>
      <c r="X135" s="82"/>
      <c r="Y135" s="64"/>
      <c r="Z135" s="82"/>
      <c r="AA135" s="82"/>
      <c r="AB135" s="104"/>
    </row>
    <row r="136" spans="1:28" ht="13.5" customHeight="1" x14ac:dyDescent="0.15">
      <c r="A136" s="58"/>
      <c r="B136" s="64" t="s">
        <v>796</v>
      </c>
      <c r="C136" s="58"/>
      <c r="D136" s="58"/>
      <c r="E136" s="64"/>
      <c r="F136" s="82"/>
      <c r="G136" s="82"/>
      <c r="H136" s="82"/>
      <c r="I136" s="82"/>
      <c r="J136" s="104"/>
      <c r="K136" s="104"/>
      <c r="L136" s="104"/>
      <c r="M136" s="104"/>
      <c r="N136" s="104"/>
      <c r="O136" s="64"/>
      <c r="P136" s="82"/>
      <c r="Q136" s="82"/>
      <c r="R136" s="104"/>
      <c r="S136" s="104"/>
      <c r="T136" s="64"/>
      <c r="U136" s="82"/>
      <c r="V136" s="82"/>
      <c r="W136" s="82"/>
      <c r="X136" s="82"/>
      <c r="Y136" s="64"/>
      <c r="Z136" s="82"/>
      <c r="AA136" s="82"/>
      <c r="AB136" s="104"/>
    </row>
    <row r="137" spans="1:28" ht="13.5" customHeight="1" x14ac:dyDescent="0.15">
      <c r="A137" s="58"/>
      <c r="B137" s="64" t="s">
        <v>797</v>
      </c>
      <c r="C137" s="58"/>
      <c r="D137" s="58"/>
      <c r="E137" s="64"/>
      <c r="F137" s="82"/>
      <c r="G137" s="82"/>
      <c r="H137" s="82"/>
      <c r="I137" s="82"/>
      <c r="J137" s="104"/>
      <c r="K137" s="104"/>
      <c r="L137" s="104"/>
      <c r="M137" s="104"/>
      <c r="N137" s="104"/>
      <c r="O137" s="64"/>
      <c r="P137" s="82"/>
      <c r="Q137" s="82"/>
      <c r="R137" s="104"/>
      <c r="S137" s="104"/>
      <c r="T137" s="64"/>
      <c r="U137" s="82"/>
      <c r="V137" s="82"/>
      <c r="W137" s="82"/>
      <c r="X137" s="82"/>
      <c r="Y137" s="64"/>
      <c r="Z137" s="82"/>
      <c r="AA137" s="82"/>
      <c r="AB137" s="104"/>
    </row>
    <row r="138" spans="1:28" ht="13.5" customHeight="1" x14ac:dyDescent="0.15">
      <c r="A138" s="58"/>
      <c r="B138" s="64" t="s">
        <v>798</v>
      </c>
      <c r="C138" s="58"/>
      <c r="D138" s="58"/>
      <c r="E138" s="64"/>
      <c r="F138" s="82"/>
      <c r="G138" s="82"/>
      <c r="H138" s="82"/>
      <c r="I138" s="82"/>
      <c r="J138" s="104"/>
      <c r="K138" s="104"/>
      <c r="L138" s="104"/>
      <c r="M138" s="104"/>
      <c r="N138" s="104"/>
      <c r="O138" s="64"/>
      <c r="P138" s="82"/>
      <c r="Q138" s="82"/>
      <c r="R138" s="104"/>
      <c r="S138" s="104"/>
      <c r="T138" s="64"/>
      <c r="U138" s="82"/>
      <c r="V138" s="82"/>
      <c r="W138" s="82"/>
      <c r="X138" s="82"/>
      <c r="Y138" s="64"/>
      <c r="Z138" s="82"/>
      <c r="AA138" s="82"/>
      <c r="AB138" s="104"/>
    </row>
    <row r="139" spans="1:28" ht="13.5" customHeight="1" x14ac:dyDescent="0.15">
      <c r="A139" s="58"/>
      <c r="B139" s="64" t="s">
        <v>799</v>
      </c>
      <c r="C139" s="58"/>
      <c r="D139" s="58"/>
      <c r="E139" s="64"/>
      <c r="F139" s="82"/>
      <c r="G139" s="82"/>
      <c r="H139" s="82"/>
      <c r="I139" s="82"/>
      <c r="J139" s="104"/>
      <c r="K139" s="104"/>
      <c r="L139" s="104"/>
      <c r="M139" s="104"/>
      <c r="N139" s="104"/>
      <c r="O139" s="64"/>
      <c r="P139" s="82"/>
      <c r="Q139" s="82"/>
      <c r="R139" s="104"/>
      <c r="S139" s="104"/>
      <c r="T139" s="64"/>
      <c r="U139" s="82"/>
      <c r="V139" s="82"/>
      <c r="W139" s="82"/>
      <c r="X139" s="82"/>
      <c r="Y139" s="64"/>
      <c r="Z139" s="82"/>
      <c r="AA139" s="82"/>
      <c r="AB139" s="104"/>
    </row>
    <row r="140" spans="1:28" ht="17.25" customHeight="1" x14ac:dyDescent="0.15">
      <c r="A140" s="58"/>
      <c r="B140" s="132" t="s">
        <v>800</v>
      </c>
      <c r="C140" s="132"/>
      <c r="D140" s="132"/>
      <c r="E140" s="132"/>
      <c r="F140" s="132"/>
      <c r="G140" s="82"/>
      <c r="H140" s="82"/>
      <c r="I140" s="82"/>
      <c r="J140" s="104"/>
      <c r="K140" s="104"/>
      <c r="L140" s="104"/>
      <c r="M140" s="104"/>
      <c r="N140" s="104"/>
      <c r="O140" s="64"/>
      <c r="P140" s="82"/>
      <c r="Q140" s="82"/>
      <c r="R140" s="104"/>
      <c r="S140" s="104"/>
      <c r="T140" s="64"/>
      <c r="U140" s="82"/>
      <c r="V140" s="82"/>
      <c r="W140" s="82"/>
      <c r="X140" s="82"/>
      <c r="Y140" s="64"/>
      <c r="Z140" s="82"/>
      <c r="AA140" s="82"/>
      <c r="AB140" s="104"/>
    </row>
    <row r="141" spans="1:28" ht="13.5" customHeight="1" x14ac:dyDescent="0.15">
      <c r="A141" s="58"/>
      <c r="B141" s="133"/>
      <c r="C141" s="14"/>
      <c r="D141" s="14"/>
      <c r="E141" s="14"/>
      <c r="F141" s="14"/>
      <c r="G141" s="82"/>
      <c r="H141" s="82"/>
      <c r="I141" s="82"/>
      <c r="J141" s="104"/>
      <c r="K141" s="104"/>
      <c r="L141" s="104"/>
      <c r="M141" s="104"/>
      <c r="N141" s="104"/>
      <c r="O141" s="64"/>
      <c r="P141" s="82"/>
      <c r="Q141" s="82"/>
      <c r="R141" s="104"/>
      <c r="S141" s="104"/>
      <c r="T141" s="64"/>
      <c r="U141" s="82"/>
      <c r="V141" s="82"/>
      <c r="W141" s="82"/>
      <c r="X141" s="82"/>
      <c r="Y141" s="64"/>
      <c r="Z141" s="82"/>
      <c r="AA141" s="82"/>
      <c r="AB141" s="104"/>
    </row>
    <row r="142" spans="1:28" ht="16.5" customHeight="1" x14ac:dyDescent="0.2">
      <c r="A142" s="58"/>
      <c r="B142" s="134" t="s">
        <v>801</v>
      </c>
      <c r="C142" s="334" t="s">
        <v>802</v>
      </c>
      <c r="D142" s="335"/>
      <c r="E142" s="334" t="s">
        <v>803</v>
      </c>
      <c r="F142" s="338"/>
      <c r="G142" s="335"/>
      <c r="H142" s="82"/>
      <c r="I142" s="82"/>
      <c r="J142" s="104"/>
      <c r="K142" s="104"/>
      <c r="L142" s="104"/>
      <c r="M142" s="104"/>
      <c r="N142" s="104"/>
      <c r="O142" s="64"/>
      <c r="P142" s="82"/>
      <c r="Q142" s="82"/>
      <c r="R142" s="104"/>
      <c r="S142" s="104"/>
      <c r="T142" s="64"/>
      <c r="U142" s="82"/>
      <c r="V142" s="82"/>
      <c r="W142" s="82"/>
      <c r="X142" s="82"/>
      <c r="Y142" s="64"/>
      <c r="Z142" s="82"/>
      <c r="AA142" s="82"/>
      <c r="AB142" s="104"/>
    </row>
    <row r="143" spans="1:28" ht="13.5" customHeight="1" x14ac:dyDescent="0.2">
      <c r="A143" s="58"/>
      <c r="B143" s="135" t="s">
        <v>804</v>
      </c>
      <c r="C143" s="336"/>
      <c r="D143" s="337"/>
      <c r="E143" s="339" t="s">
        <v>805</v>
      </c>
      <c r="F143" s="332"/>
      <c r="G143" s="337"/>
      <c r="H143" s="82"/>
      <c r="I143" s="82"/>
      <c r="J143" s="104"/>
      <c r="K143" s="104"/>
      <c r="L143" s="104"/>
      <c r="M143" s="104"/>
      <c r="N143" s="104"/>
      <c r="O143" s="64"/>
      <c r="P143" s="82"/>
      <c r="Q143" s="82"/>
      <c r="R143" s="104"/>
      <c r="S143" s="104"/>
      <c r="T143" s="64"/>
      <c r="U143" s="82"/>
      <c r="V143" s="82"/>
      <c r="W143" s="82"/>
      <c r="X143" s="82"/>
      <c r="Y143" s="64"/>
      <c r="Z143" s="82"/>
      <c r="AA143" s="82"/>
      <c r="AB143" s="104"/>
    </row>
    <row r="144" spans="1:28" ht="13.5" customHeight="1" x14ac:dyDescent="0.2">
      <c r="A144" s="58"/>
      <c r="B144" s="136"/>
      <c r="C144" s="137" t="s">
        <v>806</v>
      </c>
      <c r="D144" s="137" t="s">
        <v>807</v>
      </c>
      <c r="E144" s="138" t="s">
        <v>808</v>
      </c>
      <c r="F144" s="138" t="s">
        <v>809</v>
      </c>
      <c r="G144" s="138" t="s">
        <v>810</v>
      </c>
      <c r="H144" s="82"/>
      <c r="I144" s="82"/>
      <c r="J144" s="104"/>
      <c r="K144" s="104"/>
      <c r="L144" s="104"/>
      <c r="M144" s="104"/>
      <c r="N144" s="104"/>
      <c r="O144" s="64"/>
      <c r="P144" s="82"/>
      <c r="Q144" s="82"/>
      <c r="R144" s="104"/>
      <c r="S144" s="104"/>
      <c r="T144" s="64"/>
      <c r="U144" s="82"/>
      <c r="V144" s="82"/>
      <c r="W144" s="82"/>
      <c r="X144" s="82"/>
      <c r="Y144" s="64"/>
      <c r="Z144" s="82"/>
      <c r="AA144" s="82"/>
      <c r="AB144" s="104"/>
    </row>
    <row r="145" spans="1:28" ht="13.5" customHeight="1" x14ac:dyDescent="0.2">
      <c r="A145" s="58"/>
      <c r="B145" s="340" t="s">
        <v>189</v>
      </c>
      <c r="C145" s="137" t="s">
        <v>811</v>
      </c>
      <c r="D145" s="137"/>
      <c r="E145" s="139" t="s">
        <v>812</v>
      </c>
      <c r="F145" s="139" t="s">
        <v>813</v>
      </c>
      <c r="G145" s="139" t="s">
        <v>814</v>
      </c>
      <c r="H145" s="82"/>
      <c r="I145" s="82"/>
      <c r="J145" s="104"/>
      <c r="K145" s="104"/>
      <c r="L145" s="104"/>
      <c r="M145" s="104"/>
      <c r="N145" s="104"/>
      <c r="O145" s="64"/>
      <c r="P145" s="82"/>
      <c r="Q145" s="82"/>
      <c r="R145" s="104"/>
      <c r="S145" s="104"/>
      <c r="T145" s="64"/>
      <c r="U145" s="82"/>
      <c r="V145" s="82"/>
      <c r="W145" s="82"/>
      <c r="X145" s="82"/>
      <c r="Y145" s="64"/>
      <c r="Z145" s="82"/>
      <c r="AA145" s="82"/>
      <c r="AB145" s="104"/>
    </row>
    <row r="146" spans="1:28" ht="13.5" customHeight="1" x14ac:dyDescent="0.2">
      <c r="A146" s="58"/>
      <c r="B146" s="326"/>
      <c r="C146" s="137"/>
      <c r="D146" s="137" t="s">
        <v>811</v>
      </c>
      <c r="E146" s="139" t="s">
        <v>815</v>
      </c>
      <c r="F146" s="139" t="s">
        <v>816</v>
      </c>
      <c r="G146" s="139" t="s">
        <v>817</v>
      </c>
      <c r="H146" s="82"/>
      <c r="I146" s="82"/>
      <c r="J146" s="104"/>
      <c r="K146" s="104"/>
      <c r="L146" s="104"/>
      <c r="M146" s="104"/>
      <c r="N146" s="104"/>
      <c r="O146" s="64"/>
      <c r="P146" s="82"/>
      <c r="Q146" s="82"/>
      <c r="R146" s="104"/>
      <c r="S146" s="104"/>
      <c r="T146" s="64"/>
      <c r="U146" s="82"/>
      <c r="V146" s="82"/>
      <c r="W146" s="82"/>
      <c r="X146" s="82"/>
      <c r="Y146" s="64"/>
      <c r="Z146" s="82"/>
      <c r="AA146" s="82"/>
      <c r="AB146" s="104"/>
    </row>
    <row r="147" spans="1:28" ht="13.5" customHeight="1" x14ac:dyDescent="0.2">
      <c r="A147" s="58"/>
      <c r="B147" s="140" t="s">
        <v>190</v>
      </c>
      <c r="C147" s="139"/>
      <c r="D147" s="139"/>
      <c r="E147" s="139" t="s">
        <v>815</v>
      </c>
      <c r="F147" s="139" t="s">
        <v>818</v>
      </c>
      <c r="G147" s="139" t="s">
        <v>817</v>
      </c>
      <c r="H147" s="82"/>
      <c r="I147" s="82"/>
      <c r="J147" s="104"/>
      <c r="K147" s="104"/>
      <c r="L147" s="104"/>
      <c r="M147" s="104"/>
      <c r="N147" s="104"/>
      <c r="O147" s="64"/>
      <c r="P147" s="82"/>
      <c r="Q147" s="82"/>
      <c r="R147" s="104"/>
      <c r="S147" s="104"/>
      <c r="T147" s="64"/>
      <c r="U147" s="82"/>
      <c r="V147" s="82"/>
      <c r="W147" s="82"/>
      <c r="X147" s="82"/>
      <c r="Y147" s="64"/>
      <c r="Z147" s="82"/>
      <c r="AA147" s="82"/>
      <c r="AB147" s="104"/>
    </row>
    <row r="148" spans="1:28" ht="13.5" customHeight="1" x14ac:dyDescent="0.15">
      <c r="A148" s="58" t="s">
        <v>555</v>
      </c>
      <c r="B148" s="60" t="s">
        <v>819</v>
      </c>
      <c r="C148" s="58"/>
      <c r="D148" s="58"/>
      <c r="E148" s="64"/>
      <c r="F148" s="82"/>
      <c r="G148" s="82"/>
      <c r="H148" s="82"/>
      <c r="I148" s="82"/>
      <c r="J148" s="104"/>
      <c r="K148" s="104"/>
      <c r="L148" s="104"/>
      <c r="M148" s="104"/>
      <c r="N148" s="104"/>
      <c r="O148" s="64"/>
      <c r="P148" s="82"/>
      <c r="Q148" s="82"/>
      <c r="R148" s="104"/>
      <c r="S148" s="104"/>
      <c r="T148" s="64"/>
      <c r="U148" s="82"/>
      <c r="V148" s="82"/>
      <c r="W148" s="82"/>
      <c r="X148" s="82"/>
      <c r="Y148" s="64"/>
      <c r="Z148" s="82"/>
      <c r="AA148" s="82"/>
      <c r="AB148" s="104"/>
    </row>
    <row r="149" spans="1:28" ht="13.5" customHeight="1" x14ac:dyDescent="0.15">
      <c r="A149" s="58"/>
      <c r="B149" s="64" t="s">
        <v>820</v>
      </c>
      <c r="C149" s="58"/>
      <c r="D149" s="58"/>
      <c r="E149" s="64"/>
      <c r="F149" s="82"/>
      <c r="G149" s="82"/>
      <c r="H149" s="82"/>
      <c r="I149" s="82"/>
      <c r="J149" s="104"/>
      <c r="K149" s="104"/>
      <c r="L149" s="104"/>
      <c r="M149" s="104"/>
      <c r="N149" s="104"/>
      <c r="O149" s="64"/>
      <c r="P149" s="82"/>
      <c r="Q149" s="82"/>
      <c r="R149" s="104"/>
      <c r="S149" s="104"/>
      <c r="T149" s="64"/>
      <c r="U149" s="82"/>
      <c r="V149" s="82"/>
      <c r="W149" s="82"/>
      <c r="X149" s="82"/>
      <c r="Y149" s="64"/>
      <c r="Z149" s="82"/>
      <c r="AA149" s="82"/>
      <c r="AB149" s="104"/>
    </row>
    <row r="150" spans="1:28" ht="13.5" customHeight="1" x14ac:dyDescent="0.15">
      <c r="A150" s="58"/>
      <c r="B150" s="64" t="s">
        <v>821</v>
      </c>
      <c r="C150" s="58"/>
      <c r="D150" s="58"/>
      <c r="E150" s="64"/>
      <c r="F150" s="82"/>
      <c r="G150" s="82"/>
      <c r="H150" s="82"/>
      <c r="I150" s="82"/>
      <c r="J150" s="104"/>
      <c r="K150" s="104"/>
      <c r="L150" s="104"/>
      <c r="M150" s="104"/>
      <c r="N150" s="104"/>
      <c r="O150" s="64"/>
      <c r="P150" s="82"/>
      <c r="Q150" s="82"/>
      <c r="R150" s="104"/>
      <c r="S150" s="104"/>
      <c r="T150" s="64"/>
      <c r="U150" s="82"/>
      <c r="V150" s="82"/>
      <c r="W150" s="82"/>
      <c r="X150" s="82"/>
      <c r="Y150" s="64"/>
      <c r="Z150" s="82"/>
      <c r="AA150" s="82"/>
      <c r="AB150" s="104"/>
    </row>
    <row r="151" spans="1:28" ht="13.5" customHeight="1" x14ac:dyDescent="0.15">
      <c r="A151" s="58"/>
      <c r="B151" s="64" t="s">
        <v>822</v>
      </c>
      <c r="C151" s="49"/>
      <c r="D151" s="59"/>
      <c r="E151" s="131"/>
      <c r="F151" s="131"/>
      <c r="G151" s="49"/>
      <c r="H151" s="36"/>
      <c r="I151" s="36"/>
      <c r="J151" s="36"/>
      <c r="K151" s="36"/>
      <c r="L151" s="36"/>
      <c r="M151" s="36"/>
      <c r="N151" s="36"/>
      <c r="O151" s="36"/>
      <c r="P151" s="36"/>
      <c r="Q151" s="36"/>
      <c r="R151" s="36"/>
      <c r="S151" s="36"/>
      <c r="T151" s="36"/>
      <c r="U151" s="36"/>
      <c r="V151" s="36"/>
      <c r="W151" s="36"/>
      <c r="X151" s="36"/>
      <c r="Y151" s="36"/>
      <c r="Z151" s="36"/>
      <c r="AA151" s="36"/>
      <c r="AB151" s="36"/>
    </row>
    <row r="152" spans="1:28" ht="13.5" customHeight="1" x14ac:dyDescent="0.15">
      <c r="A152" s="58"/>
      <c r="B152" s="13" t="s">
        <v>823</v>
      </c>
      <c r="C152" s="49"/>
      <c r="D152" s="59"/>
      <c r="E152" s="131"/>
      <c r="F152" s="131"/>
      <c r="G152" s="49"/>
      <c r="H152" s="36"/>
      <c r="I152" s="36"/>
      <c r="J152" s="36"/>
      <c r="K152" s="36"/>
      <c r="L152" s="36"/>
      <c r="M152" s="36"/>
      <c r="N152" s="36"/>
      <c r="O152" s="36"/>
      <c r="P152" s="36"/>
      <c r="Q152" s="36"/>
      <c r="R152" s="36"/>
      <c r="S152" s="36"/>
      <c r="T152" s="36"/>
      <c r="U152" s="36"/>
      <c r="V152" s="36"/>
      <c r="W152" s="36"/>
      <c r="X152" s="36"/>
      <c r="Y152" s="36"/>
      <c r="Z152" s="36"/>
      <c r="AA152" s="36"/>
      <c r="AB152" s="36"/>
    </row>
    <row r="153" spans="1:28" ht="13.5" customHeight="1" x14ac:dyDescent="0.15">
      <c r="A153" s="58"/>
      <c r="B153" s="64" t="s">
        <v>824</v>
      </c>
      <c r="C153" s="49"/>
      <c r="D153" s="49"/>
      <c r="E153" s="49"/>
      <c r="F153" s="36"/>
      <c r="G153" s="63"/>
      <c r="H153" s="62"/>
      <c r="I153" s="63"/>
      <c r="J153" s="36"/>
      <c r="K153" s="36"/>
      <c r="L153" s="36"/>
      <c r="M153" s="36"/>
      <c r="N153" s="36"/>
      <c r="O153" s="63"/>
      <c r="P153" s="63"/>
      <c r="Q153" s="63"/>
      <c r="R153" s="36"/>
      <c r="S153" s="36"/>
      <c r="T153" s="63"/>
      <c r="U153" s="63"/>
      <c r="V153" s="63"/>
      <c r="W153" s="63"/>
      <c r="X153" s="63"/>
      <c r="Y153" s="63"/>
      <c r="Z153" s="63"/>
      <c r="AA153" s="63"/>
      <c r="AB153" s="36"/>
    </row>
    <row r="154" spans="1:28" ht="13.5" customHeight="1" x14ac:dyDescent="0.15">
      <c r="A154" s="58"/>
      <c r="B154" s="59" t="s">
        <v>825</v>
      </c>
      <c r="C154" s="49"/>
      <c r="D154" s="49"/>
      <c r="E154" s="49"/>
      <c r="F154" s="49"/>
      <c r="G154" s="63"/>
      <c r="H154" s="62"/>
      <c r="I154" s="63"/>
      <c r="J154" s="36"/>
      <c r="K154" s="36"/>
      <c r="L154" s="36"/>
      <c r="M154" s="36"/>
      <c r="N154" s="36"/>
      <c r="O154" s="63"/>
      <c r="P154" s="63"/>
      <c r="Q154" s="63"/>
      <c r="R154" s="36"/>
      <c r="S154" s="36"/>
      <c r="T154" s="63"/>
      <c r="U154" s="63"/>
      <c r="V154" s="63"/>
      <c r="W154" s="63"/>
      <c r="X154" s="63"/>
      <c r="Y154" s="63"/>
      <c r="Z154" s="63"/>
      <c r="AA154" s="63"/>
      <c r="AB154" s="36"/>
    </row>
    <row r="155" spans="1:28" ht="13.5" customHeight="1" x14ac:dyDescent="0.2">
      <c r="A155" s="58"/>
      <c r="B155" s="134" t="s">
        <v>826</v>
      </c>
      <c r="C155" s="325" t="s">
        <v>827</v>
      </c>
      <c r="D155" s="325" t="s">
        <v>828</v>
      </c>
      <c r="E155" s="327" t="s">
        <v>829</v>
      </c>
      <c r="F155" s="328"/>
      <c r="G155" s="329"/>
      <c r="H155" s="62"/>
      <c r="I155" s="63"/>
      <c r="J155" s="36"/>
      <c r="K155" s="36"/>
      <c r="L155" s="36"/>
      <c r="M155" s="36"/>
      <c r="N155" s="36"/>
      <c r="O155" s="63"/>
      <c r="P155" s="63"/>
      <c r="Q155" s="63"/>
      <c r="R155" s="36"/>
      <c r="S155" s="36"/>
      <c r="T155" s="63"/>
      <c r="U155" s="63"/>
      <c r="V155" s="63"/>
      <c r="W155" s="63"/>
      <c r="X155" s="63"/>
      <c r="Y155" s="63"/>
      <c r="Z155" s="63"/>
      <c r="AA155" s="63"/>
      <c r="AB155" s="36"/>
    </row>
    <row r="156" spans="1:28" ht="13.5" customHeight="1" x14ac:dyDescent="0.2">
      <c r="A156" s="58"/>
      <c r="B156" s="141" t="s">
        <v>830</v>
      </c>
      <c r="C156" s="326"/>
      <c r="D156" s="326"/>
      <c r="E156" s="137" t="s">
        <v>831</v>
      </c>
      <c r="F156" s="137" t="s">
        <v>832</v>
      </c>
      <c r="G156" s="137" t="s">
        <v>833</v>
      </c>
      <c r="H156" s="62"/>
      <c r="I156" s="63"/>
      <c r="J156" s="36"/>
      <c r="K156" s="36"/>
      <c r="L156" s="36"/>
      <c r="M156" s="36"/>
      <c r="N156" s="36"/>
      <c r="O156" s="63"/>
      <c r="P156" s="63"/>
      <c r="Q156" s="63"/>
      <c r="R156" s="36"/>
      <c r="S156" s="36"/>
      <c r="T156" s="63"/>
      <c r="U156" s="63"/>
      <c r="V156" s="63"/>
      <c r="W156" s="63"/>
      <c r="X156" s="63"/>
      <c r="Y156" s="63"/>
      <c r="Z156" s="63"/>
      <c r="AA156" s="63"/>
      <c r="AB156" s="36"/>
    </row>
    <row r="157" spans="1:28" ht="13.5" customHeight="1" x14ac:dyDescent="0.2">
      <c r="A157" s="58"/>
      <c r="B157" s="142" t="s">
        <v>189</v>
      </c>
      <c r="C157" s="14">
        <v>4</v>
      </c>
      <c r="D157" s="14"/>
      <c r="E157" s="14">
        <v>1</v>
      </c>
      <c r="F157" s="14">
        <v>1</v>
      </c>
      <c r="G157" s="143">
        <v>1</v>
      </c>
      <c r="H157" s="62"/>
      <c r="I157" s="63"/>
      <c r="J157" s="36"/>
      <c r="K157" s="36"/>
      <c r="L157" s="36"/>
      <c r="M157" s="36"/>
      <c r="N157" s="36"/>
      <c r="O157" s="63"/>
      <c r="P157" s="63"/>
      <c r="Q157" s="63"/>
      <c r="R157" s="36"/>
      <c r="S157" s="36"/>
      <c r="T157" s="63"/>
      <c r="U157" s="63"/>
      <c r="V157" s="63"/>
      <c r="W157" s="63"/>
      <c r="X157" s="63"/>
      <c r="Y157" s="63"/>
      <c r="Z157" s="63"/>
      <c r="AA157" s="63"/>
      <c r="AB157" s="36"/>
    </row>
    <row r="158" spans="1:28" ht="13.5" customHeight="1" x14ac:dyDescent="0.15">
      <c r="A158" s="58"/>
      <c r="B158" s="142" t="s">
        <v>190</v>
      </c>
      <c r="C158" s="14">
        <v>2</v>
      </c>
      <c r="D158" s="14"/>
      <c r="E158" s="14">
        <v>0.87</v>
      </c>
      <c r="F158" s="14">
        <v>1.1299999999999999</v>
      </c>
      <c r="G158" s="143">
        <v>1</v>
      </c>
      <c r="H158" s="62"/>
      <c r="I158" s="63"/>
      <c r="J158" s="36"/>
      <c r="K158" s="36"/>
      <c r="L158" s="36"/>
      <c r="M158" s="36"/>
      <c r="N158" s="36"/>
      <c r="O158" s="63"/>
      <c r="P158" s="63"/>
      <c r="Q158" s="63"/>
      <c r="R158" s="36"/>
      <c r="S158" s="36"/>
      <c r="T158" s="63"/>
      <c r="U158" s="63"/>
      <c r="V158" s="63"/>
      <c r="W158" s="63"/>
      <c r="X158" s="63"/>
      <c r="Y158" s="63"/>
      <c r="Z158" s="63"/>
      <c r="AA158" s="63"/>
      <c r="AB158" s="36"/>
    </row>
    <row r="159" spans="1:28" ht="13.5" customHeight="1" x14ac:dyDescent="0.2">
      <c r="A159" s="58"/>
      <c r="B159" s="142" t="s">
        <v>190</v>
      </c>
      <c r="C159" s="14">
        <v>4</v>
      </c>
      <c r="D159" s="14" t="s">
        <v>834</v>
      </c>
      <c r="E159" s="14">
        <v>0.5</v>
      </c>
      <c r="F159" s="14">
        <v>1.5</v>
      </c>
      <c r="G159" s="143">
        <v>1</v>
      </c>
      <c r="H159" s="62"/>
      <c r="I159" s="63"/>
      <c r="J159" s="36"/>
      <c r="K159" s="36"/>
      <c r="L159" s="36"/>
      <c r="M159" s="36"/>
      <c r="N159" s="36"/>
      <c r="O159" s="63"/>
      <c r="P159" s="63"/>
      <c r="Q159" s="63"/>
      <c r="R159" s="36"/>
      <c r="S159" s="36"/>
      <c r="T159" s="63"/>
      <c r="U159" s="63"/>
      <c r="V159" s="63"/>
      <c r="W159" s="63"/>
      <c r="X159" s="63"/>
      <c r="Y159" s="63"/>
      <c r="Z159" s="63"/>
      <c r="AA159" s="63"/>
      <c r="AB159" s="36"/>
    </row>
    <row r="160" spans="1:28" ht="13.5" customHeight="1" x14ac:dyDescent="0.2">
      <c r="A160" s="58"/>
      <c r="B160" s="142" t="s">
        <v>190</v>
      </c>
      <c r="C160" s="14">
        <v>4</v>
      </c>
      <c r="D160" s="14" t="s">
        <v>835</v>
      </c>
      <c r="E160" s="14">
        <v>0.6</v>
      </c>
      <c r="F160" s="14">
        <v>1.4</v>
      </c>
      <c r="G160" s="143">
        <v>1</v>
      </c>
      <c r="H160" s="62"/>
      <c r="I160" s="63"/>
      <c r="J160" s="36"/>
      <c r="K160" s="36"/>
      <c r="L160" s="36"/>
      <c r="M160" s="36"/>
      <c r="N160" s="36"/>
      <c r="O160" s="63"/>
      <c r="P160" s="63"/>
      <c r="Q160" s="63"/>
      <c r="R160" s="36"/>
      <c r="S160" s="36"/>
      <c r="T160" s="63"/>
      <c r="U160" s="63"/>
      <c r="V160" s="63"/>
      <c r="W160" s="63"/>
      <c r="X160" s="63"/>
      <c r="Y160" s="63"/>
      <c r="Z160" s="63"/>
      <c r="AA160" s="63"/>
      <c r="AB160" s="36"/>
    </row>
    <row r="161" spans="1:28" ht="13.5" customHeight="1" x14ac:dyDescent="0.2">
      <c r="A161" s="58"/>
      <c r="B161" s="144" t="s">
        <v>190</v>
      </c>
      <c r="C161" s="145">
        <v>4</v>
      </c>
      <c r="D161" s="145" t="s">
        <v>836</v>
      </c>
      <c r="E161" s="145">
        <v>0.7</v>
      </c>
      <c r="F161" s="145">
        <v>1.3</v>
      </c>
      <c r="G161" s="139">
        <v>1</v>
      </c>
      <c r="H161" s="62"/>
      <c r="I161" s="63"/>
      <c r="J161" s="36"/>
      <c r="K161" s="36"/>
      <c r="L161" s="36"/>
      <c r="M161" s="36"/>
      <c r="N161" s="36"/>
      <c r="O161" s="63"/>
      <c r="P161" s="63"/>
      <c r="Q161" s="63"/>
      <c r="R161" s="36"/>
      <c r="S161" s="36"/>
      <c r="T161" s="63"/>
      <c r="U161" s="63"/>
      <c r="V161" s="63"/>
      <c r="W161" s="63"/>
      <c r="X161" s="63"/>
      <c r="Y161" s="63"/>
      <c r="Z161" s="63"/>
      <c r="AA161" s="63"/>
      <c r="AB161" s="36"/>
    </row>
    <row r="162" spans="1:28" ht="13.5" customHeight="1" x14ac:dyDescent="0.15">
      <c r="A162" s="58" t="s">
        <v>837</v>
      </c>
      <c r="B162" s="60" t="s">
        <v>838</v>
      </c>
      <c r="C162" s="59"/>
      <c r="D162" s="59"/>
      <c r="E162" s="131"/>
      <c r="F162" s="131"/>
      <c r="G162" s="49"/>
      <c r="H162" s="36"/>
      <c r="I162" s="36"/>
      <c r="J162" s="36"/>
      <c r="K162" s="36"/>
      <c r="L162" s="36"/>
      <c r="M162" s="36"/>
      <c r="N162" s="36"/>
      <c r="O162" s="36"/>
      <c r="P162" s="36"/>
      <c r="Q162" s="36"/>
      <c r="R162" s="36"/>
      <c r="S162" s="36"/>
      <c r="T162" s="36"/>
      <c r="U162" s="36"/>
      <c r="V162" s="36"/>
      <c r="W162" s="36"/>
      <c r="X162" s="36"/>
      <c r="Y162" s="36"/>
      <c r="Z162" s="36"/>
      <c r="AA162" s="36"/>
      <c r="AB162" s="36"/>
    </row>
    <row r="163" spans="1:28" ht="13.5" customHeight="1" x14ac:dyDescent="0.15">
      <c r="A163" s="58"/>
      <c r="B163" s="131" t="s">
        <v>839</v>
      </c>
      <c r="C163" s="59"/>
      <c r="D163" s="59"/>
      <c r="E163" s="131"/>
      <c r="F163" s="131"/>
      <c r="G163" s="49"/>
      <c r="H163" s="36"/>
      <c r="I163" s="36"/>
      <c r="J163" s="36"/>
      <c r="K163" s="36"/>
      <c r="L163" s="36"/>
      <c r="M163" s="36"/>
      <c r="N163" s="36"/>
      <c r="O163" s="36"/>
      <c r="P163" s="36"/>
      <c r="Q163" s="36"/>
      <c r="R163" s="36"/>
      <c r="S163" s="36"/>
      <c r="T163" s="36"/>
      <c r="U163" s="36"/>
      <c r="V163" s="36"/>
      <c r="W163" s="36"/>
      <c r="X163" s="36"/>
      <c r="Y163" s="36"/>
      <c r="Z163" s="36"/>
      <c r="AA163" s="36"/>
      <c r="AB163" s="36"/>
    </row>
    <row r="164" spans="1:28" ht="13.5" customHeight="1" x14ac:dyDescent="0.15">
      <c r="A164" s="58"/>
      <c r="B164" s="131" t="s">
        <v>840</v>
      </c>
      <c r="C164" s="59"/>
      <c r="D164" s="59"/>
      <c r="E164" s="131"/>
      <c r="F164" s="131"/>
      <c r="G164" s="49"/>
      <c r="H164" s="36"/>
      <c r="I164" s="36"/>
      <c r="J164" s="36"/>
      <c r="K164" s="36"/>
      <c r="L164" s="36"/>
      <c r="M164" s="36"/>
      <c r="N164" s="36"/>
      <c r="O164" s="36"/>
      <c r="P164" s="36"/>
      <c r="Q164" s="36"/>
      <c r="R164" s="36"/>
      <c r="S164" s="36"/>
      <c r="T164" s="36"/>
      <c r="U164" s="36"/>
      <c r="V164" s="36"/>
      <c r="W164" s="36"/>
      <c r="X164" s="36"/>
      <c r="Y164" s="36"/>
      <c r="Z164" s="36"/>
      <c r="AA164" s="36"/>
      <c r="AB164" s="36"/>
    </row>
    <row r="165" spans="1:28" ht="13.5" customHeight="1" x14ac:dyDescent="0.15">
      <c r="A165" s="58"/>
      <c r="B165" s="131" t="s">
        <v>841</v>
      </c>
      <c r="C165" s="59"/>
      <c r="D165" s="59"/>
      <c r="E165" s="131"/>
      <c r="F165" s="131"/>
      <c r="G165" s="49"/>
      <c r="H165" s="36"/>
      <c r="I165" s="36"/>
      <c r="J165" s="36"/>
      <c r="K165" s="36"/>
      <c r="L165" s="36"/>
      <c r="M165" s="36"/>
      <c r="N165" s="36"/>
      <c r="O165" s="36"/>
      <c r="P165" s="36"/>
      <c r="Q165" s="36"/>
      <c r="R165" s="36"/>
      <c r="S165" s="36"/>
      <c r="T165" s="36"/>
      <c r="U165" s="36"/>
      <c r="V165" s="36"/>
      <c r="W165" s="36"/>
      <c r="X165" s="36"/>
      <c r="Y165" s="36"/>
      <c r="Z165" s="36"/>
      <c r="AA165" s="36"/>
      <c r="AB165" s="36"/>
    </row>
    <row r="166" spans="1:28" ht="13.5" customHeight="1" x14ac:dyDescent="0.15">
      <c r="A166" s="58"/>
      <c r="B166" s="131" t="s">
        <v>842</v>
      </c>
      <c r="C166" s="59"/>
      <c r="D166" s="59"/>
      <c r="E166" s="63"/>
      <c r="F166" s="131"/>
      <c r="G166" s="63"/>
      <c r="H166" s="63"/>
      <c r="I166" s="63"/>
      <c r="J166" s="36"/>
      <c r="K166" s="36"/>
      <c r="L166" s="36"/>
      <c r="M166" s="36"/>
      <c r="N166" s="36"/>
      <c r="O166" s="131"/>
      <c r="P166" s="131"/>
      <c r="Q166" s="131"/>
      <c r="R166" s="36"/>
      <c r="S166" s="36"/>
      <c r="T166" s="131"/>
      <c r="U166" s="131"/>
      <c r="V166" s="131"/>
      <c r="W166" s="63"/>
      <c r="X166" s="63"/>
      <c r="Y166" s="63"/>
      <c r="Z166" s="63"/>
      <c r="AA166" s="63"/>
      <c r="AB166" s="36"/>
    </row>
    <row r="167" spans="1:28" ht="13.5" customHeight="1" x14ac:dyDescent="0.15">
      <c r="A167" s="58" t="s">
        <v>843</v>
      </c>
      <c r="B167" s="60" t="s">
        <v>844</v>
      </c>
      <c r="C167" s="59"/>
      <c r="D167" s="59"/>
      <c r="E167" s="131"/>
      <c r="F167" s="131"/>
      <c r="G167" s="49"/>
      <c r="H167" s="36"/>
      <c r="I167" s="36"/>
      <c r="J167" s="36"/>
      <c r="K167" s="36"/>
      <c r="L167" s="36"/>
      <c r="M167" s="36"/>
      <c r="N167" s="36"/>
      <c r="O167" s="36"/>
      <c r="P167" s="36"/>
      <c r="Q167" s="36"/>
      <c r="R167" s="36"/>
      <c r="S167" s="36"/>
      <c r="T167" s="36"/>
      <c r="U167" s="36"/>
      <c r="V167" s="36"/>
      <c r="W167" s="36"/>
      <c r="X167" s="36"/>
      <c r="Y167" s="36"/>
      <c r="Z167" s="36"/>
      <c r="AA167" s="36"/>
      <c r="AB167" s="36"/>
    </row>
    <row r="168" spans="1:28" ht="13.5" customHeight="1" x14ac:dyDescent="0.15">
      <c r="A168" s="95" t="s">
        <v>551</v>
      </c>
      <c r="B168" s="89" t="s">
        <v>845</v>
      </c>
      <c r="C168" s="90"/>
      <c r="D168" s="49"/>
      <c r="E168" s="131"/>
      <c r="F168" s="131"/>
      <c r="G168" s="49"/>
      <c r="H168" s="36"/>
      <c r="I168" s="36"/>
      <c r="J168" s="36"/>
      <c r="K168" s="36"/>
      <c r="L168" s="36"/>
      <c r="M168" s="36"/>
      <c r="N168" s="36"/>
      <c r="O168" s="36"/>
      <c r="P168" s="36"/>
      <c r="Q168" s="36"/>
      <c r="R168" s="36"/>
      <c r="S168" s="36"/>
      <c r="T168" s="36"/>
      <c r="U168" s="36"/>
      <c r="V168" s="36"/>
      <c r="W168" s="36"/>
      <c r="X168" s="36"/>
      <c r="Y168" s="36"/>
      <c r="Z168" s="36"/>
      <c r="AA168" s="36"/>
      <c r="AB168" s="36"/>
    </row>
    <row r="169" spans="1:28" ht="13.5" customHeight="1" x14ac:dyDescent="0.15">
      <c r="A169" s="58"/>
      <c r="B169" s="131" t="s">
        <v>846</v>
      </c>
      <c r="C169" s="49"/>
      <c r="D169" s="49"/>
      <c r="E169" s="36"/>
      <c r="F169" s="131"/>
      <c r="G169" s="49"/>
      <c r="H169" s="36"/>
      <c r="I169" s="36"/>
      <c r="J169" s="36"/>
      <c r="K169" s="36"/>
      <c r="L169" s="36"/>
      <c r="M169" s="36"/>
      <c r="N169" s="36"/>
      <c r="O169" s="36"/>
      <c r="P169" s="36"/>
      <c r="Q169" s="36"/>
      <c r="R169" s="36"/>
      <c r="S169" s="36"/>
      <c r="T169" s="36"/>
      <c r="U169" s="36"/>
      <c r="V169" s="36"/>
      <c r="W169" s="36"/>
      <c r="X169" s="36"/>
      <c r="Y169" s="36"/>
      <c r="Z169" s="36"/>
      <c r="AA169" s="36"/>
      <c r="AB169" s="36"/>
    </row>
    <row r="170" spans="1:28" ht="13.5" customHeight="1" x14ac:dyDescent="0.15">
      <c r="A170" s="58"/>
      <c r="B170" s="131" t="s">
        <v>847</v>
      </c>
      <c r="C170" s="49"/>
      <c r="D170" s="49"/>
      <c r="E170" s="36"/>
      <c r="F170" s="131"/>
      <c r="G170" s="49"/>
      <c r="H170" s="36"/>
      <c r="I170" s="36"/>
      <c r="J170" s="36"/>
      <c r="K170" s="36"/>
      <c r="L170" s="36"/>
      <c r="M170" s="36"/>
      <c r="N170" s="36"/>
      <c r="O170" s="36"/>
      <c r="P170" s="36"/>
      <c r="Q170" s="36"/>
      <c r="R170" s="36"/>
      <c r="S170" s="36"/>
      <c r="T170" s="36"/>
      <c r="U170" s="36"/>
      <c r="V170" s="36"/>
      <c r="W170" s="36"/>
      <c r="X170" s="36"/>
      <c r="Y170" s="36"/>
      <c r="Z170" s="36"/>
      <c r="AA170" s="36"/>
      <c r="AB170" s="36"/>
    </row>
    <row r="171" spans="1:28" ht="13.5" customHeight="1" x14ac:dyDescent="0.15">
      <c r="A171" s="58"/>
      <c r="B171" s="64" t="s">
        <v>848</v>
      </c>
      <c r="C171" s="49"/>
      <c r="D171" s="49" t="s">
        <v>849</v>
      </c>
      <c r="E171" s="36"/>
      <c r="F171" s="131"/>
      <c r="G171" s="49"/>
      <c r="H171" s="36"/>
      <c r="I171" s="36"/>
      <c r="J171" s="36"/>
      <c r="K171" s="36"/>
      <c r="L171" s="36"/>
      <c r="M171" s="36"/>
      <c r="N171" s="36"/>
      <c r="O171" s="36"/>
      <c r="P171" s="36"/>
      <c r="Q171" s="36"/>
      <c r="R171" s="36"/>
      <c r="S171" s="36"/>
      <c r="T171" s="36"/>
      <c r="U171" s="36"/>
      <c r="V171" s="36"/>
      <c r="W171" s="36"/>
      <c r="X171" s="36"/>
      <c r="Y171" s="36"/>
      <c r="Z171" s="36"/>
      <c r="AA171" s="36"/>
      <c r="AB171" s="36"/>
    </row>
    <row r="172" spans="1:28" ht="13.5" customHeight="1" x14ac:dyDescent="0.15">
      <c r="A172" s="58"/>
      <c r="B172" s="64" t="s">
        <v>850</v>
      </c>
      <c r="C172" s="49"/>
      <c r="D172" s="49"/>
      <c r="E172" s="36"/>
      <c r="F172" s="131"/>
      <c r="G172" s="49"/>
      <c r="H172" s="36"/>
      <c r="I172" s="36"/>
      <c r="J172" s="36"/>
      <c r="K172" s="36"/>
      <c r="L172" s="36"/>
      <c r="M172" s="36"/>
      <c r="N172" s="36"/>
      <c r="O172" s="36"/>
      <c r="P172" s="36"/>
      <c r="Q172" s="36"/>
      <c r="R172" s="36"/>
      <c r="S172" s="36"/>
      <c r="T172" s="36"/>
      <c r="U172" s="36"/>
      <c r="V172" s="36"/>
      <c r="W172" s="36"/>
      <c r="X172" s="36"/>
      <c r="Y172" s="36"/>
      <c r="Z172" s="36"/>
      <c r="AA172" s="36"/>
      <c r="AB172" s="36"/>
    </row>
    <row r="173" spans="1:28" ht="13.5" customHeight="1" x14ac:dyDescent="0.15">
      <c r="A173" s="95" t="s">
        <v>553</v>
      </c>
      <c r="B173" s="89" t="s">
        <v>851</v>
      </c>
      <c r="C173" s="90"/>
      <c r="D173" s="49"/>
      <c r="E173" s="36"/>
      <c r="F173" s="131"/>
      <c r="G173" s="49"/>
      <c r="H173" s="36"/>
      <c r="I173" s="36"/>
      <c r="J173" s="36"/>
      <c r="K173" s="36"/>
      <c r="L173" s="36"/>
      <c r="M173" s="36"/>
      <c r="N173" s="36"/>
      <c r="O173" s="36"/>
      <c r="P173" s="36"/>
      <c r="Q173" s="36"/>
      <c r="R173" s="36"/>
      <c r="S173" s="36"/>
      <c r="T173" s="36"/>
      <c r="U173" s="36"/>
      <c r="V173" s="36"/>
      <c r="W173" s="36"/>
      <c r="X173" s="36"/>
      <c r="Y173" s="36"/>
      <c r="Z173" s="36"/>
      <c r="AA173" s="36"/>
      <c r="AB173" s="36"/>
    </row>
    <row r="174" spans="1:28" ht="13.5" customHeight="1" x14ac:dyDescent="0.15">
      <c r="A174" s="58"/>
      <c r="B174" s="131" t="s">
        <v>846</v>
      </c>
      <c r="C174" s="49"/>
      <c r="D174" s="59"/>
      <c r="E174" s="36"/>
      <c r="F174" s="131"/>
      <c r="G174" s="49"/>
      <c r="H174" s="36"/>
      <c r="I174" s="36"/>
      <c r="J174" s="36"/>
      <c r="K174" s="36"/>
      <c r="L174" s="36"/>
      <c r="M174" s="36"/>
      <c r="N174" s="36"/>
      <c r="O174" s="36"/>
      <c r="P174" s="36"/>
      <c r="Q174" s="36"/>
      <c r="R174" s="36"/>
      <c r="S174" s="36"/>
      <c r="T174" s="36"/>
      <c r="U174" s="36"/>
      <c r="V174" s="36"/>
      <c r="W174" s="36"/>
      <c r="X174" s="36"/>
      <c r="Y174" s="36"/>
      <c r="Z174" s="36"/>
      <c r="AA174" s="36"/>
      <c r="AB174" s="36"/>
    </row>
    <row r="175" spans="1:28" ht="13.5" customHeight="1" x14ac:dyDescent="0.15">
      <c r="A175" s="58"/>
      <c r="B175" s="131" t="s">
        <v>847</v>
      </c>
      <c r="C175" s="49"/>
      <c r="D175" s="59"/>
      <c r="E175" s="63"/>
      <c r="F175" s="63"/>
      <c r="G175" s="49"/>
      <c r="H175" s="36"/>
      <c r="I175" s="36"/>
      <c r="J175" s="36"/>
      <c r="K175" s="36"/>
      <c r="L175" s="36"/>
      <c r="M175" s="36"/>
      <c r="N175" s="36"/>
      <c r="O175" s="36"/>
      <c r="P175" s="36"/>
      <c r="Q175" s="36"/>
      <c r="R175" s="36"/>
      <c r="S175" s="36"/>
      <c r="T175" s="36"/>
      <c r="U175" s="36"/>
      <c r="V175" s="36"/>
      <c r="W175" s="36"/>
      <c r="X175" s="36"/>
      <c r="Y175" s="36"/>
      <c r="Z175" s="36"/>
      <c r="AA175" s="36"/>
      <c r="AB175" s="36"/>
    </row>
    <row r="176" spans="1:28" ht="13.5" customHeight="1" x14ac:dyDescent="0.15">
      <c r="A176" s="58"/>
      <c r="B176" s="64" t="s">
        <v>848</v>
      </c>
      <c r="C176" s="49"/>
      <c r="D176" s="59"/>
      <c r="E176" s="63"/>
      <c r="F176" s="63"/>
      <c r="G176" s="49"/>
      <c r="H176" s="36"/>
      <c r="I176" s="36"/>
      <c r="J176" s="36"/>
      <c r="K176" s="36"/>
      <c r="L176" s="36"/>
      <c r="M176" s="36"/>
      <c r="N176" s="36"/>
      <c r="O176" s="36"/>
      <c r="P176" s="36"/>
      <c r="Q176" s="36"/>
      <c r="R176" s="36"/>
      <c r="S176" s="36"/>
      <c r="T176" s="36"/>
      <c r="U176" s="36"/>
      <c r="V176" s="36"/>
      <c r="W176" s="36"/>
      <c r="X176" s="36"/>
      <c r="Y176" s="36"/>
      <c r="Z176" s="36"/>
      <c r="AA176" s="36"/>
      <c r="AB176" s="36"/>
    </row>
    <row r="177" spans="1:28" ht="13.5" customHeight="1" x14ac:dyDescent="0.15">
      <c r="A177" s="58"/>
      <c r="B177" s="64" t="s">
        <v>850</v>
      </c>
      <c r="C177" s="49"/>
      <c r="D177" s="59"/>
      <c r="E177" s="63"/>
      <c r="F177" s="63"/>
      <c r="G177" s="49"/>
      <c r="H177" s="36"/>
      <c r="I177" s="36"/>
      <c r="J177" s="36"/>
      <c r="K177" s="36"/>
      <c r="L177" s="36"/>
      <c r="M177" s="36"/>
      <c r="N177" s="36"/>
      <c r="O177" s="36"/>
      <c r="P177" s="36"/>
      <c r="Q177" s="36"/>
      <c r="R177" s="36"/>
      <c r="S177" s="36"/>
      <c r="T177" s="36"/>
      <c r="U177" s="36"/>
      <c r="V177" s="36"/>
      <c r="W177" s="36"/>
      <c r="X177" s="36"/>
      <c r="Y177" s="36"/>
      <c r="Z177" s="36"/>
      <c r="AA177" s="36"/>
      <c r="AB177" s="36"/>
    </row>
    <row r="178" spans="1:28" ht="13.5" customHeight="1" x14ac:dyDescent="0.15">
      <c r="A178" s="58" t="s">
        <v>852</v>
      </c>
      <c r="B178" s="60" t="s">
        <v>853</v>
      </c>
      <c r="C178" s="59"/>
      <c r="D178" s="59"/>
      <c r="E178" s="131"/>
      <c r="F178" s="131"/>
      <c r="G178" s="49"/>
      <c r="H178" s="36"/>
      <c r="I178" s="36"/>
      <c r="J178" s="36"/>
      <c r="K178" s="36"/>
      <c r="L178" s="36"/>
      <c r="M178" s="36"/>
      <c r="N178" s="36"/>
      <c r="O178" s="36"/>
      <c r="P178" s="36"/>
      <c r="Q178" s="36"/>
      <c r="R178" s="36"/>
      <c r="S178" s="36"/>
      <c r="T178" s="36"/>
      <c r="U178" s="36"/>
      <c r="V178" s="36"/>
      <c r="W178" s="36"/>
      <c r="X178" s="36"/>
      <c r="Y178" s="36"/>
      <c r="Z178" s="36"/>
      <c r="AA178" s="36"/>
      <c r="AB178" s="36"/>
    </row>
    <row r="179" spans="1:28" ht="13.5" customHeight="1" x14ac:dyDescent="0.15">
      <c r="A179" s="82" t="s">
        <v>551</v>
      </c>
      <c r="B179" s="64" t="s">
        <v>854</v>
      </c>
      <c r="C179" s="49"/>
      <c r="D179" s="49"/>
      <c r="E179" s="131"/>
      <c r="F179" s="131"/>
      <c r="G179" s="131"/>
      <c r="H179" s="63"/>
      <c r="I179" s="63"/>
      <c r="J179" s="36"/>
      <c r="K179" s="36"/>
      <c r="L179" s="36"/>
      <c r="M179" s="36"/>
      <c r="N179" s="36"/>
      <c r="O179" s="63"/>
      <c r="P179" s="63"/>
      <c r="Q179" s="63"/>
      <c r="R179" s="36"/>
      <c r="S179" s="36"/>
      <c r="T179" s="36"/>
      <c r="U179" s="36"/>
      <c r="V179" s="36"/>
      <c r="W179" s="36"/>
      <c r="X179" s="36"/>
      <c r="Y179" s="36"/>
      <c r="Z179" s="36"/>
      <c r="AA179" s="36"/>
      <c r="AB179" s="36"/>
    </row>
    <row r="180" spans="1:28" ht="13.5" customHeight="1" x14ac:dyDescent="0.15">
      <c r="A180" s="82"/>
      <c r="B180" s="64" t="s">
        <v>855</v>
      </c>
      <c r="C180" s="49"/>
      <c r="D180" s="49"/>
      <c r="E180" s="131"/>
      <c r="F180" s="131"/>
      <c r="G180" s="131"/>
      <c r="H180" s="63"/>
      <c r="I180" s="63"/>
      <c r="J180" s="36"/>
      <c r="K180" s="36"/>
      <c r="L180" s="36"/>
      <c r="M180" s="36"/>
      <c r="N180" s="36"/>
      <c r="O180" s="63"/>
      <c r="P180" s="63"/>
      <c r="Q180" s="63"/>
      <c r="R180" s="36"/>
      <c r="S180" s="36"/>
      <c r="T180" s="36"/>
      <c r="U180" s="36"/>
      <c r="V180" s="36"/>
      <c r="W180" s="36"/>
      <c r="X180" s="36"/>
      <c r="Y180" s="36"/>
      <c r="Z180" s="36"/>
      <c r="AA180" s="36"/>
      <c r="AB180" s="36"/>
    </row>
    <row r="181" spans="1:28" ht="13.5" customHeight="1" x14ac:dyDescent="0.15">
      <c r="A181" s="82"/>
      <c r="B181" s="64" t="s">
        <v>856</v>
      </c>
      <c r="C181" s="49"/>
      <c r="D181" s="49"/>
      <c r="E181" s="36"/>
      <c r="F181" s="131"/>
      <c r="G181" s="131"/>
      <c r="H181" s="63"/>
      <c r="I181" s="63"/>
      <c r="J181" s="36"/>
      <c r="K181" s="36"/>
      <c r="L181" s="36"/>
      <c r="M181" s="36"/>
      <c r="N181" s="36"/>
      <c r="O181" s="63"/>
      <c r="P181" s="63"/>
      <c r="Q181" s="63"/>
      <c r="R181" s="36"/>
      <c r="S181" s="36"/>
      <c r="T181" s="36"/>
      <c r="U181" s="36"/>
      <c r="V181" s="36"/>
      <c r="W181" s="36"/>
      <c r="X181" s="36"/>
      <c r="Y181" s="36"/>
      <c r="Z181" s="36"/>
      <c r="AA181" s="36"/>
      <c r="AB181" s="36"/>
    </row>
    <row r="182" spans="1:28" ht="13.5" customHeight="1" x14ac:dyDescent="0.15">
      <c r="A182" s="82"/>
      <c r="B182" s="64" t="s">
        <v>857</v>
      </c>
      <c r="C182" s="49"/>
      <c r="D182" s="49"/>
      <c r="E182" s="131"/>
      <c r="F182" s="131"/>
      <c r="G182" s="131"/>
      <c r="H182" s="63"/>
      <c r="I182" s="63"/>
      <c r="J182" s="36"/>
      <c r="K182" s="36"/>
      <c r="L182" s="36"/>
      <c r="M182" s="36"/>
      <c r="N182" s="36"/>
      <c r="O182" s="63"/>
      <c r="P182" s="63"/>
      <c r="Q182" s="63"/>
      <c r="R182" s="36"/>
      <c r="S182" s="36"/>
      <c r="T182" s="36"/>
      <c r="U182" s="36"/>
      <c r="V182" s="36"/>
      <c r="W182" s="36"/>
      <c r="X182" s="36"/>
      <c r="Y182" s="36"/>
      <c r="Z182" s="36"/>
      <c r="AA182" s="36"/>
      <c r="AB182" s="36"/>
    </row>
    <row r="183" spans="1:28" ht="13.5" customHeight="1" x14ac:dyDescent="0.15">
      <c r="A183" s="82"/>
      <c r="B183" s="64" t="s">
        <v>858</v>
      </c>
      <c r="C183" s="49"/>
      <c r="D183" s="49"/>
      <c r="E183" s="131"/>
      <c r="F183" s="131"/>
      <c r="G183" s="131"/>
      <c r="H183" s="63"/>
      <c r="I183" s="63"/>
      <c r="J183" s="36"/>
      <c r="K183" s="36"/>
      <c r="L183" s="36"/>
      <c r="M183" s="36"/>
      <c r="N183" s="36"/>
      <c r="O183" s="63"/>
      <c r="P183" s="63"/>
      <c r="Q183" s="63"/>
      <c r="R183" s="36"/>
      <c r="S183" s="36"/>
      <c r="T183" s="36"/>
      <c r="U183" s="36"/>
      <c r="V183" s="36"/>
      <c r="W183" s="36"/>
      <c r="X183" s="36"/>
      <c r="Y183" s="36"/>
      <c r="Z183" s="36"/>
      <c r="AA183" s="36"/>
      <c r="AB183" s="36"/>
    </row>
    <row r="184" spans="1:28" ht="13.5" customHeight="1" x14ac:dyDescent="0.15">
      <c r="A184" s="82"/>
      <c r="B184" s="64" t="s">
        <v>859</v>
      </c>
      <c r="C184" s="49"/>
      <c r="D184" s="49"/>
      <c r="E184" s="131"/>
      <c r="F184" s="131"/>
      <c r="G184" s="131"/>
      <c r="H184" s="63"/>
      <c r="I184" s="63"/>
      <c r="J184" s="36"/>
      <c r="K184" s="36"/>
      <c r="L184" s="36"/>
      <c r="M184" s="36"/>
      <c r="N184" s="36"/>
      <c r="O184" s="63"/>
      <c r="P184" s="63"/>
      <c r="Q184" s="63"/>
      <c r="R184" s="36"/>
      <c r="S184" s="36"/>
      <c r="T184" s="36"/>
      <c r="U184" s="36"/>
      <c r="V184" s="36"/>
      <c r="W184" s="36"/>
      <c r="X184" s="36"/>
      <c r="Y184" s="36"/>
      <c r="Z184" s="36"/>
      <c r="AA184" s="36"/>
      <c r="AB184" s="36"/>
    </row>
    <row r="185" spans="1:28" ht="13.5" customHeight="1" x14ac:dyDescent="0.15">
      <c r="A185" s="82"/>
      <c r="B185" s="64" t="s">
        <v>860</v>
      </c>
      <c r="C185" s="49"/>
      <c r="D185" s="49"/>
      <c r="E185" s="131"/>
      <c r="F185" s="63"/>
      <c r="G185" s="131"/>
      <c r="H185" s="63"/>
      <c r="I185" s="63"/>
      <c r="J185" s="36"/>
      <c r="K185" s="36"/>
      <c r="L185" s="36"/>
      <c r="M185" s="36"/>
      <c r="N185" s="36"/>
      <c r="O185" s="63"/>
      <c r="P185" s="63"/>
      <c r="Q185" s="63"/>
      <c r="R185" s="36"/>
      <c r="S185" s="36"/>
      <c r="T185" s="36"/>
      <c r="U185" s="36"/>
      <c r="V185" s="36"/>
      <c r="W185" s="36"/>
      <c r="X185" s="36"/>
      <c r="Y185" s="36"/>
      <c r="Z185" s="36"/>
      <c r="AA185" s="36"/>
      <c r="AB185" s="36"/>
    </row>
    <row r="186" spans="1:28" ht="13.5" customHeight="1" x14ac:dyDescent="0.15">
      <c r="A186" s="82"/>
      <c r="B186" s="64" t="s">
        <v>861</v>
      </c>
      <c r="C186" s="49"/>
      <c r="D186" s="49"/>
      <c r="E186" s="131"/>
      <c r="F186" s="63"/>
      <c r="G186" s="131"/>
      <c r="H186" s="63"/>
      <c r="I186" s="63"/>
      <c r="J186" s="36"/>
      <c r="K186" s="36"/>
      <c r="L186" s="36"/>
      <c r="M186" s="36"/>
      <c r="N186" s="36"/>
      <c r="O186" s="63"/>
      <c r="P186" s="63"/>
      <c r="Q186" s="63"/>
      <c r="R186" s="36"/>
      <c r="S186" s="36"/>
      <c r="T186" s="36"/>
      <c r="U186" s="36"/>
      <c r="V186" s="36"/>
      <c r="W186" s="36"/>
      <c r="X186" s="36"/>
      <c r="Y186" s="36"/>
      <c r="Z186" s="36"/>
      <c r="AA186" s="36"/>
      <c r="AB186" s="36"/>
    </row>
    <row r="187" spans="1:28" ht="13.5" customHeight="1" x14ac:dyDescent="0.15">
      <c r="A187" s="82"/>
      <c r="B187" s="64" t="s">
        <v>862</v>
      </c>
      <c r="C187" s="49"/>
      <c r="D187" s="49"/>
      <c r="E187" s="131"/>
      <c r="F187" s="131"/>
      <c r="G187" s="131"/>
      <c r="H187" s="63"/>
      <c r="I187" s="63"/>
      <c r="J187" s="36"/>
      <c r="K187" s="36"/>
      <c r="L187" s="36"/>
      <c r="M187" s="36"/>
      <c r="N187" s="36"/>
      <c r="O187" s="63"/>
      <c r="P187" s="63"/>
      <c r="Q187" s="63"/>
      <c r="R187" s="36"/>
      <c r="S187" s="36"/>
      <c r="T187" s="36"/>
      <c r="U187" s="36"/>
      <c r="V187" s="36"/>
      <c r="W187" s="36"/>
      <c r="X187" s="36"/>
      <c r="Y187" s="36"/>
      <c r="Z187" s="36"/>
      <c r="AA187" s="36"/>
      <c r="AB187" s="36"/>
    </row>
    <row r="188" spans="1:28" ht="13.5" customHeight="1" x14ac:dyDescent="0.15">
      <c r="A188" s="82" t="s">
        <v>553</v>
      </c>
      <c r="B188" s="64" t="s">
        <v>863</v>
      </c>
      <c r="C188" s="49"/>
      <c r="D188" s="49"/>
      <c r="E188" s="131"/>
      <c r="F188" s="131"/>
      <c r="G188" s="131"/>
      <c r="H188" s="63"/>
      <c r="I188" s="63"/>
      <c r="J188" s="36"/>
      <c r="K188" s="36"/>
      <c r="L188" s="36"/>
      <c r="M188" s="36"/>
      <c r="N188" s="36"/>
      <c r="O188" s="63"/>
      <c r="P188" s="63"/>
      <c r="Q188" s="63"/>
      <c r="R188" s="36"/>
      <c r="S188" s="36"/>
      <c r="T188" s="36"/>
      <c r="U188" s="36"/>
      <c r="V188" s="36"/>
      <c r="W188" s="36"/>
      <c r="X188" s="36"/>
      <c r="Y188" s="36"/>
      <c r="Z188" s="36"/>
      <c r="AA188" s="36"/>
      <c r="AB188" s="36"/>
    </row>
    <row r="189" spans="1:28" ht="13.5" customHeight="1" x14ac:dyDescent="0.15">
      <c r="A189" s="82"/>
      <c r="B189" s="64" t="s">
        <v>864</v>
      </c>
      <c r="C189" s="49"/>
      <c r="D189" s="49"/>
      <c r="E189" s="131"/>
      <c r="F189" s="131"/>
      <c r="G189" s="131"/>
      <c r="H189" s="63"/>
      <c r="I189" s="63"/>
      <c r="J189" s="36"/>
      <c r="K189" s="36"/>
      <c r="L189" s="36"/>
      <c r="M189" s="36"/>
      <c r="N189" s="36"/>
      <c r="O189" s="63"/>
      <c r="P189" s="63"/>
      <c r="Q189" s="63"/>
      <c r="R189" s="36"/>
      <c r="S189" s="36"/>
      <c r="T189" s="36"/>
      <c r="U189" s="36"/>
      <c r="V189" s="36"/>
      <c r="W189" s="36"/>
      <c r="X189" s="36"/>
      <c r="Y189" s="36"/>
      <c r="Z189" s="36"/>
      <c r="AA189" s="36"/>
      <c r="AB189" s="36"/>
    </row>
    <row r="190" spans="1:28" ht="13.5" customHeight="1" x14ac:dyDescent="0.15">
      <c r="A190" s="82"/>
      <c r="B190" s="64" t="s">
        <v>865</v>
      </c>
      <c r="C190" s="49"/>
      <c r="D190" s="49"/>
      <c r="E190" s="131"/>
      <c r="F190" s="131"/>
      <c r="G190" s="131"/>
      <c r="H190" s="63"/>
      <c r="I190" s="63"/>
      <c r="J190" s="36"/>
      <c r="K190" s="36"/>
      <c r="L190" s="36"/>
      <c r="M190" s="36"/>
      <c r="N190" s="36"/>
      <c r="O190" s="63"/>
      <c r="P190" s="63"/>
      <c r="Q190" s="63"/>
      <c r="R190" s="36"/>
      <c r="S190" s="36"/>
      <c r="T190" s="36"/>
      <c r="U190" s="36"/>
      <c r="V190" s="36"/>
      <c r="W190" s="36"/>
      <c r="X190" s="36"/>
      <c r="Y190" s="36"/>
      <c r="Z190" s="36"/>
      <c r="AA190" s="36"/>
      <c r="AB190" s="36"/>
    </row>
    <row r="191" spans="1:28" ht="13.5" customHeight="1" x14ac:dyDescent="0.15">
      <c r="A191" s="82"/>
      <c r="B191" s="64" t="s">
        <v>866</v>
      </c>
      <c r="C191" s="49"/>
      <c r="D191" s="49"/>
      <c r="E191" s="131"/>
      <c r="F191" s="131"/>
      <c r="G191" s="131"/>
      <c r="H191" s="63"/>
      <c r="I191" s="63"/>
      <c r="J191" s="36"/>
      <c r="K191" s="36"/>
      <c r="L191" s="36"/>
      <c r="M191" s="36"/>
      <c r="N191" s="36"/>
      <c r="O191" s="63"/>
      <c r="P191" s="63"/>
      <c r="Q191" s="63"/>
      <c r="R191" s="36"/>
      <c r="S191" s="36"/>
      <c r="T191" s="36"/>
      <c r="U191" s="36"/>
      <c r="V191" s="36"/>
      <c r="W191" s="36"/>
      <c r="X191" s="36"/>
      <c r="Y191" s="36"/>
      <c r="Z191" s="36"/>
      <c r="AA191" s="36"/>
      <c r="AB191" s="36"/>
    </row>
    <row r="192" spans="1:28" ht="13.5" customHeight="1" x14ac:dyDescent="0.15">
      <c r="A192" s="82"/>
      <c r="B192" s="64" t="s">
        <v>867</v>
      </c>
      <c r="C192" s="49"/>
      <c r="D192" s="49"/>
      <c r="E192" s="131"/>
      <c r="F192" s="131"/>
      <c r="G192" s="131"/>
      <c r="H192" s="63"/>
      <c r="I192" s="63"/>
      <c r="J192" s="36"/>
      <c r="K192" s="36"/>
      <c r="L192" s="36"/>
      <c r="M192" s="36"/>
      <c r="N192" s="36"/>
      <c r="O192" s="63"/>
      <c r="P192" s="63"/>
      <c r="Q192" s="63"/>
      <c r="R192" s="36"/>
      <c r="S192" s="36"/>
      <c r="T192" s="36"/>
      <c r="U192" s="36"/>
      <c r="V192" s="36"/>
      <c r="W192" s="36"/>
      <c r="X192" s="36"/>
      <c r="Y192" s="36"/>
      <c r="Z192" s="36"/>
      <c r="AA192" s="36"/>
      <c r="AB192" s="36"/>
    </row>
    <row r="193" spans="1:28" ht="13.5" customHeight="1" x14ac:dyDescent="0.15">
      <c r="A193" s="82"/>
      <c r="B193" s="64" t="s">
        <v>868</v>
      </c>
      <c r="C193" s="49"/>
      <c r="D193" s="49"/>
      <c r="E193" s="131"/>
      <c r="F193" s="131"/>
      <c r="G193" s="131"/>
      <c r="H193" s="63"/>
      <c r="I193" s="63"/>
      <c r="J193" s="36"/>
      <c r="K193" s="36"/>
      <c r="L193" s="36"/>
      <c r="M193" s="36"/>
      <c r="N193" s="36"/>
      <c r="O193" s="63"/>
      <c r="P193" s="63"/>
      <c r="Q193" s="63"/>
      <c r="R193" s="36"/>
      <c r="S193" s="36"/>
      <c r="T193" s="36"/>
      <c r="U193" s="36"/>
      <c r="V193" s="36"/>
      <c r="W193" s="36"/>
      <c r="X193" s="36"/>
      <c r="Y193" s="36"/>
      <c r="Z193" s="36"/>
      <c r="AA193" s="36"/>
      <c r="AB193" s="36"/>
    </row>
    <row r="194" spans="1:28" ht="13.5" customHeight="1" x14ac:dyDescent="0.15">
      <c r="A194" s="82"/>
      <c r="B194" s="64" t="s">
        <v>869</v>
      </c>
      <c r="C194" s="49"/>
      <c r="D194" s="49"/>
      <c r="E194" s="131"/>
      <c r="F194" s="131"/>
      <c r="G194" s="131"/>
      <c r="H194" s="63"/>
      <c r="I194" s="63"/>
      <c r="J194" s="36"/>
      <c r="K194" s="36"/>
      <c r="L194" s="36"/>
      <c r="M194" s="36"/>
      <c r="N194" s="36"/>
      <c r="O194" s="63"/>
      <c r="P194" s="63"/>
      <c r="Q194" s="63"/>
      <c r="R194" s="36"/>
      <c r="S194" s="36"/>
      <c r="T194" s="36"/>
      <c r="U194" s="36"/>
      <c r="V194" s="36"/>
      <c r="W194" s="36"/>
      <c r="X194" s="36"/>
      <c r="Y194" s="36"/>
      <c r="Z194" s="36"/>
      <c r="AA194" s="36"/>
      <c r="AB194" s="36"/>
    </row>
    <row r="195" spans="1:28" ht="13.5" customHeight="1" x14ac:dyDescent="0.15">
      <c r="A195" s="82"/>
      <c r="B195" s="64" t="s">
        <v>870</v>
      </c>
      <c r="C195" s="49"/>
      <c r="D195" s="49"/>
      <c r="E195" s="131"/>
      <c r="F195" s="131"/>
      <c r="G195" s="131"/>
      <c r="H195" s="63"/>
      <c r="I195" s="63"/>
      <c r="J195" s="36"/>
      <c r="K195" s="36"/>
      <c r="L195" s="36"/>
      <c r="M195" s="36"/>
      <c r="N195" s="36"/>
      <c r="O195" s="63"/>
      <c r="P195" s="63"/>
      <c r="Q195" s="63"/>
      <c r="R195" s="36"/>
      <c r="S195" s="36"/>
      <c r="T195" s="36"/>
      <c r="U195" s="36"/>
      <c r="V195" s="36"/>
      <c r="W195" s="36"/>
      <c r="X195" s="36"/>
      <c r="Y195" s="36"/>
      <c r="Z195" s="36"/>
      <c r="AA195" s="36"/>
      <c r="AB195" s="36"/>
    </row>
    <row r="196" spans="1:28" ht="13.5" customHeight="1" x14ac:dyDescent="0.15">
      <c r="A196" s="82"/>
      <c r="B196" s="64" t="s">
        <v>871</v>
      </c>
      <c r="C196" s="49"/>
      <c r="D196" s="49"/>
      <c r="E196" s="131"/>
      <c r="F196" s="131"/>
      <c r="G196" s="131"/>
      <c r="H196" s="63"/>
      <c r="I196" s="63"/>
      <c r="J196" s="36"/>
      <c r="K196" s="36"/>
      <c r="L196" s="36"/>
      <c r="M196" s="36"/>
      <c r="N196" s="36"/>
      <c r="O196" s="63"/>
      <c r="P196" s="63"/>
      <c r="Q196" s="63"/>
      <c r="R196" s="36"/>
      <c r="S196" s="36"/>
      <c r="T196" s="36"/>
      <c r="U196" s="36"/>
      <c r="V196" s="36"/>
      <c r="W196" s="36"/>
      <c r="X196" s="36"/>
      <c r="Y196" s="36"/>
      <c r="Z196" s="36"/>
      <c r="AA196" s="36"/>
      <c r="AB196" s="36"/>
    </row>
    <row r="197" spans="1:28" ht="13.5" customHeight="1" x14ac:dyDescent="0.15">
      <c r="A197" s="82"/>
      <c r="B197" s="64" t="s">
        <v>872</v>
      </c>
      <c r="C197" s="49"/>
      <c r="D197" s="49"/>
      <c r="E197" s="131"/>
      <c r="F197" s="131"/>
      <c r="G197" s="131"/>
      <c r="H197" s="63"/>
      <c r="I197" s="63"/>
      <c r="J197" s="36"/>
      <c r="K197" s="36"/>
      <c r="L197" s="36"/>
      <c r="M197" s="36"/>
      <c r="N197" s="36"/>
      <c r="O197" s="63"/>
      <c r="P197" s="63"/>
      <c r="Q197" s="63"/>
      <c r="R197" s="36"/>
      <c r="S197" s="36"/>
      <c r="T197" s="36"/>
      <c r="U197" s="36"/>
      <c r="V197" s="36"/>
      <c r="W197" s="36"/>
      <c r="X197" s="36"/>
      <c r="Y197" s="36"/>
      <c r="Z197" s="36"/>
      <c r="AA197" s="36"/>
      <c r="AB197" s="36"/>
    </row>
    <row r="198" spans="1:28" ht="13.5" customHeight="1" x14ac:dyDescent="0.15">
      <c r="A198" s="82"/>
      <c r="B198" s="64" t="s">
        <v>873</v>
      </c>
      <c r="C198" s="49"/>
      <c r="D198" s="49"/>
      <c r="E198" s="49"/>
      <c r="F198" s="63"/>
      <c r="G198" s="131"/>
      <c r="H198" s="63"/>
      <c r="I198" s="63"/>
      <c r="J198" s="36"/>
      <c r="K198" s="36"/>
      <c r="L198" s="36"/>
      <c r="M198" s="36"/>
      <c r="N198" s="36"/>
      <c r="O198" s="63"/>
      <c r="P198" s="63"/>
      <c r="Q198" s="63"/>
      <c r="R198" s="36"/>
      <c r="S198" s="36"/>
      <c r="T198" s="36"/>
      <c r="U198" s="36"/>
      <c r="V198" s="36"/>
      <c r="W198" s="36"/>
      <c r="X198" s="36"/>
      <c r="Y198" s="36"/>
      <c r="Z198" s="36"/>
      <c r="AA198" s="36"/>
      <c r="AB198" s="36"/>
    </row>
    <row r="199" spans="1:28" ht="13.5" customHeight="1" x14ac:dyDescent="0.15">
      <c r="A199" s="82"/>
      <c r="B199" s="64" t="s">
        <v>874</v>
      </c>
      <c r="C199" s="49"/>
      <c r="D199" s="49"/>
      <c r="E199" s="49"/>
      <c r="F199" s="63"/>
      <c r="G199" s="131"/>
      <c r="H199" s="63"/>
      <c r="I199" s="63"/>
      <c r="J199" s="36"/>
      <c r="K199" s="36"/>
      <c r="L199" s="36"/>
      <c r="M199" s="36"/>
      <c r="N199" s="36"/>
      <c r="O199" s="63"/>
      <c r="P199" s="63"/>
      <c r="Q199" s="63"/>
      <c r="R199" s="36"/>
      <c r="S199" s="36"/>
      <c r="T199" s="36"/>
      <c r="U199" s="36"/>
      <c r="V199" s="36"/>
      <c r="W199" s="36"/>
      <c r="X199" s="36"/>
      <c r="Y199" s="36"/>
      <c r="Z199" s="36"/>
      <c r="AA199" s="36"/>
      <c r="AB199" s="36"/>
    </row>
    <row r="200" spans="1:28" ht="13.5" customHeight="1" x14ac:dyDescent="0.15">
      <c r="A200" s="58" t="s">
        <v>875</v>
      </c>
      <c r="B200" s="60" t="s">
        <v>876</v>
      </c>
      <c r="C200" s="59"/>
      <c r="D200" s="59"/>
      <c r="E200" s="131"/>
      <c r="F200" s="131"/>
      <c r="G200" s="49"/>
      <c r="H200" s="36"/>
      <c r="I200" s="36"/>
      <c r="J200" s="36"/>
      <c r="K200" s="36"/>
      <c r="L200" s="36"/>
      <c r="M200" s="36"/>
      <c r="N200" s="36"/>
      <c r="O200" s="36"/>
      <c r="P200" s="36"/>
      <c r="Q200" s="36"/>
      <c r="R200" s="36"/>
      <c r="S200" s="36"/>
      <c r="T200" s="36"/>
      <c r="U200" s="36"/>
      <c r="V200" s="36"/>
      <c r="W200" s="36"/>
      <c r="X200" s="36"/>
      <c r="Y200" s="36"/>
      <c r="Z200" s="36"/>
      <c r="AA200" s="36"/>
      <c r="AB200" s="36"/>
    </row>
    <row r="201" spans="1:28" ht="13.5" customHeight="1" x14ac:dyDescent="0.15">
      <c r="A201" s="95" t="s">
        <v>551</v>
      </c>
      <c r="B201" s="97" t="s">
        <v>877</v>
      </c>
      <c r="C201" s="90"/>
      <c r="D201" s="90"/>
      <c r="E201" s="146"/>
      <c r="F201" s="146"/>
      <c r="G201" s="146"/>
      <c r="H201" s="97"/>
      <c r="I201" s="97"/>
      <c r="J201" s="99"/>
      <c r="K201" s="99"/>
      <c r="L201" s="99"/>
      <c r="M201" s="99"/>
      <c r="N201" s="99"/>
      <c r="O201" s="97"/>
      <c r="P201" s="97"/>
      <c r="Q201" s="97"/>
      <c r="R201" s="99"/>
      <c r="S201" s="99"/>
      <c r="T201" s="99"/>
      <c r="U201" s="99"/>
      <c r="V201" s="99"/>
      <c r="W201" s="99"/>
      <c r="X201" s="99"/>
      <c r="Y201" s="99"/>
      <c r="Z201" s="99"/>
      <c r="AA201" s="99"/>
      <c r="AB201" s="99"/>
    </row>
    <row r="202" spans="1:28" ht="13.5" customHeight="1" x14ac:dyDescent="0.15">
      <c r="A202" s="58"/>
      <c r="B202" s="63" t="s">
        <v>878</v>
      </c>
      <c r="C202" s="49"/>
      <c r="D202" s="59"/>
      <c r="E202" s="49"/>
      <c r="F202" s="49"/>
      <c r="G202" s="49"/>
      <c r="H202" s="49"/>
      <c r="I202" s="131"/>
      <c r="J202" s="36"/>
      <c r="K202" s="36"/>
      <c r="L202" s="36"/>
      <c r="M202" s="36"/>
      <c r="N202" s="36"/>
      <c r="O202" s="49"/>
      <c r="P202" s="49"/>
      <c r="Q202" s="131"/>
      <c r="R202" s="36"/>
      <c r="S202" s="36"/>
      <c r="T202" s="36"/>
      <c r="U202" s="36"/>
      <c r="V202" s="36"/>
      <c r="W202" s="36"/>
      <c r="X202" s="36"/>
      <c r="Y202" s="36"/>
      <c r="Z202" s="36"/>
      <c r="AA202" s="36"/>
      <c r="AB202" s="36"/>
    </row>
    <row r="203" spans="1:28" ht="13.5" customHeight="1" x14ac:dyDescent="0.15">
      <c r="A203" s="58"/>
      <c r="B203" s="131" t="s">
        <v>879</v>
      </c>
      <c r="C203" s="49"/>
      <c r="D203" s="59"/>
      <c r="E203" s="131"/>
      <c r="F203" s="131"/>
      <c r="G203" s="131"/>
      <c r="H203" s="63"/>
      <c r="I203" s="63"/>
      <c r="J203" s="36"/>
      <c r="K203" s="36"/>
      <c r="L203" s="36"/>
      <c r="M203" s="36"/>
      <c r="N203" s="36"/>
      <c r="O203" s="63"/>
      <c r="P203" s="63"/>
      <c r="Q203" s="63"/>
      <c r="R203" s="36"/>
      <c r="S203" s="36"/>
      <c r="T203" s="36"/>
      <c r="U203" s="36"/>
      <c r="V203" s="36"/>
      <c r="W203" s="36"/>
      <c r="X203" s="36"/>
      <c r="Y203" s="36"/>
      <c r="Z203" s="36"/>
      <c r="AA203" s="36"/>
      <c r="AB203" s="36"/>
    </row>
    <row r="204" spans="1:28" ht="13.5" customHeight="1" x14ac:dyDescent="0.15">
      <c r="A204" s="58"/>
      <c r="B204" s="131" t="s">
        <v>880</v>
      </c>
      <c r="C204" s="49"/>
      <c r="D204" s="59"/>
      <c r="E204" s="131"/>
      <c r="F204" s="131"/>
      <c r="G204" s="131"/>
      <c r="H204" s="63"/>
      <c r="I204" s="63"/>
      <c r="J204" s="36"/>
      <c r="K204" s="36"/>
      <c r="L204" s="36"/>
      <c r="M204" s="36"/>
      <c r="N204" s="36"/>
      <c r="O204" s="63"/>
      <c r="P204" s="63"/>
      <c r="Q204" s="63"/>
      <c r="R204" s="36"/>
      <c r="S204" s="36"/>
      <c r="T204" s="36"/>
      <c r="U204" s="36"/>
      <c r="V204" s="36"/>
      <c r="W204" s="36"/>
      <c r="X204" s="36"/>
      <c r="Y204" s="36"/>
      <c r="Z204" s="36"/>
      <c r="AA204" s="36"/>
      <c r="AB204" s="36"/>
    </row>
    <row r="205" spans="1:28" ht="13.5" customHeight="1" x14ac:dyDescent="0.15">
      <c r="A205" s="58"/>
      <c r="B205" s="131" t="s">
        <v>881</v>
      </c>
      <c r="C205" s="49"/>
      <c r="D205" s="59"/>
      <c r="E205" s="131"/>
      <c r="F205" s="131"/>
      <c r="G205" s="131"/>
      <c r="H205" s="63"/>
      <c r="I205" s="63"/>
      <c r="J205" s="36"/>
      <c r="K205" s="36"/>
      <c r="L205" s="36"/>
      <c r="M205" s="36"/>
      <c r="N205" s="36"/>
      <c r="O205" s="63"/>
      <c r="P205" s="63"/>
      <c r="Q205" s="63"/>
      <c r="R205" s="36"/>
      <c r="S205" s="36"/>
      <c r="T205" s="36"/>
      <c r="U205" s="36"/>
      <c r="V205" s="36"/>
      <c r="W205" s="36"/>
      <c r="X205" s="36"/>
      <c r="Y205" s="36"/>
      <c r="Z205" s="36"/>
      <c r="AA205" s="36"/>
      <c r="AB205" s="36"/>
    </row>
    <row r="206" spans="1:28" ht="13.5" customHeight="1" x14ac:dyDescent="0.15">
      <c r="A206" s="58"/>
      <c r="B206" s="131" t="s">
        <v>882</v>
      </c>
      <c r="C206" s="49"/>
      <c r="D206" s="59"/>
      <c r="E206" s="131"/>
      <c r="F206" s="131"/>
      <c r="G206" s="131"/>
      <c r="H206" s="63"/>
      <c r="I206" s="63"/>
      <c r="J206" s="36"/>
      <c r="K206" s="36"/>
      <c r="L206" s="36"/>
      <c r="M206" s="36"/>
      <c r="N206" s="36"/>
      <c r="O206" s="63"/>
      <c r="P206" s="63"/>
      <c r="Q206" s="63"/>
      <c r="R206" s="36"/>
      <c r="S206" s="36"/>
      <c r="T206" s="36"/>
      <c r="U206" s="36"/>
      <c r="V206" s="36"/>
      <c r="W206" s="36"/>
      <c r="X206" s="36"/>
      <c r="Y206" s="36"/>
      <c r="Z206" s="36"/>
      <c r="AA206" s="36"/>
      <c r="AB206" s="36"/>
    </row>
    <row r="207" spans="1:28" ht="13.5" customHeight="1" x14ac:dyDescent="0.15">
      <c r="A207" s="58"/>
      <c r="B207" s="64" t="s">
        <v>883</v>
      </c>
      <c r="C207" s="49"/>
      <c r="D207" s="59"/>
      <c r="E207" s="131"/>
      <c r="F207" s="131"/>
      <c r="G207" s="131"/>
      <c r="H207" s="63"/>
      <c r="I207" s="63"/>
      <c r="J207" s="36"/>
      <c r="K207" s="36"/>
      <c r="L207" s="36"/>
      <c r="M207" s="36"/>
      <c r="N207" s="36"/>
      <c r="O207" s="63"/>
      <c r="P207" s="63"/>
      <c r="Q207" s="63"/>
      <c r="R207" s="36"/>
      <c r="S207" s="36"/>
      <c r="T207" s="36"/>
      <c r="U207" s="36"/>
      <c r="V207" s="36"/>
      <c r="W207" s="36"/>
      <c r="X207" s="36"/>
      <c r="Y207" s="36"/>
      <c r="Z207" s="36"/>
      <c r="AA207" s="36"/>
      <c r="AB207" s="36"/>
    </row>
    <row r="208" spans="1:28" ht="13.5" customHeight="1" x14ac:dyDescent="0.15">
      <c r="A208" s="58"/>
      <c r="B208" s="131" t="s">
        <v>884</v>
      </c>
      <c r="C208" s="49"/>
      <c r="D208" s="59"/>
      <c r="E208" s="131"/>
      <c r="F208" s="131"/>
      <c r="G208" s="131"/>
      <c r="H208" s="63"/>
      <c r="I208" s="63"/>
      <c r="J208" s="36"/>
      <c r="K208" s="36"/>
      <c r="L208" s="36"/>
      <c r="M208" s="36"/>
      <c r="N208" s="36"/>
      <c r="O208" s="63"/>
      <c r="P208" s="63"/>
      <c r="Q208" s="63"/>
      <c r="R208" s="36"/>
      <c r="S208" s="36"/>
      <c r="T208" s="36"/>
      <c r="U208" s="36"/>
      <c r="V208" s="36"/>
      <c r="W208" s="36"/>
      <c r="X208" s="36"/>
      <c r="Y208" s="36"/>
      <c r="Z208" s="36"/>
      <c r="AA208" s="36"/>
      <c r="AB208" s="36"/>
    </row>
    <row r="209" spans="1:28" ht="13.5" customHeight="1" x14ac:dyDescent="0.15">
      <c r="A209" s="58"/>
      <c r="B209" s="131" t="s">
        <v>885</v>
      </c>
      <c r="C209" s="49"/>
      <c r="D209" s="59"/>
      <c r="E209" s="131"/>
      <c r="F209" s="131"/>
      <c r="G209" s="131"/>
      <c r="H209" s="63"/>
      <c r="I209" s="63"/>
      <c r="J209" s="36"/>
      <c r="K209" s="36"/>
      <c r="L209" s="36"/>
      <c r="M209" s="36"/>
      <c r="N209" s="36"/>
      <c r="O209" s="63"/>
      <c r="P209" s="63"/>
      <c r="Q209" s="63"/>
      <c r="R209" s="36"/>
      <c r="S209" s="36"/>
      <c r="T209" s="131"/>
      <c r="U209" s="131"/>
      <c r="V209" s="131"/>
      <c r="W209" s="63"/>
      <c r="X209" s="63"/>
      <c r="Y209" s="63"/>
      <c r="Z209" s="63"/>
      <c r="AA209" s="63"/>
      <c r="AB209" s="36"/>
    </row>
    <row r="210" spans="1:28" ht="13.5" customHeight="1" x14ac:dyDescent="0.15">
      <c r="A210" s="58"/>
      <c r="B210" s="131" t="s">
        <v>886</v>
      </c>
      <c r="C210" s="49"/>
      <c r="D210" s="59"/>
      <c r="E210" s="131"/>
      <c r="F210" s="131"/>
      <c r="G210" s="131"/>
      <c r="H210" s="63"/>
      <c r="I210" s="63"/>
      <c r="J210" s="36"/>
      <c r="K210" s="36"/>
      <c r="L210" s="36"/>
      <c r="M210" s="36"/>
      <c r="N210" s="36"/>
      <c r="O210" s="63"/>
      <c r="P210" s="63"/>
      <c r="Q210" s="63"/>
      <c r="R210" s="36"/>
      <c r="S210" s="36"/>
      <c r="T210" s="131"/>
      <c r="U210" s="131"/>
      <c r="V210" s="131"/>
      <c r="W210" s="63"/>
      <c r="X210" s="63"/>
      <c r="Y210" s="63"/>
      <c r="Z210" s="63"/>
      <c r="AA210" s="63"/>
      <c r="AB210" s="36"/>
    </row>
    <row r="211" spans="1:28" ht="13.5" customHeight="1" x14ac:dyDescent="0.15">
      <c r="A211" s="58"/>
      <c r="B211" s="131" t="s">
        <v>887</v>
      </c>
      <c r="C211" s="49"/>
      <c r="D211" s="59"/>
      <c r="E211" s="131"/>
      <c r="F211" s="131"/>
      <c r="G211" s="131"/>
      <c r="H211" s="63"/>
      <c r="I211" s="63"/>
      <c r="J211" s="36"/>
      <c r="K211" s="36"/>
      <c r="L211" s="36"/>
      <c r="M211" s="36"/>
      <c r="N211" s="36"/>
      <c r="O211" s="63"/>
      <c r="P211" s="63"/>
      <c r="Q211" s="63"/>
      <c r="R211" s="36"/>
      <c r="S211" s="36"/>
      <c r="T211" s="131"/>
      <c r="U211" s="131"/>
      <c r="V211" s="131"/>
      <c r="W211" s="63"/>
      <c r="X211" s="63"/>
      <c r="Y211" s="63"/>
      <c r="Z211" s="63"/>
      <c r="AA211" s="63"/>
      <c r="AB211" s="36"/>
    </row>
    <row r="212" spans="1:28" ht="13.5" customHeight="1" x14ac:dyDescent="0.15">
      <c r="A212" s="58"/>
      <c r="B212" s="131" t="s">
        <v>888</v>
      </c>
      <c r="C212" s="49"/>
      <c r="D212" s="59"/>
      <c r="E212" s="131"/>
      <c r="F212" s="131"/>
      <c r="G212" s="131"/>
      <c r="H212" s="63"/>
      <c r="I212" s="63"/>
      <c r="J212" s="36"/>
      <c r="K212" s="36"/>
      <c r="L212" s="36"/>
      <c r="M212" s="36"/>
      <c r="N212" s="36"/>
      <c r="O212" s="63"/>
      <c r="P212" s="63"/>
      <c r="Q212" s="63"/>
      <c r="R212" s="36"/>
      <c r="S212" s="36"/>
      <c r="T212" s="131"/>
      <c r="U212" s="131"/>
      <c r="V212" s="131"/>
      <c r="W212" s="63"/>
      <c r="X212" s="63"/>
      <c r="Y212" s="63"/>
      <c r="Z212" s="63"/>
      <c r="AA212" s="63"/>
      <c r="AB212" s="36"/>
    </row>
    <row r="213" spans="1:28" ht="13.5" customHeight="1" x14ac:dyDescent="0.15">
      <c r="A213" s="58"/>
      <c r="B213" s="64" t="s">
        <v>889</v>
      </c>
      <c r="C213" s="49"/>
      <c r="D213" s="59"/>
      <c r="E213" s="131"/>
      <c r="F213" s="131"/>
      <c r="G213" s="131"/>
      <c r="H213" s="63"/>
      <c r="I213" s="63"/>
      <c r="J213" s="36"/>
      <c r="K213" s="36"/>
      <c r="L213" s="36"/>
      <c r="M213" s="36"/>
      <c r="N213" s="36"/>
      <c r="O213" s="63"/>
      <c r="P213" s="63"/>
      <c r="Q213" s="63"/>
      <c r="R213" s="36"/>
      <c r="S213" s="36"/>
      <c r="T213" s="36"/>
      <c r="U213" s="36"/>
      <c r="V213" s="36"/>
      <c r="W213" s="36"/>
      <c r="X213" s="36"/>
      <c r="Y213" s="36"/>
      <c r="Z213" s="36"/>
      <c r="AA213" s="36"/>
      <c r="AB213" s="36"/>
    </row>
    <row r="214" spans="1:28" ht="13.5" customHeight="1" x14ac:dyDescent="0.15">
      <c r="A214" s="58"/>
      <c r="B214" s="131" t="s">
        <v>890</v>
      </c>
      <c r="C214" s="49"/>
      <c r="D214" s="59"/>
      <c r="E214" s="131"/>
      <c r="F214" s="131"/>
      <c r="G214" s="131"/>
      <c r="H214" s="63"/>
      <c r="I214" s="63"/>
      <c r="J214" s="36"/>
      <c r="K214" s="36"/>
      <c r="L214" s="36"/>
      <c r="M214" s="36"/>
      <c r="N214" s="36"/>
      <c r="O214" s="63"/>
      <c r="P214" s="63"/>
      <c r="Q214" s="63"/>
      <c r="R214" s="36"/>
      <c r="S214" s="36"/>
      <c r="T214" s="131"/>
      <c r="U214" s="131"/>
      <c r="V214" s="131"/>
      <c r="W214" s="63"/>
      <c r="X214" s="63"/>
      <c r="Y214" s="63"/>
      <c r="Z214" s="63"/>
      <c r="AA214" s="63"/>
      <c r="AB214" s="36"/>
    </row>
    <row r="215" spans="1:28" ht="13.5" customHeight="1" x14ac:dyDescent="0.15">
      <c r="A215" s="58"/>
      <c r="B215" s="131" t="s">
        <v>891</v>
      </c>
      <c r="C215" s="49"/>
      <c r="D215" s="59"/>
      <c r="E215" s="131"/>
      <c r="F215" s="131"/>
      <c r="G215" s="131"/>
      <c r="H215" s="63"/>
      <c r="I215" s="63"/>
      <c r="J215" s="36"/>
      <c r="K215" s="36"/>
      <c r="L215" s="36"/>
      <c r="M215" s="36"/>
      <c r="N215" s="36"/>
      <c r="O215" s="63"/>
      <c r="P215" s="63"/>
      <c r="Q215" s="63"/>
      <c r="R215" s="36"/>
      <c r="S215" s="36"/>
      <c r="T215" s="131"/>
      <c r="U215" s="131"/>
      <c r="V215" s="131"/>
      <c r="W215" s="63"/>
      <c r="X215" s="63"/>
      <c r="Y215" s="63"/>
      <c r="Z215" s="63"/>
      <c r="AA215" s="63"/>
      <c r="AB215" s="36"/>
    </row>
    <row r="216" spans="1:28" ht="13.5" customHeight="1" x14ac:dyDescent="0.15">
      <c r="A216" s="58"/>
      <c r="B216" s="131" t="s">
        <v>892</v>
      </c>
      <c r="C216" s="49"/>
      <c r="D216" s="59"/>
      <c r="E216" s="131"/>
      <c r="F216" s="131"/>
      <c r="G216" s="131"/>
      <c r="H216" s="63"/>
      <c r="I216" s="63"/>
      <c r="J216" s="36"/>
      <c r="K216" s="36"/>
      <c r="L216" s="36"/>
      <c r="M216" s="36"/>
      <c r="N216" s="36"/>
      <c r="O216" s="63"/>
      <c r="P216" s="63"/>
      <c r="Q216" s="63"/>
      <c r="R216" s="36"/>
      <c r="S216" s="36"/>
      <c r="T216" s="131"/>
      <c r="U216" s="131"/>
      <c r="V216" s="131"/>
      <c r="W216" s="63"/>
      <c r="X216" s="63"/>
      <c r="Y216" s="63"/>
      <c r="Z216" s="63"/>
      <c r="AA216" s="63"/>
      <c r="AB216" s="36"/>
    </row>
    <row r="217" spans="1:28" ht="13.5" customHeight="1" x14ac:dyDescent="0.15">
      <c r="A217" s="58"/>
      <c r="B217" s="131" t="s">
        <v>893</v>
      </c>
      <c r="C217" s="49"/>
      <c r="D217" s="59"/>
      <c r="E217" s="131"/>
      <c r="F217" s="131"/>
      <c r="G217" s="131"/>
      <c r="H217" s="63"/>
      <c r="I217" s="63"/>
      <c r="J217" s="36"/>
      <c r="K217" s="36"/>
      <c r="L217" s="36"/>
      <c r="M217" s="36"/>
      <c r="N217" s="36"/>
      <c r="O217" s="63"/>
      <c r="P217" s="63"/>
      <c r="Q217" s="63"/>
      <c r="R217" s="36"/>
      <c r="S217" s="36"/>
      <c r="T217" s="131"/>
      <c r="U217" s="131"/>
      <c r="V217" s="131"/>
      <c r="W217" s="63"/>
      <c r="X217" s="63"/>
      <c r="Y217" s="63"/>
      <c r="Z217" s="63"/>
      <c r="AA217" s="63"/>
      <c r="AB217" s="36"/>
    </row>
    <row r="218" spans="1:28" ht="13.5" customHeight="1" x14ac:dyDescent="0.15">
      <c r="A218" s="58"/>
      <c r="B218" s="131" t="s">
        <v>894</v>
      </c>
      <c r="C218" s="49"/>
      <c r="D218" s="59"/>
      <c r="E218" s="131"/>
      <c r="F218" s="131"/>
      <c r="G218" s="131"/>
      <c r="H218" s="63"/>
      <c r="I218" s="63"/>
      <c r="J218" s="36"/>
      <c r="K218" s="36"/>
      <c r="L218" s="36"/>
      <c r="M218" s="36"/>
      <c r="N218" s="36"/>
      <c r="O218" s="63"/>
      <c r="P218" s="63"/>
      <c r="Q218" s="63"/>
      <c r="R218" s="36"/>
      <c r="S218" s="36"/>
      <c r="T218" s="131"/>
      <c r="U218" s="131"/>
      <c r="V218" s="131"/>
      <c r="W218" s="63"/>
      <c r="X218" s="63"/>
      <c r="Y218" s="63"/>
      <c r="Z218" s="63"/>
      <c r="AA218" s="63"/>
      <c r="AB218" s="36"/>
    </row>
    <row r="219" spans="1:28" ht="13.5" customHeight="1" x14ac:dyDescent="0.15">
      <c r="A219" s="58"/>
      <c r="B219" s="131" t="s">
        <v>895</v>
      </c>
      <c r="C219" s="49"/>
      <c r="D219" s="59"/>
      <c r="E219" s="131"/>
      <c r="F219" s="131"/>
      <c r="G219" s="131"/>
      <c r="H219" s="63"/>
      <c r="I219" s="63"/>
      <c r="J219" s="36"/>
      <c r="K219" s="36"/>
      <c r="L219" s="36"/>
      <c r="M219" s="36"/>
      <c r="N219" s="36"/>
      <c r="O219" s="63"/>
      <c r="P219" s="63"/>
      <c r="Q219" s="63"/>
      <c r="R219" s="36"/>
      <c r="S219" s="36"/>
      <c r="T219" s="131"/>
      <c r="U219" s="131"/>
      <c r="V219" s="131"/>
      <c r="W219" s="63"/>
      <c r="X219" s="63"/>
      <c r="Y219" s="63"/>
      <c r="Z219" s="63"/>
      <c r="AA219" s="63"/>
      <c r="AB219" s="36"/>
    </row>
    <row r="220" spans="1:28" ht="13.5" customHeight="1" x14ac:dyDescent="0.15">
      <c r="A220" s="58"/>
      <c r="B220" s="131" t="s">
        <v>896</v>
      </c>
      <c r="C220" s="49"/>
      <c r="D220" s="59"/>
      <c r="E220" s="131"/>
      <c r="F220" s="131"/>
      <c r="G220" s="131"/>
      <c r="H220" s="63"/>
      <c r="I220" s="63"/>
      <c r="J220" s="36"/>
      <c r="K220" s="36"/>
      <c r="L220" s="36"/>
      <c r="M220" s="36"/>
      <c r="N220" s="36"/>
      <c r="O220" s="63"/>
      <c r="P220" s="63"/>
      <c r="Q220" s="63"/>
      <c r="R220" s="36"/>
      <c r="S220" s="36"/>
      <c r="T220" s="131"/>
      <c r="U220" s="131"/>
      <c r="V220" s="131"/>
      <c r="W220" s="63"/>
      <c r="X220" s="63"/>
      <c r="Y220" s="63"/>
      <c r="Z220" s="63"/>
      <c r="AA220" s="63"/>
      <c r="AB220" s="36"/>
    </row>
    <row r="221" spans="1:28" ht="13.5" customHeight="1" x14ac:dyDescent="0.15">
      <c r="A221" s="58"/>
      <c r="B221" s="131" t="s">
        <v>897</v>
      </c>
      <c r="C221" s="49"/>
      <c r="D221" s="59"/>
      <c r="E221" s="131"/>
      <c r="F221" s="131"/>
      <c r="G221" s="131"/>
      <c r="H221" s="63"/>
      <c r="I221" s="63"/>
      <c r="J221" s="36"/>
      <c r="K221" s="36"/>
      <c r="L221" s="36"/>
      <c r="M221" s="36"/>
      <c r="N221" s="36"/>
      <c r="O221" s="63"/>
      <c r="P221" s="63"/>
      <c r="Q221" s="63"/>
      <c r="R221" s="36"/>
      <c r="S221" s="36"/>
      <c r="T221" s="131"/>
      <c r="U221" s="131"/>
      <c r="V221" s="131"/>
      <c r="W221" s="63"/>
      <c r="X221" s="63"/>
      <c r="Y221" s="63"/>
      <c r="Z221" s="63"/>
      <c r="AA221" s="63"/>
      <c r="AB221" s="36"/>
    </row>
    <row r="222" spans="1:28" ht="13.5" customHeight="1" x14ac:dyDescent="0.15">
      <c r="A222" s="58"/>
      <c r="B222" s="131" t="s">
        <v>898</v>
      </c>
      <c r="C222" s="49"/>
      <c r="D222" s="59"/>
      <c r="E222" s="131"/>
      <c r="F222" s="131"/>
      <c r="G222" s="131"/>
      <c r="H222" s="63"/>
      <c r="I222" s="63"/>
      <c r="J222" s="36"/>
      <c r="K222" s="36"/>
      <c r="L222" s="36"/>
      <c r="M222" s="36"/>
      <c r="N222" s="36"/>
      <c r="O222" s="63"/>
      <c r="P222" s="63"/>
      <c r="Q222" s="63"/>
      <c r="R222" s="36"/>
      <c r="S222" s="36"/>
      <c r="T222" s="131"/>
      <c r="U222" s="131"/>
      <c r="V222" s="131"/>
      <c r="W222" s="63"/>
      <c r="X222" s="63"/>
      <c r="Y222" s="63"/>
      <c r="Z222" s="63"/>
      <c r="AA222" s="63"/>
      <c r="AB222" s="36"/>
    </row>
    <row r="223" spans="1:28" ht="13.5" customHeight="1" x14ac:dyDescent="0.15">
      <c r="A223" s="58"/>
      <c r="B223" s="131" t="s">
        <v>899</v>
      </c>
      <c r="C223" s="49"/>
      <c r="D223" s="59"/>
      <c r="E223" s="131"/>
      <c r="F223" s="131"/>
      <c r="G223" s="131"/>
      <c r="H223" s="63"/>
      <c r="I223" s="63"/>
      <c r="J223" s="36"/>
      <c r="K223" s="36"/>
      <c r="L223" s="36"/>
      <c r="M223" s="36"/>
      <c r="N223" s="36"/>
      <c r="O223" s="63"/>
      <c r="P223" s="63"/>
      <c r="Q223" s="63"/>
      <c r="R223" s="36"/>
      <c r="S223" s="36"/>
      <c r="T223" s="131"/>
      <c r="U223" s="131"/>
      <c r="V223" s="131"/>
      <c r="W223" s="63"/>
      <c r="X223" s="63"/>
      <c r="Y223" s="63"/>
      <c r="Z223" s="63"/>
      <c r="AA223" s="63"/>
      <c r="AB223" s="36"/>
    </row>
    <row r="224" spans="1:28" ht="13.5" customHeight="1" x14ac:dyDescent="0.15">
      <c r="A224" s="58"/>
      <c r="B224" s="131" t="s">
        <v>900</v>
      </c>
      <c r="C224" s="49"/>
      <c r="D224" s="59"/>
      <c r="E224" s="131"/>
      <c r="F224" s="131"/>
      <c r="G224" s="131"/>
      <c r="H224" s="63"/>
      <c r="I224" s="63"/>
      <c r="J224" s="36"/>
      <c r="K224" s="36"/>
      <c r="L224" s="36"/>
      <c r="M224" s="36"/>
      <c r="N224" s="36"/>
      <c r="O224" s="63"/>
      <c r="P224" s="63"/>
      <c r="Q224" s="63"/>
      <c r="R224" s="36"/>
      <c r="S224" s="36"/>
      <c r="T224" s="131"/>
      <c r="U224" s="131"/>
      <c r="V224" s="131"/>
      <c r="W224" s="63"/>
      <c r="X224" s="63"/>
      <c r="Y224" s="63"/>
      <c r="Z224" s="63"/>
      <c r="AA224" s="63"/>
      <c r="AB224" s="36"/>
    </row>
    <row r="225" spans="1:28" ht="13.5" customHeight="1" x14ac:dyDescent="0.15">
      <c r="A225" s="58"/>
      <c r="B225" s="131" t="s">
        <v>901</v>
      </c>
      <c r="C225" s="49"/>
      <c r="D225" s="59"/>
      <c r="E225" s="131"/>
      <c r="F225" s="131"/>
      <c r="G225" s="131"/>
      <c r="H225" s="63"/>
      <c r="I225" s="63"/>
      <c r="J225" s="36"/>
      <c r="K225" s="36"/>
      <c r="L225" s="36"/>
      <c r="M225" s="36"/>
      <c r="N225" s="36"/>
      <c r="O225" s="63"/>
      <c r="P225" s="63"/>
      <c r="Q225" s="63"/>
      <c r="R225" s="36"/>
      <c r="S225" s="36"/>
      <c r="T225" s="131"/>
      <c r="U225" s="131"/>
      <c r="V225" s="131"/>
      <c r="W225" s="63"/>
      <c r="X225" s="63"/>
      <c r="Y225" s="63"/>
      <c r="Z225" s="63"/>
      <c r="AA225" s="63"/>
      <c r="AB225" s="36"/>
    </row>
    <row r="226" spans="1:28" ht="13.5" customHeight="1" x14ac:dyDescent="0.15">
      <c r="A226" s="58"/>
      <c r="B226" s="131" t="s">
        <v>902</v>
      </c>
      <c r="C226" s="49"/>
      <c r="D226" s="59"/>
      <c r="E226" s="131"/>
      <c r="F226" s="131"/>
      <c r="G226" s="131"/>
      <c r="H226" s="63"/>
      <c r="I226" s="63"/>
      <c r="J226" s="36"/>
      <c r="K226" s="36"/>
      <c r="L226" s="36"/>
      <c r="M226" s="36"/>
      <c r="N226" s="36"/>
      <c r="O226" s="63"/>
      <c r="P226" s="63"/>
      <c r="Q226" s="63"/>
      <c r="R226" s="36"/>
      <c r="S226" s="36"/>
      <c r="T226" s="131"/>
      <c r="U226" s="131"/>
      <c r="V226" s="131"/>
      <c r="W226" s="63"/>
      <c r="X226" s="63"/>
      <c r="Y226" s="63"/>
      <c r="Z226" s="63"/>
      <c r="AA226" s="63"/>
      <c r="AB226" s="36"/>
    </row>
    <row r="227" spans="1:28" ht="13.5" customHeight="1" x14ac:dyDescent="0.15">
      <c r="A227" s="58"/>
      <c r="B227" s="131" t="s">
        <v>903</v>
      </c>
      <c r="C227" s="49"/>
      <c r="D227" s="59"/>
      <c r="E227" s="131"/>
      <c r="F227" s="131"/>
      <c r="G227" s="131"/>
      <c r="H227" s="63"/>
      <c r="I227" s="63"/>
      <c r="J227" s="36"/>
      <c r="K227" s="36"/>
      <c r="L227" s="36"/>
      <c r="M227" s="36"/>
      <c r="N227" s="36"/>
      <c r="O227" s="63"/>
      <c r="P227" s="63"/>
      <c r="Q227" s="63"/>
      <c r="R227" s="36"/>
      <c r="S227" s="36"/>
      <c r="T227" s="131"/>
      <c r="U227" s="131"/>
      <c r="V227" s="131"/>
      <c r="W227" s="63"/>
      <c r="X227" s="63"/>
      <c r="Y227" s="63"/>
      <c r="Z227" s="63"/>
      <c r="AA227" s="63"/>
      <c r="AB227" s="36"/>
    </row>
    <row r="228" spans="1:28" ht="13.5" customHeight="1" x14ac:dyDescent="0.15">
      <c r="A228" s="95" t="s">
        <v>553</v>
      </c>
      <c r="B228" s="146" t="s">
        <v>904</v>
      </c>
      <c r="C228" s="90"/>
      <c r="D228" s="90"/>
      <c r="E228" s="146"/>
      <c r="F228" s="146"/>
      <c r="G228" s="146"/>
      <c r="H228" s="97"/>
      <c r="I228" s="97"/>
      <c r="J228" s="99"/>
      <c r="K228" s="99"/>
      <c r="L228" s="99"/>
      <c r="M228" s="99"/>
      <c r="N228" s="99"/>
      <c r="O228" s="97"/>
      <c r="P228" s="97"/>
      <c r="Q228" s="97"/>
      <c r="R228" s="99"/>
      <c r="S228" s="99"/>
      <c r="T228" s="146"/>
      <c r="U228" s="146"/>
      <c r="V228" s="146"/>
      <c r="W228" s="97"/>
      <c r="X228" s="97"/>
      <c r="Y228" s="97"/>
      <c r="Z228" s="97"/>
      <c r="AA228" s="97"/>
      <c r="AB228" s="99"/>
    </row>
    <row r="229" spans="1:28" ht="13.5" customHeight="1" x14ac:dyDescent="0.15">
      <c r="A229" s="82" t="s">
        <v>905</v>
      </c>
      <c r="B229" s="131" t="s">
        <v>906</v>
      </c>
      <c r="C229" s="49"/>
      <c r="D229" s="49"/>
      <c r="E229" s="131"/>
      <c r="F229" s="131"/>
      <c r="G229" s="131"/>
      <c r="H229" s="63"/>
      <c r="I229" s="63"/>
      <c r="J229" s="36"/>
      <c r="K229" s="36"/>
      <c r="L229" s="36"/>
      <c r="M229" s="36"/>
      <c r="N229" s="36"/>
      <c r="O229" s="63"/>
      <c r="P229" s="63"/>
      <c r="Q229" s="63"/>
      <c r="R229" s="36"/>
      <c r="S229" s="36"/>
      <c r="T229" s="131"/>
      <c r="U229" s="131"/>
      <c r="V229" s="131"/>
      <c r="W229" s="63"/>
      <c r="X229" s="63"/>
      <c r="Y229" s="63"/>
      <c r="Z229" s="63"/>
      <c r="AA229" s="63"/>
      <c r="AB229" s="36"/>
    </row>
    <row r="230" spans="1:28" ht="13.5" customHeight="1" x14ac:dyDescent="0.15">
      <c r="A230" s="58"/>
      <c r="B230" s="131" t="s">
        <v>907</v>
      </c>
      <c r="C230" s="49"/>
      <c r="D230" s="49"/>
      <c r="E230" s="131"/>
      <c r="F230" s="131"/>
      <c r="G230" s="131"/>
      <c r="H230" s="63"/>
      <c r="I230" s="63"/>
      <c r="J230" s="36"/>
      <c r="K230" s="36"/>
      <c r="L230" s="36"/>
      <c r="M230" s="36"/>
      <c r="N230" s="36"/>
      <c r="O230" s="63"/>
      <c r="P230" s="63"/>
      <c r="Q230" s="63"/>
      <c r="R230" s="36"/>
      <c r="S230" s="36"/>
      <c r="T230" s="131"/>
      <c r="U230" s="131"/>
      <c r="V230" s="131"/>
      <c r="W230" s="63"/>
      <c r="X230" s="63"/>
      <c r="Y230" s="63"/>
      <c r="Z230" s="63"/>
      <c r="AA230" s="63"/>
      <c r="AB230" s="36"/>
    </row>
    <row r="231" spans="1:28" ht="13.5" customHeight="1" x14ac:dyDescent="0.15">
      <c r="A231" s="58"/>
      <c r="B231" s="59" t="s">
        <v>908</v>
      </c>
      <c r="C231" s="49"/>
      <c r="D231" s="59"/>
      <c r="E231" s="131"/>
      <c r="F231" s="131"/>
      <c r="G231" s="131"/>
      <c r="H231" s="63"/>
      <c r="I231" s="63"/>
      <c r="J231" s="36"/>
      <c r="K231" s="36"/>
      <c r="L231" s="36"/>
      <c r="M231" s="36"/>
      <c r="N231" s="36"/>
      <c r="O231" s="63"/>
      <c r="P231" s="63"/>
      <c r="Q231" s="63"/>
      <c r="R231" s="36"/>
      <c r="S231" s="36"/>
      <c r="T231" s="131"/>
      <c r="U231" s="131"/>
      <c r="V231" s="131"/>
      <c r="W231" s="63"/>
      <c r="X231" s="63"/>
      <c r="Y231" s="63"/>
      <c r="Z231" s="63"/>
      <c r="AA231" s="63"/>
      <c r="AB231" s="36"/>
    </row>
    <row r="232" spans="1:28" ht="13.5" customHeight="1" x14ac:dyDescent="0.15">
      <c r="A232" s="82" t="s">
        <v>909</v>
      </c>
      <c r="B232" s="64" t="s">
        <v>910</v>
      </c>
      <c r="C232" s="49"/>
      <c r="D232" s="49"/>
      <c r="E232" s="131"/>
      <c r="F232" s="131"/>
      <c r="G232" s="131"/>
      <c r="H232" s="63"/>
      <c r="I232" s="63"/>
      <c r="J232" s="36"/>
      <c r="K232" s="36"/>
      <c r="L232" s="36"/>
      <c r="M232" s="36"/>
      <c r="N232" s="36"/>
      <c r="O232" s="63"/>
      <c r="P232" s="63"/>
      <c r="Q232" s="63"/>
      <c r="R232" s="36"/>
      <c r="S232" s="36"/>
      <c r="T232" s="131"/>
      <c r="U232" s="131"/>
      <c r="V232" s="131"/>
      <c r="W232" s="63"/>
      <c r="X232" s="63"/>
      <c r="Y232" s="63"/>
      <c r="Z232" s="63"/>
      <c r="AA232" s="63"/>
      <c r="AB232" s="36"/>
    </row>
    <row r="233" spans="1:28" ht="13.5" customHeight="1" x14ac:dyDescent="0.15">
      <c r="A233" s="58"/>
      <c r="B233" s="13" t="s">
        <v>911</v>
      </c>
      <c r="C233" s="49"/>
      <c r="D233" s="59"/>
      <c r="E233" s="131"/>
      <c r="F233" s="131"/>
      <c r="G233" s="131"/>
      <c r="H233" s="63"/>
      <c r="I233" s="63"/>
      <c r="J233" s="36"/>
      <c r="K233" s="36"/>
      <c r="L233" s="36"/>
      <c r="M233" s="36"/>
      <c r="N233" s="36"/>
      <c r="O233" s="63"/>
      <c r="P233" s="63"/>
      <c r="Q233" s="63"/>
      <c r="R233" s="36"/>
      <c r="S233" s="36"/>
      <c r="T233" s="131"/>
      <c r="U233" s="131"/>
      <c r="V233" s="131"/>
      <c r="W233" s="63"/>
      <c r="X233" s="63"/>
      <c r="Y233" s="63"/>
      <c r="Z233" s="63"/>
      <c r="AA233" s="63"/>
      <c r="AB233" s="36"/>
    </row>
    <row r="234" spans="1:28" ht="13.5" customHeight="1" x14ac:dyDescent="0.15">
      <c r="A234" s="58"/>
      <c r="B234" s="147" t="s">
        <v>912</v>
      </c>
      <c r="C234" s="62"/>
      <c r="D234" s="49"/>
      <c r="E234" s="131"/>
      <c r="F234" s="131"/>
      <c r="G234" s="131"/>
      <c r="H234" s="63"/>
      <c r="I234" s="63"/>
      <c r="J234" s="36"/>
      <c r="K234" s="36"/>
      <c r="L234" s="36"/>
      <c r="M234" s="36"/>
      <c r="N234" s="36"/>
      <c r="O234" s="63"/>
      <c r="P234" s="63"/>
      <c r="Q234" s="63"/>
      <c r="R234" s="36"/>
      <c r="S234" s="36"/>
      <c r="T234" s="131"/>
      <c r="U234" s="131"/>
      <c r="V234" s="131"/>
      <c r="W234" s="63"/>
      <c r="X234" s="63"/>
      <c r="Y234" s="63"/>
      <c r="Z234" s="63"/>
      <c r="AA234" s="63"/>
      <c r="AB234" s="36"/>
    </row>
    <row r="235" spans="1:28" ht="13.5" customHeight="1" x14ac:dyDescent="0.15">
      <c r="A235" s="58"/>
      <c r="B235" s="148" t="s">
        <v>913</v>
      </c>
      <c r="C235" s="149" t="s">
        <v>914</v>
      </c>
      <c r="D235" s="49"/>
      <c r="E235" s="131"/>
      <c r="F235" s="131"/>
      <c r="G235" s="131"/>
      <c r="H235" s="63"/>
      <c r="I235" s="63"/>
      <c r="J235" s="36"/>
      <c r="K235" s="36"/>
      <c r="L235" s="36"/>
      <c r="M235" s="36"/>
      <c r="N235" s="36"/>
      <c r="O235" s="63"/>
      <c r="P235" s="63"/>
      <c r="Q235" s="63"/>
      <c r="R235" s="36"/>
      <c r="S235" s="36"/>
      <c r="T235" s="131"/>
      <c r="U235" s="131"/>
      <c r="V235" s="131"/>
      <c r="W235" s="63"/>
      <c r="X235" s="63"/>
      <c r="Y235" s="63"/>
      <c r="Z235" s="63"/>
      <c r="AA235" s="63"/>
      <c r="AB235" s="36"/>
    </row>
    <row r="236" spans="1:28" ht="13.5" customHeight="1" x14ac:dyDescent="0.15">
      <c r="A236" s="58"/>
      <c r="B236" s="150"/>
      <c r="C236" s="128" t="s">
        <v>915</v>
      </c>
      <c r="D236" s="49"/>
      <c r="E236" s="131"/>
      <c r="F236" s="131"/>
      <c r="G236" s="131"/>
      <c r="H236" s="63"/>
      <c r="I236" s="63"/>
      <c r="J236" s="36"/>
      <c r="K236" s="36"/>
      <c r="L236" s="36"/>
      <c r="M236" s="36"/>
      <c r="N236" s="36"/>
      <c r="O236" s="63"/>
      <c r="P236" s="63"/>
      <c r="Q236" s="63"/>
      <c r="R236" s="36"/>
      <c r="S236" s="36"/>
      <c r="T236" s="131"/>
      <c r="U236" s="131"/>
      <c r="V236" s="131"/>
      <c r="W236" s="63"/>
      <c r="X236" s="63"/>
      <c r="Y236" s="63"/>
      <c r="Z236" s="63"/>
      <c r="AA236" s="63"/>
      <c r="AB236" s="36"/>
    </row>
    <row r="237" spans="1:28" ht="13.5" customHeight="1" x14ac:dyDescent="0.15">
      <c r="A237" s="58"/>
      <c r="B237" s="151"/>
      <c r="C237" s="152" t="s">
        <v>916</v>
      </c>
      <c r="D237" s="49"/>
      <c r="E237" s="131"/>
      <c r="F237" s="131"/>
      <c r="G237" s="131"/>
      <c r="H237" s="63"/>
      <c r="I237" s="63"/>
      <c r="J237" s="36"/>
      <c r="K237" s="36"/>
      <c r="L237" s="36"/>
      <c r="M237" s="36"/>
      <c r="N237" s="36"/>
      <c r="O237" s="63"/>
      <c r="P237" s="63"/>
      <c r="Q237" s="63"/>
      <c r="R237" s="36"/>
      <c r="S237" s="36"/>
      <c r="T237" s="131"/>
      <c r="U237" s="131"/>
      <c r="V237" s="131"/>
      <c r="W237" s="63"/>
      <c r="X237" s="63"/>
      <c r="Y237" s="63"/>
      <c r="Z237" s="63"/>
      <c r="AA237" s="63"/>
      <c r="AB237" s="36"/>
    </row>
    <row r="238" spans="1:28" ht="13.5" customHeight="1" x14ac:dyDescent="0.15">
      <c r="A238" s="58"/>
      <c r="B238" s="153" t="s">
        <v>917</v>
      </c>
      <c r="C238" s="129">
        <v>0.93</v>
      </c>
      <c r="D238" s="49"/>
      <c r="E238" s="131"/>
      <c r="F238" s="131"/>
      <c r="G238" s="131"/>
      <c r="H238" s="63"/>
      <c r="I238" s="63"/>
      <c r="J238" s="36"/>
      <c r="K238" s="36"/>
      <c r="L238" s="36"/>
      <c r="M238" s="36"/>
      <c r="N238" s="36"/>
      <c r="O238" s="63"/>
      <c r="P238" s="63"/>
      <c r="Q238" s="63"/>
      <c r="R238" s="36"/>
      <c r="S238" s="36"/>
      <c r="T238" s="131"/>
      <c r="U238" s="131"/>
      <c r="V238" s="131"/>
      <c r="W238" s="63"/>
      <c r="X238" s="63"/>
      <c r="Y238" s="63"/>
      <c r="Z238" s="63"/>
      <c r="AA238" s="63"/>
      <c r="AB238" s="36"/>
    </row>
    <row r="239" spans="1:28" ht="13.5" customHeight="1" x14ac:dyDescent="0.15">
      <c r="A239" s="58"/>
      <c r="B239" s="153" t="s">
        <v>918</v>
      </c>
      <c r="C239" s="154">
        <v>0.89</v>
      </c>
      <c r="D239" s="49"/>
      <c r="E239" s="131"/>
      <c r="F239" s="131"/>
      <c r="G239" s="131"/>
      <c r="H239" s="63"/>
      <c r="I239" s="63"/>
      <c r="J239" s="36"/>
      <c r="K239" s="36"/>
      <c r="L239" s="36"/>
      <c r="M239" s="36"/>
      <c r="N239" s="36"/>
      <c r="O239" s="63"/>
      <c r="P239" s="63"/>
      <c r="Q239" s="63"/>
      <c r="R239" s="36"/>
      <c r="S239" s="36"/>
      <c r="T239" s="131"/>
      <c r="U239" s="131"/>
      <c r="V239" s="131"/>
      <c r="W239" s="63"/>
      <c r="X239" s="63"/>
      <c r="Y239" s="63"/>
      <c r="Z239" s="63"/>
      <c r="AA239" s="63"/>
      <c r="AB239" s="36"/>
    </row>
    <row r="240" spans="1:28" ht="13.5" customHeight="1" x14ac:dyDescent="0.15">
      <c r="A240" s="58"/>
      <c r="B240" s="155" t="s">
        <v>919</v>
      </c>
      <c r="C240" s="156">
        <v>0.85</v>
      </c>
      <c r="D240" s="49"/>
      <c r="E240" s="131"/>
      <c r="F240" s="131"/>
      <c r="G240" s="131"/>
      <c r="H240" s="63"/>
      <c r="I240" s="63"/>
      <c r="J240" s="36"/>
      <c r="K240" s="36"/>
      <c r="L240" s="36"/>
      <c r="M240" s="36"/>
      <c r="N240" s="36"/>
      <c r="O240" s="63"/>
      <c r="P240" s="63"/>
      <c r="Q240" s="63"/>
      <c r="R240" s="36"/>
      <c r="S240" s="36"/>
      <c r="T240" s="131"/>
      <c r="U240" s="131"/>
      <c r="V240" s="131"/>
      <c r="W240" s="63"/>
      <c r="X240" s="63"/>
      <c r="Y240" s="63"/>
      <c r="Z240" s="63"/>
      <c r="AA240" s="63"/>
      <c r="AB240" s="36"/>
    </row>
    <row r="241" spans="1:28" ht="13.5" customHeight="1" x14ac:dyDescent="0.15">
      <c r="A241" s="95" t="s">
        <v>555</v>
      </c>
      <c r="B241" s="146" t="s">
        <v>920</v>
      </c>
      <c r="C241" s="90"/>
      <c r="D241" s="90"/>
      <c r="E241" s="146"/>
      <c r="F241" s="146"/>
      <c r="G241" s="146"/>
      <c r="H241" s="97"/>
      <c r="I241" s="97"/>
      <c r="J241" s="99"/>
      <c r="K241" s="99"/>
      <c r="L241" s="99"/>
      <c r="M241" s="99"/>
      <c r="N241" s="99"/>
      <c r="O241" s="97"/>
      <c r="P241" s="97"/>
      <c r="Q241" s="97"/>
      <c r="R241" s="99"/>
      <c r="S241" s="99"/>
      <c r="T241" s="146"/>
      <c r="U241" s="146"/>
      <c r="V241" s="146"/>
      <c r="W241" s="97"/>
      <c r="X241" s="97"/>
      <c r="Y241" s="97"/>
      <c r="Z241" s="97"/>
      <c r="AA241" s="97"/>
      <c r="AB241" s="99"/>
    </row>
    <row r="242" spans="1:28" ht="13.5" customHeight="1" x14ac:dyDescent="0.15">
      <c r="A242" s="58"/>
      <c r="B242" s="64" t="s">
        <v>921</v>
      </c>
      <c r="C242" s="49"/>
      <c r="D242" s="49"/>
      <c r="E242" s="131"/>
      <c r="F242" s="131"/>
      <c r="G242" s="131"/>
      <c r="H242" s="63"/>
      <c r="I242" s="63"/>
      <c r="J242" s="36"/>
      <c r="K242" s="36"/>
      <c r="L242" s="36"/>
      <c r="M242" s="36"/>
      <c r="N242" s="36"/>
      <c r="O242" s="63"/>
      <c r="P242" s="63"/>
      <c r="Q242" s="63"/>
      <c r="R242" s="36"/>
      <c r="S242" s="36"/>
      <c r="T242" s="131"/>
      <c r="U242" s="131"/>
      <c r="V242" s="131"/>
      <c r="W242" s="63"/>
      <c r="X242" s="63"/>
      <c r="Y242" s="63"/>
      <c r="Z242" s="63"/>
      <c r="AA242" s="63"/>
      <c r="AB242" s="36"/>
    </row>
    <row r="243" spans="1:28" ht="13.5" customHeight="1" x14ac:dyDescent="0.15">
      <c r="A243" s="58"/>
      <c r="B243" s="60" t="s">
        <v>922</v>
      </c>
      <c r="C243" s="49"/>
      <c r="D243" s="59"/>
      <c r="E243" s="131"/>
      <c r="F243" s="131"/>
      <c r="G243" s="131"/>
      <c r="H243" s="63"/>
      <c r="I243" s="63"/>
      <c r="J243" s="36"/>
      <c r="K243" s="36"/>
      <c r="L243" s="36"/>
      <c r="M243" s="36"/>
      <c r="N243" s="36"/>
      <c r="O243" s="63"/>
      <c r="P243" s="63"/>
      <c r="Q243" s="63"/>
      <c r="R243" s="36"/>
      <c r="S243" s="36"/>
      <c r="T243" s="131"/>
      <c r="U243" s="131"/>
      <c r="V243" s="131"/>
      <c r="W243" s="63"/>
      <c r="X243" s="63"/>
      <c r="Y243" s="63"/>
      <c r="Z243" s="63"/>
      <c r="AA243" s="63"/>
      <c r="AB243" s="36"/>
    </row>
    <row r="244" spans="1:28" ht="13.5" customHeight="1" x14ac:dyDescent="0.15">
      <c r="A244" s="58"/>
      <c r="B244" s="131" t="s">
        <v>600</v>
      </c>
      <c r="C244" s="49"/>
      <c r="D244" s="49"/>
      <c r="E244" s="131"/>
      <c r="F244" s="131"/>
      <c r="G244" s="131"/>
      <c r="H244" s="63"/>
      <c r="I244" s="63"/>
      <c r="J244" s="36"/>
      <c r="K244" s="36"/>
      <c r="L244" s="36"/>
      <c r="M244" s="36"/>
      <c r="N244" s="36"/>
      <c r="O244" s="63"/>
      <c r="P244" s="63"/>
      <c r="Q244" s="63"/>
      <c r="R244" s="36"/>
      <c r="S244" s="36"/>
      <c r="T244" s="131"/>
      <c r="U244" s="131"/>
      <c r="V244" s="131"/>
      <c r="W244" s="63"/>
      <c r="X244" s="63"/>
      <c r="Y244" s="63"/>
      <c r="Z244" s="63"/>
      <c r="AA244" s="63"/>
      <c r="AB244" s="36"/>
    </row>
    <row r="245" spans="1:28" ht="13.5" customHeight="1" x14ac:dyDescent="0.15">
      <c r="A245" s="82"/>
      <c r="B245" s="64" t="s">
        <v>923</v>
      </c>
      <c r="C245" s="49"/>
      <c r="D245" s="49"/>
      <c r="E245" s="131"/>
      <c r="F245" s="131"/>
      <c r="G245" s="131"/>
      <c r="H245" s="63"/>
      <c r="I245" s="63"/>
      <c r="J245" s="36"/>
      <c r="K245" s="36"/>
      <c r="L245" s="36"/>
      <c r="M245" s="36"/>
      <c r="N245" s="36"/>
      <c r="O245" s="63"/>
      <c r="P245" s="63"/>
      <c r="Q245" s="63"/>
      <c r="R245" s="36"/>
      <c r="S245" s="36"/>
      <c r="T245" s="131"/>
      <c r="U245" s="131"/>
      <c r="V245" s="131"/>
      <c r="W245" s="63"/>
      <c r="X245" s="63"/>
      <c r="Y245" s="63"/>
      <c r="Z245" s="63"/>
      <c r="AA245" s="63"/>
      <c r="AB245" s="36"/>
    </row>
    <row r="246" spans="1:28" ht="13.5" customHeight="1" x14ac:dyDescent="0.15">
      <c r="A246" s="82"/>
      <c r="B246" s="64" t="s">
        <v>924</v>
      </c>
      <c r="C246" s="49"/>
      <c r="D246" s="49"/>
      <c r="E246" s="131"/>
      <c r="F246" s="131"/>
      <c r="G246" s="131"/>
      <c r="H246" s="63"/>
      <c r="I246" s="63"/>
      <c r="J246" s="36"/>
      <c r="K246" s="36"/>
      <c r="L246" s="36"/>
      <c r="M246" s="36"/>
      <c r="N246" s="36"/>
      <c r="O246" s="63"/>
      <c r="P246" s="63"/>
      <c r="Q246" s="63"/>
      <c r="R246" s="36"/>
      <c r="S246" s="36"/>
      <c r="T246" s="131"/>
      <c r="U246" s="131"/>
      <c r="V246" s="131"/>
      <c r="W246" s="63"/>
      <c r="X246" s="63"/>
      <c r="Y246" s="63"/>
      <c r="Z246" s="63"/>
      <c r="AA246" s="63"/>
      <c r="AB246" s="36"/>
    </row>
    <row r="247" spans="1:28" ht="13.5" customHeight="1" x14ac:dyDescent="0.15">
      <c r="A247" s="82"/>
      <c r="B247" s="64" t="s">
        <v>925</v>
      </c>
      <c r="C247" s="49"/>
      <c r="D247" s="49"/>
      <c r="E247" s="131"/>
      <c r="F247" s="131"/>
      <c r="G247" s="131"/>
      <c r="H247" s="63"/>
      <c r="I247" s="63"/>
      <c r="J247" s="36"/>
      <c r="K247" s="36"/>
      <c r="L247" s="36"/>
      <c r="M247" s="36"/>
      <c r="N247" s="36"/>
      <c r="O247" s="63"/>
      <c r="P247" s="63"/>
      <c r="Q247" s="63"/>
      <c r="R247" s="36"/>
      <c r="S247" s="36"/>
      <c r="T247" s="131"/>
      <c r="U247" s="131"/>
      <c r="V247" s="131"/>
      <c r="W247" s="63"/>
      <c r="X247" s="63"/>
      <c r="Y247" s="63"/>
      <c r="Z247" s="63"/>
      <c r="AA247" s="63"/>
      <c r="AB247" s="36"/>
    </row>
    <row r="248" spans="1:28" ht="13.5" customHeight="1" x14ac:dyDescent="0.15">
      <c r="A248" s="82"/>
      <c r="B248" s="64" t="s">
        <v>926</v>
      </c>
      <c r="C248" s="49"/>
      <c r="D248" s="49"/>
      <c r="E248" s="131"/>
      <c r="F248" s="131"/>
      <c r="G248" s="131"/>
      <c r="H248" s="63"/>
      <c r="I248" s="63"/>
      <c r="J248" s="36"/>
      <c r="K248" s="36"/>
      <c r="L248" s="36"/>
      <c r="M248" s="36"/>
      <c r="N248" s="36"/>
      <c r="O248" s="63"/>
      <c r="P248" s="63"/>
      <c r="Q248" s="63"/>
      <c r="R248" s="36"/>
      <c r="S248" s="36"/>
      <c r="T248" s="131"/>
      <c r="U248" s="131"/>
      <c r="V248" s="131"/>
      <c r="W248" s="63"/>
      <c r="X248" s="63"/>
      <c r="Y248" s="63"/>
      <c r="Z248" s="63"/>
      <c r="AA248" s="63"/>
      <c r="AB248" s="36"/>
    </row>
    <row r="249" spans="1:28" ht="13.5" customHeight="1" x14ac:dyDescent="0.15">
      <c r="A249" s="58" t="s">
        <v>927</v>
      </c>
      <c r="B249" s="147" t="s">
        <v>928</v>
      </c>
      <c r="C249" s="49"/>
      <c r="D249" s="49"/>
      <c r="E249" s="49"/>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c r="AB249" s="131"/>
    </row>
    <row r="250" spans="1:28" ht="13.5" customHeight="1" x14ac:dyDescent="0.15">
      <c r="A250" s="58" t="s">
        <v>551</v>
      </c>
      <c r="B250" s="147" t="s">
        <v>929</v>
      </c>
      <c r="C250" s="49"/>
      <c r="D250" s="49"/>
      <c r="E250" s="49"/>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c r="AB250" s="131"/>
    </row>
    <row r="251" spans="1:28" ht="13.5" customHeight="1" x14ac:dyDescent="0.15">
      <c r="A251" s="82"/>
      <c r="B251" s="63" t="s">
        <v>930</v>
      </c>
      <c r="C251" s="49"/>
      <c r="D251" s="49"/>
      <c r="E251" s="49"/>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c r="AB251" s="131"/>
    </row>
    <row r="252" spans="1:28" ht="13.5" customHeight="1" x14ac:dyDescent="0.15">
      <c r="A252" s="58"/>
      <c r="B252" s="13" t="s">
        <v>931</v>
      </c>
      <c r="C252" s="49"/>
      <c r="D252" s="49"/>
      <c r="E252" s="49"/>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c r="AB252" s="131"/>
    </row>
    <row r="253" spans="1:28" ht="13.5" customHeight="1" x14ac:dyDescent="0.15">
      <c r="A253" s="58"/>
      <c r="B253" s="13" t="s">
        <v>600</v>
      </c>
      <c r="C253" s="49"/>
      <c r="D253" s="49"/>
      <c r="E253" s="49"/>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c r="AB253" s="131"/>
    </row>
    <row r="254" spans="1:28" ht="13.5" customHeight="1" x14ac:dyDescent="0.15">
      <c r="A254" s="58"/>
      <c r="B254" s="13" t="s">
        <v>932</v>
      </c>
      <c r="C254" s="49"/>
      <c r="D254" s="49"/>
      <c r="E254" s="49"/>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c r="AB254" s="131"/>
    </row>
    <row r="255" spans="1:28" ht="13.5" customHeight="1" x14ac:dyDescent="0.15">
      <c r="A255" s="58"/>
      <c r="B255" s="118" t="s">
        <v>933</v>
      </c>
      <c r="C255" s="49"/>
      <c r="D255" s="49"/>
      <c r="E255" s="49"/>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c r="AB255" s="131"/>
    </row>
    <row r="256" spans="1:28" ht="13.5" customHeight="1" x14ac:dyDescent="0.15">
      <c r="A256" s="58"/>
      <c r="B256" s="13" t="s">
        <v>934</v>
      </c>
      <c r="C256" s="49"/>
      <c r="D256" s="49"/>
      <c r="E256" s="49"/>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c r="AB256" s="131"/>
    </row>
    <row r="257" spans="1:28" ht="13.5" customHeight="1" x14ac:dyDescent="0.15">
      <c r="A257" s="58"/>
      <c r="B257" s="13" t="s">
        <v>935</v>
      </c>
      <c r="C257" s="49"/>
      <c r="D257" s="49"/>
      <c r="E257" s="49"/>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c r="AB257" s="131"/>
    </row>
    <row r="258" spans="1:28" ht="13.5" customHeight="1" x14ac:dyDescent="0.15">
      <c r="A258" s="58"/>
      <c r="B258" s="13" t="s">
        <v>936</v>
      </c>
      <c r="C258" s="49"/>
      <c r="D258" s="49"/>
      <c r="E258" s="49"/>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c r="AB258" s="131"/>
    </row>
    <row r="259" spans="1:28" ht="13.5" customHeight="1" x14ac:dyDescent="0.15">
      <c r="A259" s="58" t="s">
        <v>553</v>
      </c>
      <c r="B259" s="147" t="s">
        <v>937</v>
      </c>
      <c r="C259" s="49"/>
      <c r="D259" s="49"/>
      <c r="E259" s="49"/>
      <c r="F259" s="63"/>
      <c r="G259" s="63"/>
      <c r="H259" s="63"/>
      <c r="I259" s="63"/>
      <c r="J259" s="63"/>
      <c r="K259" s="63"/>
      <c r="L259" s="63"/>
      <c r="M259" s="63"/>
      <c r="N259" s="63"/>
      <c r="O259" s="63"/>
      <c r="P259" s="63"/>
      <c r="Q259" s="63"/>
      <c r="R259" s="63"/>
      <c r="S259" s="63"/>
      <c r="T259" s="63"/>
      <c r="U259" s="63"/>
      <c r="V259" s="63"/>
      <c r="W259" s="63"/>
      <c r="X259" s="63"/>
      <c r="Y259" s="63"/>
      <c r="Z259" s="63"/>
      <c r="AA259" s="63"/>
      <c r="AB259" s="63"/>
    </row>
    <row r="260" spans="1:28" ht="13.5" customHeight="1" x14ac:dyDescent="0.15">
      <c r="A260" s="58"/>
      <c r="B260" s="13" t="s">
        <v>938</v>
      </c>
      <c r="C260" s="82"/>
      <c r="D260" s="82"/>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row>
    <row r="261" spans="1:28" ht="13.5" customHeight="1" x14ac:dyDescent="0.15">
      <c r="A261" s="58"/>
      <c r="B261" s="63" t="s">
        <v>939</v>
      </c>
      <c r="C261" s="49"/>
      <c r="D261" s="49"/>
      <c r="E261" s="49"/>
      <c r="F261" s="63"/>
      <c r="G261" s="63"/>
      <c r="H261" s="63"/>
      <c r="I261" s="63"/>
      <c r="J261" s="63"/>
      <c r="K261" s="63"/>
      <c r="L261" s="63"/>
      <c r="M261" s="63"/>
      <c r="N261" s="63"/>
      <c r="O261" s="63"/>
      <c r="P261" s="63"/>
      <c r="Q261" s="63"/>
      <c r="R261" s="63"/>
      <c r="S261" s="63"/>
      <c r="T261" s="63"/>
      <c r="U261" s="63"/>
      <c r="V261" s="63"/>
      <c r="W261" s="63"/>
      <c r="X261" s="63"/>
      <c r="Y261" s="63"/>
      <c r="Z261" s="63"/>
      <c r="AA261" s="63"/>
      <c r="AB261" s="63"/>
    </row>
    <row r="262" spans="1:28" ht="13.5" customHeight="1" x14ac:dyDescent="0.15">
      <c r="A262" s="58"/>
      <c r="B262" s="13" t="s">
        <v>940</v>
      </c>
      <c r="C262" s="49"/>
      <c r="D262" s="49"/>
      <c r="E262" s="49"/>
      <c r="F262" s="63"/>
      <c r="G262" s="63"/>
      <c r="H262" s="63"/>
      <c r="I262" s="63"/>
      <c r="J262" s="63"/>
      <c r="K262" s="63"/>
      <c r="L262" s="63"/>
      <c r="M262" s="63"/>
      <c r="N262" s="63"/>
      <c r="O262" s="63"/>
      <c r="P262" s="63"/>
      <c r="Q262" s="63"/>
      <c r="R262" s="63"/>
      <c r="S262" s="63"/>
      <c r="T262" s="63"/>
      <c r="U262" s="63"/>
      <c r="V262" s="63"/>
      <c r="W262" s="63"/>
      <c r="X262" s="63"/>
      <c r="Y262" s="63"/>
      <c r="Z262" s="63"/>
      <c r="AA262" s="63"/>
      <c r="AB262" s="63"/>
    </row>
    <row r="263" spans="1:28" ht="13.5" customHeight="1" x14ac:dyDescent="0.15">
      <c r="A263" s="58"/>
      <c r="B263" s="63" t="s">
        <v>941</v>
      </c>
      <c r="C263" s="49"/>
      <c r="D263" s="49"/>
      <c r="E263" s="49"/>
      <c r="F263" s="63"/>
      <c r="G263" s="63"/>
      <c r="H263" s="63"/>
      <c r="I263" s="63"/>
      <c r="J263" s="63"/>
      <c r="K263" s="63"/>
      <c r="L263" s="63"/>
      <c r="M263" s="63"/>
      <c r="N263" s="63"/>
      <c r="O263" s="63"/>
      <c r="P263" s="63"/>
      <c r="Q263" s="63"/>
      <c r="R263" s="63"/>
      <c r="S263" s="63"/>
      <c r="T263" s="63"/>
      <c r="U263" s="63"/>
      <c r="V263" s="63"/>
      <c r="W263" s="63"/>
      <c r="X263" s="63"/>
      <c r="Y263" s="63"/>
      <c r="Z263" s="63"/>
      <c r="AA263" s="63"/>
      <c r="AB263" s="63"/>
    </row>
    <row r="264" spans="1:28" ht="13.5" customHeight="1" x14ac:dyDescent="0.15">
      <c r="A264" s="58"/>
      <c r="B264" s="13" t="s">
        <v>942</v>
      </c>
      <c r="C264" s="49"/>
      <c r="D264" s="49"/>
      <c r="E264" s="49"/>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c r="AB264" s="131"/>
    </row>
    <row r="265" spans="1:28" ht="13.5" customHeight="1" x14ac:dyDescent="0.15">
      <c r="A265" s="58"/>
      <c r="B265" s="63" t="s">
        <v>943</v>
      </c>
      <c r="C265" s="49"/>
      <c r="D265" s="49"/>
      <c r="E265" s="49"/>
      <c r="F265" s="63"/>
      <c r="G265" s="63"/>
      <c r="H265" s="63"/>
      <c r="I265" s="63"/>
      <c r="J265" s="63"/>
      <c r="K265" s="63"/>
      <c r="L265" s="63"/>
      <c r="M265" s="63"/>
      <c r="N265" s="63"/>
      <c r="O265" s="63"/>
      <c r="P265" s="63"/>
      <c r="Q265" s="63"/>
      <c r="R265" s="63"/>
      <c r="S265" s="63"/>
      <c r="T265" s="63"/>
      <c r="U265" s="63"/>
      <c r="V265" s="63"/>
      <c r="W265" s="63"/>
      <c r="X265" s="63"/>
      <c r="Y265" s="63"/>
      <c r="Z265" s="63"/>
      <c r="AA265" s="63"/>
      <c r="AB265" s="63"/>
    </row>
    <row r="266" spans="1:28" ht="13.5" customHeight="1" x14ac:dyDescent="0.15">
      <c r="A266" s="58"/>
      <c r="B266" s="13" t="s">
        <v>944</v>
      </c>
      <c r="C266" s="49"/>
      <c r="D266" s="59"/>
      <c r="E266" s="49"/>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c r="AB266" s="131"/>
    </row>
    <row r="267" spans="1:28" ht="13.5" customHeight="1" x14ac:dyDescent="0.15">
      <c r="A267" s="58"/>
      <c r="B267" s="13" t="s">
        <v>945</v>
      </c>
      <c r="C267" s="49"/>
      <c r="D267" s="59"/>
      <c r="E267" s="49"/>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c r="AB267" s="131"/>
    </row>
    <row r="268" spans="1:28" ht="13.5" customHeight="1" x14ac:dyDescent="0.15">
      <c r="A268" s="58"/>
      <c r="B268" s="13" t="s">
        <v>946</v>
      </c>
      <c r="C268" s="49"/>
      <c r="D268" s="59"/>
      <c r="E268" s="49"/>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c r="AB268" s="131"/>
    </row>
    <row r="269" spans="1:28" ht="13.5" customHeight="1" x14ac:dyDescent="0.15">
      <c r="A269" s="58"/>
      <c r="B269" s="13" t="s">
        <v>947</v>
      </c>
      <c r="C269" s="49"/>
      <c r="D269" s="49"/>
      <c r="E269" s="49"/>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c r="AB269" s="131"/>
    </row>
    <row r="270" spans="1:28" ht="13.5" customHeight="1" x14ac:dyDescent="0.15">
      <c r="A270" s="58"/>
      <c r="B270" s="13" t="s">
        <v>948</v>
      </c>
      <c r="C270" s="49"/>
      <c r="D270" s="49"/>
      <c r="E270" s="49"/>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c r="AB270" s="131"/>
    </row>
    <row r="271" spans="1:28" ht="13.5" customHeight="1" x14ac:dyDescent="0.15">
      <c r="A271" s="82"/>
      <c r="B271" s="63" t="s">
        <v>949</v>
      </c>
      <c r="C271" s="49"/>
      <c r="D271" s="49"/>
      <c r="E271" s="49"/>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c r="AB271" s="131"/>
    </row>
    <row r="272" spans="1:28" ht="13.5" customHeight="1" x14ac:dyDescent="0.15">
      <c r="A272" s="58" t="s">
        <v>950</v>
      </c>
      <c r="B272" s="60" t="s">
        <v>951</v>
      </c>
      <c r="C272" s="49"/>
      <c r="D272" s="59"/>
      <c r="E272" s="131"/>
      <c r="F272" s="49"/>
      <c r="G272" s="131"/>
      <c r="H272" s="131"/>
      <c r="I272" s="131"/>
      <c r="J272" s="131"/>
      <c r="K272" s="131"/>
      <c r="L272" s="131"/>
      <c r="M272" s="131"/>
      <c r="N272" s="131"/>
      <c r="O272" s="131"/>
      <c r="P272" s="131"/>
      <c r="Q272" s="131"/>
      <c r="R272" s="131"/>
      <c r="S272" s="131"/>
      <c r="T272" s="131"/>
      <c r="U272" s="131"/>
      <c r="V272" s="131"/>
      <c r="W272" s="131"/>
      <c r="X272" s="131"/>
      <c r="Y272" s="131"/>
      <c r="Z272" s="131"/>
      <c r="AA272" s="131"/>
      <c r="AB272" s="131"/>
    </row>
    <row r="273" spans="1:28" ht="13.5" customHeight="1" x14ac:dyDescent="0.15">
      <c r="A273" s="58" t="s">
        <v>952</v>
      </c>
      <c r="B273" s="60" t="s">
        <v>953</v>
      </c>
      <c r="C273" s="49"/>
      <c r="D273" s="59"/>
      <c r="E273" s="131"/>
      <c r="F273" s="49"/>
      <c r="G273" s="131"/>
      <c r="H273" s="131"/>
      <c r="I273" s="131"/>
      <c r="J273" s="131"/>
      <c r="K273" s="131"/>
      <c r="L273" s="131"/>
      <c r="M273" s="131"/>
      <c r="N273" s="131"/>
      <c r="O273" s="131"/>
      <c r="P273" s="131"/>
      <c r="Q273" s="131"/>
      <c r="R273" s="131"/>
      <c r="S273" s="131"/>
      <c r="T273" s="131"/>
      <c r="U273" s="131"/>
      <c r="V273" s="131"/>
      <c r="W273" s="131"/>
      <c r="X273" s="131"/>
      <c r="Y273" s="131"/>
      <c r="Z273" s="131"/>
      <c r="AA273" s="131"/>
      <c r="AB273" s="131"/>
    </row>
    <row r="274" spans="1:28" ht="13.5" customHeight="1" x14ac:dyDescent="0.15">
      <c r="A274" s="58"/>
      <c r="B274" s="13" t="s">
        <v>954</v>
      </c>
      <c r="C274" s="49"/>
      <c r="D274" s="49"/>
      <c r="E274" s="131"/>
      <c r="F274" s="49"/>
      <c r="G274" s="131"/>
      <c r="H274" s="131"/>
      <c r="I274" s="131"/>
      <c r="J274" s="131"/>
      <c r="K274" s="131"/>
      <c r="L274" s="131"/>
      <c r="M274" s="131"/>
      <c r="N274" s="131"/>
      <c r="O274" s="131"/>
      <c r="P274" s="131"/>
      <c r="Q274" s="131"/>
      <c r="R274" s="131"/>
      <c r="S274" s="131"/>
      <c r="T274" s="131"/>
      <c r="U274" s="131"/>
      <c r="V274" s="131"/>
      <c r="W274" s="131"/>
      <c r="X274" s="131"/>
      <c r="Y274" s="131"/>
      <c r="Z274" s="131"/>
      <c r="AA274" s="131"/>
      <c r="AB274" s="131"/>
    </row>
    <row r="275" spans="1:28" ht="13.5" customHeight="1" x14ac:dyDescent="0.15">
      <c r="A275" s="58"/>
      <c r="B275" s="13" t="s">
        <v>955</v>
      </c>
      <c r="C275" s="49"/>
      <c r="D275" s="49"/>
      <c r="E275" s="131"/>
      <c r="F275" s="49"/>
      <c r="G275" s="131"/>
      <c r="H275" s="131"/>
      <c r="I275" s="131"/>
      <c r="J275" s="131"/>
      <c r="K275" s="131"/>
      <c r="L275" s="131"/>
      <c r="M275" s="131"/>
      <c r="N275" s="131"/>
      <c r="O275" s="131"/>
      <c r="P275" s="131"/>
      <c r="Q275" s="131"/>
      <c r="R275" s="131"/>
      <c r="S275" s="131"/>
      <c r="T275" s="131"/>
      <c r="U275" s="131"/>
      <c r="V275" s="131"/>
      <c r="W275" s="131"/>
      <c r="X275" s="131"/>
      <c r="Y275" s="131"/>
      <c r="Z275" s="131"/>
      <c r="AA275" s="131"/>
      <c r="AB275" s="131"/>
    </row>
    <row r="276" spans="1:28" ht="13.5" customHeight="1" x14ac:dyDescent="0.15">
      <c r="A276" s="58"/>
      <c r="B276" s="13" t="s">
        <v>956</v>
      </c>
      <c r="C276" s="49"/>
      <c r="D276" s="49"/>
      <c r="E276" s="131"/>
      <c r="F276" s="49"/>
      <c r="G276" s="131"/>
      <c r="H276" s="131"/>
      <c r="I276" s="131"/>
      <c r="J276" s="131"/>
      <c r="K276" s="131"/>
      <c r="L276" s="131"/>
      <c r="M276" s="131"/>
      <c r="N276" s="131"/>
      <c r="O276" s="131"/>
      <c r="P276" s="131"/>
      <c r="Q276" s="131"/>
      <c r="R276" s="131"/>
      <c r="S276" s="131"/>
      <c r="T276" s="131"/>
      <c r="U276" s="131"/>
      <c r="V276" s="131"/>
      <c r="W276" s="131"/>
      <c r="X276" s="131"/>
      <c r="Y276" s="131"/>
      <c r="Z276" s="131"/>
      <c r="AA276" s="131"/>
      <c r="AB276" s="131"/>
    </row>
    <row r="277" spans="1:28" ht="13.5" customHeight="1" x14ac:dyDescent="0.15">
      <c r="A277" s="58"/>
      <c r="B277" s="13" t="s">
        <v>957</v>
      </c>
      <c r="C277" s="49"/>
      <c r="D277" s="49"/>
      <c r="E277" s="131"/>
      <c r="F277" s="49"/>
      <c r="G277" s="131"/>
      <c r="H277" s="131"/>
      <c r="I277" s="131"/>
      <c r="J277" s="131"/>
      <c r="K277" s="131"/>
      <c r="L277" s="131"/>
      <c r="M277" s="131"/>
      <c r="N277" s="131"/>
      <c r="O277" s="131"/>
      <c r="P277" s="131"/>
      <c r="Q277" s="131"/>
      <c r="R277" s="131"/>
      <c r="S277" s="131"/>
      <c r="T277" s="131"/>
      <c r="U277" s="131"/>
      <c r="V277" s="131"/>
      <c r="W277" s="131"/>
      <c r="X277" s="131"/>
      <c r="Y277" s="131"/>
      <c r="Z277" s="131"/>
      <c r="AA277" s="131"/>
      <c r="AB277" s="131"/>
    </row>
    <row r="278" spans="1:28" ht="13.5" customHeight="1" x14ac:dyDescent="0.15">
      <c r="A278" s="58"/>
      <c r="B278" s="13" t="s">
        <v>958</v>
      </c>
      <c r="C278" s="49"/>
      <c r="D278" s="49"/>
      <c r="E278" s="131"/>
      <c r="F278" s="49"/>
      <c r="G278" s="131"/>
      <c r="H278" s="131"/>
      <c r="I278" s="131"/>
      <c r="J278" s="131"/>
      <c r="K278" s="131"/>
      <c r="L278" s="131"/>
      <c r="M278" s="131"/>
      <c r="N278" s="131"/>
      <c r="O278" s="131"/>
      <c r="P278" s="131"/>
      <c r="Q278" s="131"/>
      <c r="R278" s="131"/>
      <c r="S278" s="131"/>
      <c r="T278" s="131"/>
      <c r="U278" s="131"/>
      <c r="V278" s="131"/>
      <c r="W278" s="131"/>
      <c r="X278" s="131"/>
      <c r="Y278" s="131"/>
      <c r="Z278" s="131"/>
      <c r="AA278" s="131"/>
      <c r="AB278" s="131"/>
    </row>
    <row r="279" spans="1:28" ht="13.5" customHeight="1" x14ac:dyDescent="0.15">
      <c r="A279" s="58"/>
      <c r="B279" s="13" t="s">
        <v>959</v>
      </c>
      <c r="C279" s="49"/>
      <c r="D279" s="49"/>
      <c r="E279" s="131"/>
      <c r="F279" s="49"/>
      <c r="G279" s="131"/>
      <c r="H279" s="131"/>
      <c r="I279" s="131"/>
      <c r="J279" s="131"/>
      <c r="K279" s="131"/>
      <c r="L279" s="131"/>
      <c r="M279" s="131"/>
      <c r="N279" s="131"/>
      <c r="O279" s="131"/>
      <c r="P279" s="131"/>
      <c r="Q279" s="131"/>
      <c r="R279" s="131"/>
      <c r="S279" s="131"/>
      <c r="T279" s="131"/>
      <c r="U279" s="131"/>
      <c r="V279" s="131"/>
      <c r="W279" s="131"/>
      <c r="X279" s="131"/>
      <c r="Y279" s="131"/>
      <c r="Z279" s="131"/>
      <c r="AA279" s="131"/>
      <c r="AB279" s="131"/>
    </row>
    <row r="280" spans="1:28" ht="13.5" customHeight="1" x14ac:dyDescent="0.15">
      <c r="A280" s="58"/>
      <c r="B280" s="13" t="s">
        <v>960</v>
      </c>
      <c r="C280" s="49"/>
      <c r="D280" s="49"/>
      <c r="E280" s="131"/>
      <c r="F280" s="49"/>
      <c r="G280" s="131"/>
      <c r="H280" s="131"/>
      <c r="I280" s="131"/>
      <c r="J280" s="131"/>
      <c r="K280" s="131"/>
      <c r="L280" s="131"/>
      <c r="M280" s="131"/>
      <c r="N280" s="131"/>
      <c r="O280" s="131"/>
      <c r="P280" s="131"/>
      <c r="Q280" s="131"/>
      <c r="R280" s="131"/>
      <c r="S280" s="131"/>
      <c r="T280" s="131"/>
      <c r="U280" s="131"/>
      <c r="V280" s="131"/>
      <c r="W280" s="131"/>
      <c r="X280" s="131"/>
      <c r="Y280" s="131"/>
      <c r="Z280" s="131"/>
      <c r="AA280" s="131"/>
      <c r="AB280" s="131"/>
    </row>
    <row r="281" spans="1:28" ht="13.5" customHeight="1" x14ac:dyDescent="0.15">
      <c r="A281" s="58"/>
      <c r="B281" s="13" t="s">
        <v>961</v>
      </c>
      <c r="C281" s="49"/>
      <c r="D281" s="49"/>
      <c r="E281" s="131"/>
      <c r="F281" s="49"/>
      <c r="G281" s="131"/>
      <c r="H281" s="131"/>
      <c r="I281" s="131"/>
      <c r="J281" s="131"/>
      <c r="K281" s="131"/>
      <c r="L281" s="131"/>
      <c r="M281" s="131"/>
      <c r="N281" s="131"/>
      <c r="O281" s="131"/>
      <c r="P281" s="131"/>
      <c r="Q281" s="131"/>
      <c r="R281" s="131"/>
      <c r="S281" s="131"/>
      <c r="T281" s="131"/>
      <c r="U281" s="131"/>
      <c r="V281" s="131"/>
      <c r="W281" s="131"/>
      <c r="X281" s="131"/>
      <c r="Y281" s="131"/>
      <c r="Z281" s="131"/>
      <c r="AA281" s="131"/>
      <c r="AB281" s="131"/>
    </row>
    <row r="282" spans="1:28" ht="13.5" customHeight="1" x14ac:dyDescent="0.15">
      <c r="A282" s="58"/>
      <c r="B282" s="13" t="s">
        <v>962</v>
      </c>
      <c r="C282" s="49"/>
      <c r="D282" s="49"/>
      <c r="E282" s="131"/>
      <c r="F282" s="49"/>
      <c r="G282" s="131"/>
      <c r="H282" s="131"/>
      <c r="I282" s="131"/>
      <c r="J282" s="131"/>
      <c r="K282" s="131"/>
      <c r="L282" s="131"/>
      <c r="M282" s="131"/>
      <c r="N282" s="131"/>
      <c r="O282" s="131"/>
      <c r="P282" s="131"/>
      <c r="Q282" s="131"/>
      <c r="R282" s="131"/>
      <c r="S282" s="131"/>
      <c r="T282" s="131"/>
      <c r="U282" s="131"/>
      <c r="V282" s="131"/>
      <c r="W282" s="131"/>
      <c r="X282" s="131"/>
      <c r="Y282" s="131"/>
      <c r="Z282" s="131"/>
      <c r="AA282" s="131"/>
      <c r="AB282" s="131"/>
    </row>
    <row r="283" spans="1:28" ht="13.5" customHeight="1" x14ac:dyDescent="0.15">
      <c r="A283" s="58"/>
      <c r="B283" s="13" t="s">
        <v>963</v>
      </c>
      <c r="C283" s="49"/>
      <c r="D283" s="49"/>
      <c r="E283" s="131"/>
      <c r="F283" s="49"/>
      <c r="G283" s="131"/>
      <c r="H283" s="131"/>
      <c r="I283" s="131"/>
      <c r="J283" s="131"/>
      <c r="K283" s="131"/>
      <c r="L283" s="131"/>
      <c r="M283" s="131"/>
      <c r="N283" s="131"/>
      <c r="O283" s="131"/>
      <c r="P283" s="131"/>
      <c r="Q283" s="131"/>
      <c r="R283" s="131"/>
      <c r="S283" s="131"/>
      <c r="T283" s="131"/>
      <c r="U283" s="131"/>
      <c r="V283" s="131"/>
      <c r="W283" s="131"/>
      <c r="X283" s="131"/>
      <c r="Y283" s="131"/>
      <c r="Z283" s="131"/>
      <c r="AA283" s="131"/>
      <c r="AB283" s="131"/>
    </row>
    <row r="284" spans="1:28" ht="13.5" customHeight="1" x14ac:dyDescent="0.15">
      <c r="A284" s="58"/>
      <c r="B284" s="13" t="s">
        <v>964</v>
      </c>
      <c r="C284" s="49"/>
      <c r="D284" s="49"/>
      <c r="E284" s="131"/>
      <c r="F284" s="49"/>
      <c r="G284" s="131"/>
      <c r="H284" s="131"/>
      <c r="I284" s="131"/>
      <c r="J284" s="131"/>
      <c r="K284" s="131"/>
      <c r="L284" s="131"/>
      <c r="M284" s="131"/>
      <c r="N284" s="131"/>
      <c r="O284" s="131"/>
      <c r="P284" s="131"/>
      <c r="Q284" s="131"/>
      <c r="R284" s="131"/>
      <c r="S284" s="131"/>
      <c r="T284" s="131"/>
      <c r="U284" s="131"/>
      <c r="V284" s="131"/>
      <c r="W284" s="131"/>
      <c r="X284" s="131"/>
      <c r="Y284" s="131"/>
      <c r="Z284" s="131"/>
      <c r="AA284" s="131"/>
      <c r="AB284" s="131"/>
    </row>
    <row r="285" spans="1:28" ht="13.5" customHeight="1" x14ac:dyDescent="0.15">
      <c r="A285" s="58"/>
      <c r="B285" s="13" t="s">
        <v>965</v>
      </c>
      <c r="C285" s="49"/>
      <c r="D285" s="49"/>
      <c r="E285" s="131"/>
      <c r="F285" s="49"/>
      <c r="G285" s="131"/>
      <c r="H285" s="131"/>
      <c r="I285" s="131"/>
      <c r="J285" s="131"/>
      <c r="K285" s="131"/>
      <c r="L285" s="131"/>
      <c r="M285" s="131"/>
      <c r="N285" s="131"/>
      <c r="O285" s="131"/>
      <c r="P285" s="131"/>
      <c r="Q285" s="131"/>
      <c r="R285" s="131"/>
      <c r="S285" s="131"/>
      <c r="T285" s="131"/>
      <c r="U285" s="131"/>
      <c r="V285" s="131"/>
      <c r="W285" s="131"/>
      <c r="X285" s="131"/>
      <c r="Y285" s="131"/>
      <c r="Z285" s="131"/>
      <c r="AA285" s="131"/>
      <c r="AB285" s="131"/>
    </row>
    <row r="286" spans="1:28" ht="13.5" customHeight="1" x14ac:dyDescent="0.15">
      <c r="A286" s="58"/>
      <c r="B286" s="13" t="s">
        <v>966</v>
      </c>
      <c r="C286" s="49"/>
      <c r="D286" s="49"/>
      <c r="E286" s="131"/>
      <c r="F286" s="49"/>
      <c r="G286" s="131"/>
      <c r="H286" s="131"/>
      <c r="I286" s="131"/>
      <c r="J286" s="131"/>
      <c r="K286" s="131"/>
      <c r="L286" s="131"/>
      <c r="M286" s="131"/>
      <c r="N286" s="131"/>
      <c r="O286" s="131"/>
      <c r="P286" s="131"/>
      <c r="Q286" s="131"/>
      <c r="R286" s="131"/>
      <c r="S286" s="131"/>
      <c r="T286" s="131"/>
      <c r="U286" s="131"/>
      <c r="V286" s="131"/>
      <c r="W286" s="131"/>
      <c r="X286" s="131"/>
      <c r="Y286" s="131"/>
      <c r="Z286" s="131"/>
      <c r="AA286" s="131"/>
      <c r="AB286" s="131"/>
    </row>
    <row r="287" spans="1:28" ht="13.5" customHeight="1" x14ac:dyDescent="0.15">
      <c r="A287" s="58"/>
      <c r="B287" s="13" t="s">
        <v>967</v>
      </c>
      <c r="C287" s="49"/>
      <c r="D287" s="49"/>
      <c r="E287" s="131"/>
      <c r="F287" s="49"/>
      <c r="G287" s="131"/>
      <c r="H287" s="131"/>
      <c r="I287" s="131"/>
      <c r="J287" s="131"/>
      <c r="K287" s="131"/>
      <c r="L287" s="131"/>
      <c r="M287" s="131"/>
      <c r="N287" s="131"/>
      <c r="O287" s="131"/>
      <c r="P287" s="131"/>
      <c r="Q287" s="131"/>
      <c r="R287" s="131"/>
      <c r="S287" s="131"/>
      <c r="T287" s="131"/>
      <c r="U287" s="131"/>
      <c r="V287" s="131"/>
      <c r="W287" s="131"/>
      <c r="X287" s="131"/>
      <c r="Y287" s="131"/>
      <c r="Z287" s="131"/>
      <c r="AA287" s="131"/>
      <c r="AB287" s="131"/>
    </row>
    <row r="288" spans="1:28" ht="13.5" customHeight="1" x14ac:dyDescent="0.15">
      <c r="A288" s="58"/>
      <c r="B288" s="64" t="s">
        <v>968</v>
      </c>
      <c r="C288" s="49"/>
      <c r="D288" s="49"/>
      <c r="E288" s="131"/>
      <c r="F288" s="49"/>
      <c r="G288" s="131"/>
      <c r="H288" s="131"/>
      <c r="I288" s="131"/>
      <c r="J288" s="131"/>
      <c r="K288" s="131"/>
      <c r="L288" s="131"/>
      <c r="M288" s="131"/>
      <c r="N288" s="131"/>
      <c r="O288" s="131"/>
      <c r="P288" s="131"/>
      <c r="Q288" s="131"/>
      <c r="R288" s="131"/>
      <c r="S288" s="131"/>
      <c r="T288" s="131"/>
      <c r="U288" s="131"/>
      <c r="V288" s="131"/>
      <c r="W288" s="131"/>
      <c r="X288" s="131"/>
      <c r="Y288" s="131"/>
      <c r="Z288" s="131"/>
      <c r="AA288" s="131"/>
      <c r="AB288" s="131"/>
    </row>
    <row r="289" spans="1:28" ht="13.5" customHeight="1" x14ac:dyDescent="0.15">
      <c r="A289" s="58"/>
      <c r="B289" s="64" t="s">
        <v>600</v>
      </c>
      <c r="C289" s="49"/>
      <c r="D289" s="49"/>
      <c r="E289" s="131"/>
      <c r="F289" s="49"/>
      <c r="G289" s="131"/>
      <c r="H289" s="131"/>
      <c r="I289" s="131"/>
      <c r="J289" s="131"/>
      <c r="K289" s="131"/>
      <c r="L289" s="131"/>
      <c r="M289" s="131"/>
      <c r="N289" s="131"/>
      <c r="O289" s="131"/>
      <c r="P289" s="131"/>
      <c r="Q289" s="131"/>
      <c r="R289" s="131"/>
      <c r="S289" s="131"/>
      <c r="T289" s="131"/>
      <c r="U289" s="131"/>
      <c r="V289" s="131"/>
      <c r="W289" s="131"/>
      <c r="X289" s="131"/>
      <c r="Y289" s="131"/>
      <c r="Z289" s="131"/>
      <c r="AA289" s="131"/>
      <c r="AB289" s="131"/>
    </row>
    <row r="290" spans="1:28" ht="13.5" customHeight="1" x14ac:dyDescent="0.15">
      <c r="A290" s="58"/>
      <c r="B290" s="64" t="s">
        <v>969</v>
      </c>
      <c r="C290" s="49"/>
      <c r="D290" s="49"/>
      <c r="E290" s="131"/>
      <c r="F290" s="49"/>
      <c r="G290" s="131"/>
      <c r="H290" s="131"/>
      <c r="I290" s="131"/>
      <c r="J290" s="131"/>
      <c r="K290" s="131"/>
      <c r="L290" s="131"/>
      <c r="M290" s="131"/>
      <c r="N290" s="131"/>
      <c r="O290" s="131"/>
      <c r="P290" s="131"/>
      <c r="Q290" s="131"/>
      <c r="R290" s="131"/>
      <c r="S290" s="131"/>
      <c r="T290" s="131"/>
      <c r="U290" s="131"/>
      <c r="V290" s="131"/>
      <c r="W290" s="131"/>
      <c r="X290" s="131"/>
      <c r="Y290" s="131"/>
      <c r="Z290" s="131"/>
      <c r="AA290" s="131"/>
      <c r="AB290" s="131"/>
    </row>
    <row r="291" spans="1:28" ht="13.5" customHeight="1" x14ac:dyDescent="0.15">
      <c r="A291" s="58"/>
      <c r="B291" s="64" t="s">
        <v>970</v>
      </c>
      <c r="C291" s="49"/>
      <c r="D291" s="49"/>
      <c r="E291" s="131"/>
      <c r="F291" s="49"/>
      <c r="G291" s="131"/>
      <c r="H291" s="131"/>
      <c r="I291" s="131"/>
      <c r="J291" s="131"/>
      <c r="K291" s="131"/>
      <c r="L291" s="131"/>
      <c r="M291" s="131"/>
      <c r="N291" s="131"/>
      <c r="O291" s="131"/>
      <c r="P291" s="131"/>
      <c r="Q291" s="131"/>
      <c r="R291" s="131"/>
      <c r="S291" s="131"/>
      <c r="T291" s="131"/>
      <c r="U291" s="131"/>
      <c r="V291" s="131"/>
      <c r="W291" s="131"/>
      <c r="X291" s="131"/>
      <c r="Y291" s="131"/>
      <c r="Z291" s="131"/>
      <c r="AA291" s="131"/>
      <c r="AB291" s="131"/>
    </row>
    <row r="292" spans="1:28" ht="13.5" customHeight="1" x14ac:dyDescent="0.15">
      <c r="A292" s="58"/>
      <c r="B292" s="64" t="s">
        <v>971</v>
      </c>
      <c r="C292" s="49"/>
      <c r="D292" s="49"/>
      <c r="E292" s="131"/>
      <c r="F292" s="49"/>
      <c r="G292" s="131"/>
      <c r="H292" s="131"/>
      <c r="I292" s="131"/>
      <c r="J292" s="131"/>
      <c r="K292" s="131"/>
      <c r="L292" s="131"/>
      <c r="M292" s="131"/>
      <c r="N292" s="131"/>
      <c r="O292" s="131"/>
      <c r="P292" s="131"/>
      <c r="Q292" s="131"/>
      <c r="R292" s="131"/>
      <c r="S292" s="131"/>
      <c r="T292" s="131"/>
      <c r="U292" s="131"/>
      <c r="V292" s="131"/>
      <c r="W292" s="131"/>
      <c r="X292" s="131"/>
      <c r="Y292" s="131"/>
      <c r="Z292" s="131"/>
      <c r="AA292" s="131"/>
      <c r="AB292" s="131"/>
    </row>
    <row r="293" spans="1:28" ht="13.5" customHeight="1" x14ac:dyDescent="0.15">
      <c r="A293" s="58"/>
      <c r="B293" s="64" t="s">
        <v>972</v>
      </c>
      <c r="C293" s="49"/>
      <c r="D293" s="49"/>
      <c r="E293" s="131"/>
      <c r="F293" s="49"/>
      <c r="G293" s="131"/>
      <c r="H293" s="131"/>
      <c r="I293" s="131"/>
      <c r="J293" s="131"/>
      <c r="K293" s="131"/>
      <c r="L293" s="131"/>
      <c r="M293" s="131"/>
      <c r="N293" s="131"/>
      <c r="O293" s="131"/>
      <c r="P293" s="131"/>
      <c r="Q293" s="131"/>
      <c r="R293" s="131"/>
      <c r="S293" s="131"/>
      <c r="T293" s="131"/>
      <c r="U293" s="131"/>
      <c r="V293" s="131"/>
      <c r="W293" s="131"/>
      <c r="X293" s="131"/>
      <c r="Y293" s="131"/>
      <c r="Z293" s="131"/>
      <c r="AA293" s="131"/>
      <c r="AB293" s="131"/>
    </row>
    <row r="294" spans="1:28" ht="13.5" customHeight="1" x14ac:dyDescent="0.15">
      <c r="A294" s="58"/>
      <c r="B294" s="64" t="s">
        <v>973</v>
      </c>
      <c r="C294" s="49"/>
      <c r="D294" s="49"/>
      <c r="E294" s="131"/>
      <c r="F294" s="49"/>
      <c r="G294" s="131"/>
      <c r="H294" s="131"/>
      <c r="I294" s="131"/>
      <c r="J294" s="131"/>
      <c r="K294" s="131"/>
      <c r="L294" s="131"/>
      <c r="M294" s="131"/>
      <c r="N294" s="131"/>
      <c r="O294" s="131"/>
      <c r="P294" s="131"/>
      <c r="Q294" s="131"/>
      <c r="R294" s="131"/>
      <c r="S294" s="131"/>
      <c r="T294" s="131"/>
      <c r="U294" s="131"/>
      <c r="V294" s="131"/>
      <c r="W294" s="131"/>
      <c r="X294" s="131"/>
      <c r="Y294" s="131"/>
      <c r="Z294" s="131"/>
      <c r="AA294" s="131"/>
      <c r="AB294" s="131"/>
    </row>
    <row r="295" spans="1:28" ht="13.5" customHeight="1" x14ac:dyDescent="0.15">
      <c r="A295" s="82"/>
      <c r="B295" s="64" t="s">
        <v>974</v>
      </c>
      <c r="C295" s="49"/>
      <c r="D295" s="49"/>
      <c r="E295" s="131"/>
      <c r="F295" s="131"/>
      <c r="G295" s="131"/>
      <c r="H295" s="63"/>
      <c r="I295" s="63"/>
      <c r="J295" s="36"/>
      <c r="K295" s="36"/>
      <c r="L295" s="36"/>
      <c r="M295" s="36"/>
      <c r="N295" s="36"/>
      <c r="O295" s="63"/>
      <c r="P295" s="63"/>
      <c r="Q295" s="63"/>
      <c r="R295" s="36"/>
      <c r="S295" s="36"/>
      <c r="T295" s="131"/>
      <c r="U295" s="131"/>
      <c r="V295" s="131"/>
      <c r="W295" s="63"/>
      <c r="X295" s="63"/>
      <c r="Y295" s="63"/>
      <c r="Z295" s="63"/>
      <c r="AA295" s="63"/>
      <c r="AB295" s="36"/>
    </row>
    <row r="296" spans="1:28" ht="13.5" customHeight="1" x14ac:dyDescent="0.15">
      <c r="A296" s="58"/>
      <c r="B296" s="64" t="s">
        <v>975</v>
      </c>
      <c r="C296" s="49"/>
      <c r="D296" s="49"/>
      <c r="E296" s="131"/>
      <c r="F296" s="49"/>
      <c r="G296" s="131"/>
      <c r="H296" s="131"/>
      <c r="I296" s="131"/>
      <c r="J296" s="131"/>
      <c r="K296" s="131"/>
      <c r="L296" s="131"/>
      <c r="M296" s="131"/>
      <c r="N296" s="131"/>
      <c r="O296" s="131"/>
      <c r="P296" s="131"/>
      <c r="Q296" s="131"/>
      <c r="R296" s="131"/>
      <c r="S296" s="131"/>
      <c r="T296" s="131"/>
      <c r="U296" s="131"/>
      <c r="V296" s="131"/>
      <c r="W296" s="131"/>
      <c r="X296" s="131"/>
      <c r="Y296" s="131"/>
      <c r="Z296" s="131"/>
      <c r="AA296" s="131"/>
      <c r="AB296" s="131"/>
    </row>
    <row r="297" spans="1:28" ht="13.5" customHeight="1" x14ac:dyDescent="0.15">
      <c r="A297" s="58" t="s">
        <v>976</v>
      </c>
      <c r="B297" s="60" t="s">
        <v>977</v>
      </c>
      <c r="C297" s="49"/>
      <c r="D297" s="49"/>
      <c r="E297" s="131"/>
      <c r="F297" s="49"/>
      <c r="G297" s="131"/>
      <c r="H297" s="131"/>
      <c r="I297" s="131"/>
      <c r="J297" s="131"/>
      <c r="K297" s="131"/>
      <c r="L297" s="131"/>
      <c r="M297" s="131"/>
      <c r="N297" s="131"/>
      <c r="O297" s="131"/>
      <c r="P297" s="131"/>
      <c r="Q297" s="131"/>
      <c r="R297" s="131"/>
      <c r="S297" s="131"/>
      <c r="T297" s="131"/>
      <c r="U297" s="131"/>
      <c r="V297" s="131"/>
      <c r="W297" s="131"/>
      <c r="X297" s="131"/>
      <c r="Y297" s="131"/>
      <c r="Z297" s="131"/>
      <c r="AA297" s="131"/>
      <c r="AB297" s="131"/>
    </row>
    <row r="298" spans="1:28" ht="13.5" customHeight="1" x14ac:dyDescent="0.15">
      <c r="A298" s="58"/>
      <c r="B298" s="13" t="s">
        <v>978</v>
      </c>
      <c r="C298" s="49"/>
      <c r="D298" s="49"/>
      <c r="E298" s="131"/>
      <c r="F298" s="49"/>
      <c r="G298" s="131"/>
      <c r="H298" s="131"/>
      <c r="I298" s="131"/>
      <c r="J298" s="131"/>
      <c r="K298" s="131"/>
      <c r="L298" s="131"/>
      <c r="M298" s="131"/>
      <c r="N298" s="131"/>
      <c r="O298" s="131"/>
      <c r="P298" s="131"/>
      <c r="Q298" s="131"/>
      <c r="R298" s="131"/>
      <c r="S298" s="131"/>
      <c r="T298" s="131"/>
      <c r="U298" s="131"/>
      <c r="V298" s="131"/>
      <c r="W298" s="131"/>
      <c r="X298" s="131"/>
      <c r="Y298" s="131"/>
      <c r="Z298" s="131"/>
      <c r="AA298" s="131"/>
      <c r="AB298" s="131"/>
    </row>
    <row r="299" spans="1:28" ht="13.5" customHeight="1" x14ac:dyDescent="0.15">
      <c r="A299" s="58"/>
      <c r="B299" s="64" t="s">
        <v>979</v>
      </c>
      <c r="C299" s="49"/>
      <c r="D299" s="49"/>
      <c r="E299" s="131"/>
      <c r="F299" s="49"/>
      <c r="G299" s="131"/>
      <c r="H299" s="131"/>
      <c r="I299" s="131"/>
      <c r="J299" s="131"/>
      <c r="K299" s="131"/>
      <c r="L299" s="131"/>
      <c r="M299" s="131"/>
      <c r="N299" s="131"/>
      <c r="O299" s="131"/>
      <c r="P299" s="131"/>
      <c r="Q299" s="131"/>
      <c r="R299" s="131"/>
      <c r="S299" s="131"/>
      <c r="T299" s="131"/>
      <c r="U299" s="131"/>
      <c r="V299" s="131"/>
      <c r="W299" s="131"/>
      <c r="X299" s="131"/>
      <c r="Y299" s="131"/>
      <c r="Z299" s="131"/>
      <c r="AA299" s="131"/>
      <c r="AB299" s="131"/>
    </row>
    <row r="300" spans="1:28" ht="13.5" customHeight="1" x14ac:dyDescent="0.15">
      <c r="A300" s="58"/>
      <c r="B300" s="64" t="s">
        <v>980</v>
      </c>
      <c r="C300" s="49"/>
      <c r="D300" s="49"/>
      <c r="E300" s="131"/>
      <c r="F300" s="49"/>
      <c r="G300" s="131"/>
      <c r="H300" s="131"/>
      <c r="I300" s="131"/>
      <c r="J300" s="131"/>
      <c r="K300" s="131"/>
      <c r="L300" s="131"/>
      <c r="M300" s="131"/>
      <c r="N300" s="131"/>
      <c r="O300" s="131"/>
      <c r="P300" s="131"/>
      <c r="Q300" s="131"/>
      <c r="R300" s="131"/>
      <c r="S300" s="131"/>
      <c r="T300" s="131"/>
      <c r="U300" s="131"/>
      <c r="V300" s="131"/>
      <c r="W300" s="131"/>
      <c r="X300" s="131"/>
      <c r="Y300" s="131"/>
      <c r="Z300" s="131"/>
      <c r="AA300" s="131"/>
      <c r="AB300" s="131"/>
    </row>
    <row r="301" spans="1:28" ht="13.5" customHeight="1" x14ac:dyDescent="0.15">
      <c r="A301" s="58"/>
      <c r="B301" s="64" t="s">
        <v>981</v>
      </c>
      <c r="C301" s="49"/>
      <c r="D301" s="49"/>
      <c r="E301" s="131"/>
      <c r="F301" s="49"/>
      <c r="G301" s="131"/>
      <c r="H301" s="131"/>
      <c r="I301" s="131"/>
      <c r="J301" s="131"/>
      <c r="K301" s="131"/>
      <c r="L301" s="131"/>
      <c r="M301" s="131"/>
      <c r="N301" s="131"/>
      <c r="O301" s="131"/>
      <c r="P301" s="131"/>
      <c r="Q301" s="131"/>
      <c r="R301" s="131"/>
      <c r="S301" s="131"/>
      <c r="T301" s="131"/>
      <c r="U301" s="131"/>
      <c r="V301" s="131"/>
      <c r="W301" s="131"/>
      <c r="X301" s="131"/>
      <c r="Y301" s="131"/>
      <c r="Z301" s="131"/>
      <c r="AA301" s="131"/>
      <c r="AB301" s="131"/>
    </row>
    <row r="302" spans="1:28" ht="13.5" customHeight="1" x14ac:dyDescent="0.15">
      <c r="A302" s="58"/>
      <c r="B302" s="64" t="s">
        <v>982</v>
      </c>
      <c r="C302" s="49"/>
      <c r="D302" s="49"/>
      <c r="E302" s="131"/>
      <c r="F302" s="49"/>
      <c r="G302" s="131"/>
      <c r="H302" s="131"/>
      <c r="I302" s="131"/>
      <c r="J302" s="131"/>
      <c r="K302" s="131"/>
      <c r="L302" s="131"/>
      <c r="M302" s="131"/>
      <c r="N302" s="131"/>
      <c r="O302" s="131"/>
      <c r="P302" s="131"/>
      <c r="Q302" s="131"/>
      <c r="R302" s="131"/>
      <c r="S302" s="131"/>
      <c r="T302" s="131"/>
      <c r="U302" s="131"/>
      <c r="V302" s="131"/>
      <c r="W302" s="131"/>
      <c r="X302" s="131"/>
      <c r="Y302" s="131"/>
      <c r="Z302" s="131"/>
      <c r="AA302" s="131"/>
      <c r="AB302" s="131"/>
    </row>
    <row r="303" spans="1:28" ht="13.5" customHeight="1" x14ac:dyDescent="0.15">
      <c r="A303" s="58"/>
      <c r="B303" s="64" t="s">
        <v>983</v>
      </c>
      <c r="C303" s="49"/>
      <c r="D303" s="49"/>
      <c r="E303" s="131"/>
      <c r="F303" s="49"/>
      <c r="G303" s="131"/>
      <c r="H303" s="131"/>
      <c r="I303" s="131"/>
      <c r="J303" s="131"/>
      <c r="K303" s="131"/>
      <c r="L303" s="131"/>
      <c r="M303" s="131"/>
      <c r="N303" s="131"/>
      <c r="O303" s="131"/>
      <c r="P303" s="131"/>
      <c r="Q303" s="131"/>
      <c r="R303" s="131"/>
      <c r="S303" s="131"/>
      <c r="T303" s="131"/>
      <c r="U303" s="131"/>
      <c r="V303" s="131"/>
      <c r="W303" s="131"/>
      <c r="X303" s="131"/>
      <c r="Y303" s="131"/>
      <c r="Z303" s="131"/>
      <c r="AA303" s="131"/>
      <c r="AB303" s="131"/>
    </row>
    <row r="304" spans="1:28" ht="13.5" customHeight="1" x14ac:dyDescent="0.15">
      <c r="A304" s="58"/>
      <c r="B304" s="64" t="s">
        <v>984</v>
      </c>
      <c r="C304" s="49"/>
      <c r="D304" s="49"/>
      <c r="E304" s="131"/>
      <c r="F304" s="49"/>
      <c r="G304" s="131"/>
      <c r="H304" s="131"/>
      <c r="I304" s="131"/>
      <c r="J304" s="131"/>
      <c r="K304" s="131"/>
      <c r="L304" s="131"/>
      <c r="M304" s="131"/>
      <c r="N304" s="131"/>
      <c r="O304" s="131"/>
      <c r="P304" s="131"/>
      <c r="Q304" s="131"/>
      <c r="R304" s="131"/>
      <c r="S304" s="131"/>
      <c r="T304" s="131"/>
      <c r="U304" s="131"/>
      <c r="V304" s="131"/>
      <c r="W304" s="131"/>
      <c r="X304" s="131"/>
      <c r="Y304" s="131"/>
      <c r="Z304" s="131"/>
      <c r="AA304" s="131"/>
      <c r="AB304" s="131"/>
    </row>
    <row r="305" spans="1:28" ht="13.5" customHeight="1" x14ac:dyDescent="0.15">
      <c r="A305" s="58"/>
      <c r="B305" s="64" t="s">
        <v>985</v>
      </c>
      <c r="C305" s="49"/>
      <c r="D305" s="49"/>
      <c r="E305" s="131"/>
      <c r="F305" s="49"/>
      <c r="G305" s="131"/>
      <c r="H305" s="131"/>
      <c r="I305" s="131"/>
      <c r="J305" s="131"/>
      <c r="K305" s="131"/>
      <c r="L305" s="131"/>
      <c r="M305" s="131"/>
      <c r="N305" s="131"/>
      <c r="O305" s="131"/>
      <c r="P305" s="131"/>
      <c r="Q305" s="131"/>
      <c r="R305" s="131"/>
      <c r="S305" s="131"/>
      <c r="T305" s="131"/>
      <c r="U305" s="131"/>
      <c r="V305" s="131"/>
      <c r="W305" s="131"/>
      <c r="X305" s="131"/>
      <c r="Y305" s="131"/>
      <c r="Z305" s="131"/>
      <c r="AA305" s="131"/>
      <c r="AB305" s="131"/>
    </row>
    <row r="306" spans="1:28" ht="13.5" customHeight="1" x14ac:dyDescent="0.15">
      <c r="A306" s="58"/>
      <c r="B306" s="64" t="s">
        <v>986</v>
      </c>
      <c r="C306" s="49"/>
      <c r="D306" s="49"/>
      <c r="E306" s="131"/>
      <c r="F306" s="49"/>
      <c r="G306" s="131"/>
      <c r="H306" s="131"/>
      <c r="I306" s="131"/>
      <c r="J306" s="131"/>
      <c r="K306" s="131"/>
      <c r="L306" s="131"/>
      <c r="M306" s="131"/>
      <c r="N306" s="131"/>
      <c r="O306" s="131"/>
      <c r="P306" s="131"/>
      <c r="Q306" s="131"/>
      <c r="R306" s="131"/>
      <c r="S306" s="131"/>
      <c r="T306" s="131"/>
      <c r="U306" s="131"/>
      <c r="V306" s="131"/>
      <c r="W306" s="131"/>
      <c r="X306" s="131"/>
      <c r="Y306" s="131"/>
      <c r="Z306" s="131"/>
      <c r="AA306" s="131"/>
      <c r="AB306" s="131"/>
    </row>
    <row r="307" spans="1:28" ht="13.5" customHeight="1" x14ac:dyDescent="0.15">
      <c r="A307" s="58"/>
      <c r="B307" s="64" t="s">
        <v>987</v>
      </c>
      <c r="C307" s="49"/>
      <c r="D307" s="49"/>
      <c r="E307" s="131"/>
      <c r="F307" s="49"/>
      <c r="G307" s="131"/>
      <c r="H307" s="131"/>
      <c r="I307" s="131"/>
      <c r="J307" s="131"/>
      <c r="K307" s="131"/>
      <c r="L307" s="131"/>
      <c r="M307" s="131"/>
      <c r="N307" s="131"/>
      <c r="O307" s="131"/>
      <c r="P307" s="131"/>
      <c r="Q307" s="131"/>
      <c r="R307" s="131"/>
      <c r="S307" s="131"/>
      <c r="T307" s="131"/>
      <c r="U307" s="131"/>
      <c r="V307" s="131"/>
      <c r="W307" s="131"/>
      <c r="X307" s="131"/>
      <c r="Y307" s="131"/>
      <c r="Z307" s="131"/>
      <c r="AA307" s="131"/>
      <c r="AB307" s="131"/>
    </row>
    <row r="308" spans="1:28" ht="13.5" customHeight="1" x14ac:dyDescent="0.15">
      <c r="A308" s="58"/>
      <c r="B308" s="64" t="s">
        <v>988</v>
      </c>
      <c r="C308" s="49"/>
      <c r="D308" s="82"/>
      <c r="E308" s="82"/>
      <c r="F308" s="49"/>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row>
    <row r="309" spans="1:28" ht="13.5" customHeight="1" x14ac:dyDescent="0.15">
      <c r="A309" s="58"/>
      <c r="B309" s="64" t="s">
        <v>989</v>
      </c>
      <c r="C309" s="49"/>
      <c r="D309" s="49"/>
      <c r="E309" s="131"/>
      <c r="F309" s="49"/>
      <c r="G309" s="131"/>
      <c r="H309" s="131"/>
      <c r="I309" s="131"/>
      <c r="J309" s="131"/>
      <c r="K309" s="131"/>
      <c r="L309" s="131"/>
      <c r="M309" s="131"/>
      <c r="N309" s="131"/>
      <c r="O309" s="131"/>
      <c r="P309" s="131"/>
      <c r="Q309" s="131"/>
      <c r="R309" s="131"/>
      <c r="S309" s="131"/>
      <c r="T309" s="131"/>
      <c r="U309" s="131"/>
      <c r="V309" s="131"/>
      <c r="W309" s="131"/>
      <c r="X309" s="131"/>
      <c r="Y309" s="131"/>
      <c r="Z309" s="131"/>
      <c r="AA309" s="131"/>
      <c r="AB309" s="131"/>
    </row>
    <row r="310" spans="1:28" ht="13.5" customHeight="1" x14ac:dyDescent="0.15">
      <c r="A310" s="58"/>
      <c r="B310" s="64" t="s">
        <v>990</v>
      </c>
      <c r="C310" s="49"/>
      <c r="D310" s="49"/>
      <c r="E310" s="131"/>
      <c r="F310" s="49"/>
      <c r="G310" s="131"/>
      <c r="H310" s="131"/>
      <c r="I310" s="131"/>
      <c r="J310" s="131"/>
      <c r="K310" s="131"/>
      <c r="L310" s="131"/>
      <c r="M310" s="131"/>
      <c r="N310" s="131"/>
      <c r="O310" s="131"/>
      <c r="P310" s="131"/>
      <c r="Q310" s="131"/>
      <c r="R310" s="131"/>
      <c r="S310" s="131"/>
      <c r="T310" s="131"/>
      <c r="U310" s="131"/>
      <c r="V310" s="131"/>
      <c r="W310" s="131"/>
      <c r="X310" s="131"/>
      <c r="Y310" s="131"/>
      <c r="Z310" s="131"/>
      <c r="AA310" s="131"/>
      <c r="AB310" s="131"/>
    </row>
    <row r="311" spans="1:28" ht="13.5" customHeight="1" x14ac:dyDescent="0.15">
      <c r="A311" s="58" t="s">
        <v>991</v>
      </c>
      <c r="B311" s="60" t="s">
        <v>992</v>
      </c>
      <c r="C311" s="49"/>
      <c r="D311" s="49"/>
      <c r="E311" s="131"/>
      <c r="F311" s="49"/>
      <c r="G311" s="131"/>
      <c r="H311" s="131"/>
      <c r="I311" s="131"/>
      <c r="J311" s="131"/>
      <c r="K311" s="131"/>
      <c r="L311" s="131"/>
      <c r="M311" s="131"/>
      <c r="N311" s="131"/>
      <c r="O311" s="131"/>
      <c r="P311" s="131"/>
      <c r="Q311" s="131"/>
      <c r="R311" s="131"/>
      <c r="S311" s="131"/>
      <c r="T311" s="131"/>
      <c r="U311" s="131"/>
      <c r="V311" s="131"/>
      <c r="W311" s="131"/>
      <c r="X311" s="131"/>
      <c r="Y311" s="131"/>
      <c r="Z311" s="131"/>
      <c r="AA311" s="131"/>
      <c r="AB311" s="131"/>
    </row>
    <row r="312" spans="1:28" ht="13.5" customHeight="1" x14ac:dyDescent="0.15">
      <c r="A312" s="58"/>
      <c r="B312" s="64" t="s">
        <v>993</v>
      </c>
      <c r="C312" s="49"/>
      <c r="D312" s="49"/>
      <c r="E312" s="131"/>
      <c r="F312" s="49"/>
      <c r="G312" s="131"/>
      <c r="H312" s="131"/>
      <c r="I312" s="131"/>
      <c r="J312" s="131"/>
      <c r="K312" s="131"/>
      <c r="L312" s="131"/>
      <c r="M312" s="131"/>
      <c r="N312" s="131"/>
      <c r="O312" s="131"/>
      <c r="P312" s="131"/>
      <c r="Q312" s="131"/>
      <c r="R312" s="131"/>
      <c r="S312" s="131"/>
      <c r="T312" s="131"/>
      <c r="U312" s="131"/>
      <c r="V312" s="131"/>
      <c r="W312" s="131"/>
      <c r="X312" s="131"/>
      <c r="Y312" s="131"/>
      <c r="Z312" s="131"/>
      <c r="AA312" s="131"/>
      <c r="AB312" s="131"/>
    </row>
    <row r="313" spans="1:28" ht="13.5" customHeight="1" x14ac:dyDescent="0.15">
      <c r="A313" s="58"/>
      <c r="B313" s="60" t="s">
        <v>922</v>
      </c>
      <c r="C313" s="49"/>
      <c r="D313" s="59"/>
      <c r="E313" s="131"/>
      <c r="F313" s="131"/>
      <c r="G313" s="131"/>
      <c r="H313" s="63"/>
      <c r="I313" s="63"/>
      <c r="J313" s="36"/>
      <c r="K313" s="36"/>
      <c r="L313" s="36"/>
      <c r="M313" s="36"/>
      <c r="N313" s="36"/>
      <c r="O313" s="63"/>
      <c r="P313" s="63"/>
      <c r="Q313" s="63"/>
      <c r="R313" s="36"/>
      <c r="S313" s="36"/>
      <c r="T313" s="131"/>
      <c r="U313" s="131"/>
      <c r="V313" s="131"/>
      <c r="W313" s="63"/>
      <c r="X313" s="63"/>
      <c r="Y313" s="63"/>
      <c r="Z313" s="63"/>
      <c r="AA313" s="63"/>
      <c r="AB313" s="36"/>
    </row>
    <row r="314" spans="1:28" ht="13.5" customHeight="1" x14ac:dyDescent="0.15">
      <c r="A314" s="82"/>
      <c r="B314" s="64" t="s">
        <v>994</v>
      </c>
      <c r="C314" s="49"/>
      <c r="D314" s="49"/>
      <c r="E314" s="131"/>
      <c r="F314" s="49"/>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31"/>
    </row>
    <row r="315" spans="1:28" ht="13.5" customHeight="1" x14ac:dyDescent="0.15">
      <c r="A315" s="82"/>
      <c r="B315" s="64" t="s">
        <v>995</v>
      </c>
      <c r="C315" s="49"/>
      <c r="D315" s="49"/>
      <c r="E315" s="131"/>
      <c r="F315" s="49"/>
      <c r="G315" s="131"/>
      <c r="H315" s="131"/>
      <c r="I315" s="131"/>
      <c r="J315" s="131"/>
      <c r="K315" s="131"/>
      <c r="L315" s="131"/>
      <c r="M315" s="131"/>
      <c r="N315" s="131"/>
      <c r="O315" s="131"/>
      <c r="P315" s="131"/>
      <c r="Q315" s="131"/>
      <c r="R315" s="131"/>
      <c r="S315" s="131"/>
      <c r="T315" s="131"/>
      <c r="U315" s="131"/>
      <c r="V315" s="131"/>
      <c r="W315" s="131"/>
      <c r="X315" s="131"/>
      <c r="Y315" s="131"/>
      <c r="Z315" s="131"/>
      <c r="AA315" s="131"/>
      <c r="AB315" s="131"/>
    </row>
    <row r="316" spans="1:28" ht="13.5" customHeight="1" x14ac:dyDescent="0.15">
      <c r="A316" s="58"/>
      <c r="B316" s="13" t="s">
        <v>996</v>
      </c>
      <c r="C316" s="49"/>
      <c r="D316" s="49"/>
      <c r="E316" s="131"/>
      <c r="F316" s="49"/>
      <c r="G316" s="131"/>
      <c r="H316" s="131"/>
      <c r="I316" s="131"/>
      <c r="J316" s="131"/>
      <c r="K316" s="131"/>
      <c r="L316" s="131"/>
      <c r="M316" s="131"/>
      <c r="N316" s="131"/>
      <c r="O316" s="131"/>
      <c r="P316" s="131"/>
      <c r="Q316" s="131"/>
      <c r="R316" s="131"/>
      <c r="S316" s="131"/>
      <c r="T316" s="131"/>
      <c r="U316" s="131"/>
      <c r="V316" s="131"/>
      <c r="W316" s="131"/>
      <c r="X316" s="131"/>
      <c r="Y316" s="131"/>
      <c r="Z316" s="131"/>
      <c r="AA316" s="131"/>
      <c r="AB316" s="131"/>
    </row>
    <row r="317" spans="1:28" ht="13.5" customHeight="1" x14ac:dyDescent="0.15">
      <c r="A317" s="58"/>
      <c r="B317" s="64" t="s">
        <v>997</v>
      </c>
      <c r="C317" s="49"/>
      <c r="D317" s="49"/>
      <c r="E317" s="131"/>
      <c r="F317" s="49"/>
      <c r="G317" s="131"/>
      <c r="H317" s="131"/>
      <c r="I317" s="131"/>
      <c r="J317" s="131"/>
      <c r="K317" s="131"/>
      <c r="L317" s="131"/>
      <c r="M317" s="131"/>
      <c r="N317" s="131"/>
      <c r="O317" s="131"/>
      <c r="P317" s="131"/>
      <c r="Q317" s="131"/>
      <c r="R317" s="131"/>
      <c r="S317" s="131"/>
      <c r="T317" s="131"/>
      <c r="U317" s="131"/>
      <c r="V317" s="131"/>
      <c r="W317" s="131"/>
      <c r="X317" s="131"/>
      <c r="Y317" s="131"/>
      <c r="Z317" s="131"/>
      <c r="AA317" s="131"/>
      <c r="AB317" s="131"/>
    </row>
    <row r="318" spans="1:28" ht="13.5" customHeight="1" x14ac:dyDescent="0.15">
      <c r="A318" s="58"/>
      <c r="B318" s="64" t="s">
        <v>998</v>
      </c>
      <c r="C318" s="49"/>
      <c r="D318" s="49"/>
      <c r="E318" s="131"/>
      <c r="F318" s="49"/>
      <c r="G318" s="131"/>
      <c r="H318" s="131"/>
      <c r="I318" s="131"/>
      <c r="J318" s="131"/>
      <c r="K318" s="131"/>
      <c r="L318" s="131"/>
      <c r="M318" s="131"/>
      <c r="N318" s="131"/>
      <c r="O318" s="131"/>
      <c r="P318" s="131"/>
      <c r="Q318" s="131"/>
      <c r="R318" s="131"/>
      <c r="S318" s="131"/>
      <c r="T318" s="131"/>
      <c r="U318" s="131"/>
      <c r="V318" s="131"/>
      <c r="W318" s="131"/>
      <c r="X318" s="131"/>
      <c r="Y318" s="131"/>
      <c r="Z318" s="131"/>
      <c r="AA318" s="131"/>
      <c r="AB318" s="131"/>
    </row>
    <row r="319" spans="1:28" ht="13.5" customHeight="1" x14ac:dyDescent="0.15">
      <c r="A319" s="58"/>
      <c r="B319" s="64" t="s">
        <v>999</v>
      </c>
      <c r="C319" s="49"/>
      <c r="D319" s="49"/>
      <c r="E319" s="131"/>
      <c r="F319" s="49"/>
      <c r="G319" s="131"/>
      <c r="H319" s="131"/>
      <c r="I319" s="131"/>
      <c r="J319" s="131"/>
      <c r="K319" s="131"/>
      <c r="L319" s="131"/>
      <c r="M319" s="131"/>
      <c r="N319" s="131"/>
      <c r="O319" s="131"/>
      <c r="P319" s="131"/>
      <c r="Q319" s="131"/>
      <c r="R319" s="131"/>
      <c r="S319" s="131"/>
      <c r="T319" s="131"/>
      <c r="U319" s="131"/>
      <c r="V319" s="131"/>
      <c r="W319" s="131"/>
      <c r="X319" s="131"/>
      <c r="Y319" s="131"/>
      <c r="Z319" s="131"/>
      <c r="AA319" s="131"/>
      <c r="AB319" s="131"/>
    </row>
    <row r="320" spans="1:28" ht="13.5" customHeight="1" x14ac:dyDescent="0.15">
      <c r="A320" s="58"/>
      <c r="B320" s="64" t="s">
        <v>1000</v>
      </c>
      <c r="C320" s="49"/>
      <c r="D320" s="49"/>
      <c r="E320" s="131"/>
      <c r="F320" s="49"/>
      <c r="G320" s="131"/>
      <c r="H320" s="131"/>
      <c r="I320" s="131"/>
      <c r="J320" s="131"/>
      <c r="K320" s="131"/>
      <c r="L320" s="131"/>
      <c r="M320" s="131"/>
      <c r="N320" s="131"/>
      <c r="O320" s="131"/>
      <c r="P320" s="131"/>
      <c r="Q320" s="131"/>
      <c r="R320" s="131"/>
      <c r="S320" s="131"/>
      <c r="T320" s="131"/>
      <c r="U320" s="131"/>
      <c r="V320" s="131"/>
      <c r="W320" s="131"/>
      <c r="X320" s="131"/>
      <c r="Y320" s="131"/>
      <c r="Z320" s="131"/>
      <c r="AA320" s="131"/>
      <c r="AB320" s="131"/>
    </row>
    <row r="321" spans="1:28" ht="13.5" customHeight="1" x14ac:dyDescent="0.15">
      <c r="A321" s="58"/>
      <c r="B321" s="64" t="s">
        <v>1001</v>
      </c>
      <c r="C321" s="49"/>
      <c r="D321" s="49"/>
      <c r="E321" s="131"/>
      <c r="F321" s="49"/>
      <c r="G321" s="131"/>
      <c r="H321" s="131"/>
      <c r="I321" s="131"/>
      <c r="J321" s="131"/>
      <c r="K321" s="131"/>
      <c r="L321" s="131"/>
      <c r="M321" s="131"/>
      <c r="N321" s="131"/>
      <c r="O321" s="131"/>
      <c r="P321" s="131"/>
      <c r="Q321" s="131"/>
      <c r="R321" s="131"/>
      <c r="S321" s="131"/>
      <c r="T321" s="131"/>
      <c r="U321" s="131"/>
      <c r="V321" s="131"/>
      <c r="W321" s="131"/>
      <c r="X321" s="131"/>
      <c r="Y321" s="131"/>
      <c r="Z321" s="131"/>
      <c r="AA321" s="131"/>
      <c r="AB321" s="131"/>
    </row>
    <row r="322" spans="1:28" ht="13.5" customHeight="1" x14ac:dyDescent="0.15">
      <c r="A322" s="58"/>
      <c r="B322" s="64" t="s">
        <v>1002</v>
      </c>
      <c r="C322" s="49"/>
      <c r="D322" s="49"/>
      <c r="E322" s="131"/>
      <c r="F322" s="49"/>
      <c r="G322" s="131"/>
      <c r="H322" s="131"/>
      <c r="I322" s="131"/>
      <c r="J322" s="131"/>
      <c r="K322" s="131"/>
      <c r="L322" s="131"/>
      <c r="M322" s="131"/>
      <c r="N322" s="131"/>
      <c r="O322" s="131"/>
      <c r="P322" s="131"/>
      <c r="Q322" s="131"/>
      <c r="R322" s="131"/>
      <c r="S322" s="131"/>
      <c r="T322" s="131"/>
      <c r="U322" s="131"/>
      <c r="V322" s="131"/>
      <c r="W322" s="131"/>
      <c r="X322" s="131"/>
      <c r="Y322" s="131"/>
      <c r="Z322" s="131"/>
      <c r="AA322" s="131"/>
      <c r="AB322" s="131"/>
    </row>
    <row r="323" spans="1:28" ht="13.5" customHeight="1" x14ac:dyDescent="0.15">
      <c r="A323" s="58"/>
      <c r="B323" s="64" t="s">
        <v>1003</v>
      </c>
      <c r="C323" s="49"/>
      <c r="D323" s="49"/>
      <c r="E323" s="131"/>
      <c r="F323" s="49"/>
      <c r="G323" s="131"/>
      <c r="H323" s="131"/>
      <c r="I323" s="131"/>
      <c r="J323" s="131"/>
      <c r="K323" s="131"/>
      <c r="L323" s="131"/>
      <c r="M323" s="131"/>
      <c r="N323" s="131"/>
      <c r="O323" s="131"/>
      <c r="P323" s="131"/>
      <c r="Q323" s="131"/>
      <c r="R323" s="131"/>
      <c r="S323" s="131"/>
      <c r="T323" s="131"/>
      <c r="U323" s="131"/>
      <c r="V323" s="131"/>
      <c r="W323" s="131"/>
      <c r="X323" s="131"/>
      <c r="Y323" s="131"/>
      <c r="Z323" s="131"/>
      <c r="AA323" s="131"/>
      <c r="AB323" s="131"/>
    </row>
    <row r="324" spans="1:28" ht="13.5" customHeight="1" x14ac:dyDescent="0.15">
      <c r="A324" s="58"/>
      <c r="B324" s="64" t="s">
        <v>1004</v>
      </c>
      <c r="C324" s="49"/>
      <c r="D324" s="82"/>
      <c r="E324" s="82"/>
      <c r="F324" s="49"/>
      <c r="G324" s="131"/>
      <c r="H324" s="131"/>
      <c r="I324" s="131"/>
      <c r="J324" s="131"/>
      <c r="K324" s="131"/>
      <c r="L324" s="131"/>
      <c r="M324" s="131"/>
      <c r="N324" s="131"/>
      <c r="O324" s="131"/>
      <c r="P324" s="131"/>
      <c r="Q324" s="131"/>
      <c r="R324" s="131"/>
      <c r="S324" s="131"/>
      <c r="T324" s="131"/>
      <c r="U324" s="131"/>
      <c r="V324" s="131"/>
      <c r="W324" s="131"/>
      <c r="X324" s="131"/>
      <c r="Y324" s="131"/>
      <c r="Z324" s="131"/>
      <c r="AA324" s="131"/>
      <c r="AB324" s="131"/>
    </row>
    <row r="325" spans="1:28" ht="13.5" customHeight="1" x14ac:dyDescent="0.15">
      <c r="A325" s="58"/>
      <c r="B325" s="64" t="s">
        <v>1005</v>
      </c>
      <c r="C325" s="49"/>
      <c r="D325" s="49"/>
      <c r="E325" s="131"/>
      <c r="F325" s="49"/>
      <c r="G325" s="131"/>
      <c r="H325" s="131"/>
      <c r="I325" s="131"/>
      <c r="J325" s="131"/>
      <c r="K325" s="131"/>
      <c r="L325" s="131"/>
      <c r="M325" s="131"/>
      <c r="N325" s="131"/>
      <c r="O325" s="131"/>
      <c r="P325" s="131"/>
      <c r="Q325" s="131"/>
      <c r="R325" s="131"/>
      <c r="S325" s="131"/>
      <c r="T325" s="131"/>
      <c r="U325" s="131"/>
      <c r="V325" s="131"/>
      <c r="W325" s="131"/>
      <c r="X325" s="131"/>
      <c r="Y325" s="131"/>
      <c r="Z325" s="131"/>
      <c r="AA325" s="131"/>
      <c r="AB325" s="131"/>
    </row>
    <row r="326" spans="1:28" ht="13.5" customHeight="1" x14ac:dyDescent="0.15">
      <c r="A326" s="58"/>
      <c r="B326" s="64" t="s">
        <v>1006</v>
      </c>
      <c r="C326" s="49"/>
      <c r="D326" s="49"/>
      <c r="E326" s="131"/>
      <c r="F326" s="49"/>
      <c r="G326" s="131"/>
      <c r="H326" s="131"/>
      <c r="I326" s="131"/>
      <c r="J326" s="131"/>
      <c r="K326" s="131"/>
      <c r="L326" s="131"/>
      <c r="M326" s="131"/>
      <c r="N326" s="131"/>
      <c r="O326" s="131"/>
      <c r="P326" s="131"/>
      <c r="Q326" s="131"/>
      <c r="R326" s="131"/>
      <c r="S326" s="131"/>
      <c r="T326" s="131"/>
      <c r="U326" s="131"/>
      <c r="V326" s="131"/>
      <c r="W326" s="131"/>
      <c r="X326" s="131"/>
      <c r="Y326" s="131"/>
      <c r="Z326" s="131"/>
      <c r="AA326" s="131"/>
      <c r="AB326" s="131"/>
    </row>
    <row r="327" spans="1:28" ht="13.5" customHeight="1" x14ac:dyDescent="0.15">
      <c r="A327" s="58" t="s">
        <v>1007</v>
      </c>
      <c r="B327" s="118" t="s">
        <v>1008</v>
      </c>
      <c r="C327" s="49"/>
      <c r="D327" s="49"/>
      <c r="E327" s="49"/>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c r="AB327" s="131"/>
    </row>
    <row r="328" spans="1:28" ht="13.5" customHeight="1" x14ac:dyDescent="0.15">
      <c r="A328" s="58" t="s">
        <v>1009</v>
      </c>
      <c r="B328" s="118" t="s">
        <v>1010</v>
      </c>
      <c r="C328" s="49"/>
      <c r="D328" s="49"/>
      <c r="E328" s="49"/>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c r="AB328" s="131"/>
    </row>
    <row r="329" spans="1:28" ht="13.5" customHeight="1" x14ac:dyDescent="0.15">
      <c r="A329" s="58"/>
      <c r="B329" s="64" t="s">
        <v>1011</v>
      </c>
      <c r="C329" s="62"/>
      <c r="D329" s="49"/>
      <c r="E329" s="62"/>
      <c r="F329" s="36"/>
      <c r="G329" s="36"/>
      <c r="H329" s="36"/>
      <c r="I329" s="36"/>
      <c r="J329" s="36"/>
      <c r="K329" s="36"/>
      <c r="L329" s="36"/>
      <c r="M329" s="36"/>
      <c r="N329" s="36"/>
      <c r="O329" s="36"/>
      <c r="P329" s="36"/>
      <c r="Q329" s="36"/>
      <c r="R329" s="36"/>
      <c r="S329" s="36"/>
      <c r="T329" s="36"/>
      <c r="U329" s="36"/>
      <c r="V329" s="36"/>
      <c r="W329" s="36"/>
      <c r="X329" s="36"/>
      <c r="Y329" s="36"/>
      <c r="Z329" s="36"/>
      <c r="AA329" s="36"/>
      <c r="AB329" s="36"/>
    </row>
    <row r="330" spans="1:28" ht="13.5" customHeight="1" x14ac:dyDescent="0.15">
      <c r="A330" s="58"/>
      <c r="B330" s="63" t="s">
        <v>1012</v>
      </c>
      <c r="C330" s="62"/>
      <c r="D330" s="49"/>
      <c r="E330" s="62"/>
      <c r="F330" s="36"/>
      <c r="G330" s="36"/>
      <c r="H330" s="36"/>
      <c r="I330" s="36"/>
      <c r="J330" s="36"/>
      <c r="K330" s="36"/>
      <c r="L330" s="36"/>
      <c r="M330" s="36"/>
      <c r="N330" s="36"/>
      <c r="O330" s="36"/>
      <c r="P330" s="36"/>
      <c r="Q330" s="36"/>
      <c r="R330" s="36"/>
      <c r="S330" s="36"/>
      <c r="T330" s="36"/>
      <c r="U330" s="36"/>
      <c r="V330" s="36"/>
      <c r="W330" s="36"/>
      <c r="X330" s="36"/>
      <c r="Y330" s="36"/>
      <c r="Z330" s="36"/>
      <c r="AA330" s="36"/>
      <c r="AB330" s="36"/>
    </row>
    <row r="331" spans="1:28" ht="13.5" customHeight="1" x14ac:dyDescent="0.15">
      <c r="A331" s="58"/>
      <c r="B331" s="63" t="s">
        <v>1013</v>
      </c>
      <c r="C331" s="62"/>
      <c r="D331" s="49"/>
      <c r="E331" s="62"/>
      <c r="F331" s="36"/>
      <c r="G331" s="36"/>
      <c r="H331" s="36"/>
      <c r="I331" s="36"/>
      <c r="J331" s="36"/>
      <c r="K331" s="36"/>
      <c r="L331" s="36"/>
      <c r="M331" s="36"/>
      <c r="N331" s="36"/>
      <c r="O331" s="36"/>
      <c r="P331" s="36"/>
      <c r="Q331" s="36"/>
      <c r="R331" s="36"/>
      <c r="S331" s="36"/>
      <c r="T331" s="36"/>
      <c r="U331" s="36"/>
      <c r="V331" s="36"/>
      <c r="W331" s="36"/>
      <c r="X331" s="36"/>
      <c r="Y331" s="36"/>
      <c r="Z331" s="36"/>
      <c r="AA331" s="36"/>
      <c r="AB331" s="36"/>
    </row>
    <row r="332" spans="1:28" ht="13.5" customHeight="1" x14ac:dyDescent="0.15">
      <c r="A332" s="95" t="s">
        <v>551</v>
      </c>
      <c r="B332" s="97" t="s">
        <v>1014</v>
      </c>
      <c r="C332" s="96"/>
      <c r="D332" s="90"/>
      <c r="E332" s="96"/>
      <c r="F332" s="99"/>
      <c r="G332" s="99"/>
      <c r="H332" s="99"/>
      <c r="I332" s="99"/>
      <c r="J332" s="99"/>
      <c r="K332" s="99"/>
      <c r="L332" s="99"/>
      <c r="M332" s="99"/>
      <c r="N332" s="99"/>
      <c r="O332" s="99"/>
      <c r="P332" s="99"/>
      <c r="Q332" s="99"/>
      <c r="R332" s="99"/>
      <c r="S332" s="99"/>
      <c r="T332" s="99"/>
      <c r="U332" s="99"/>
      <c r="V332" s="99"/>
      <c r="W332" s="99"/>
      <c r="X332" s="99"/>
      <c r="Y332" s="99"/>
      <c r="Z332" s="99"/>
      <c r="AA332" s="99"/>
      <c r="AB332" s="99"/>
    </row>
    <row r="333" spans="1:28" ht="13.5" customHeight="1" x14ac:dyDescent="0.15">
      <c r="A333" s="82" t="s">
        <v>1015</v>
      </c>
      <c r="B333" s="117" t="s">
        <v>1016</v>
      </c>
      <c r="C333" s="157"/>
      <c r="D333" s="92"/>
      <c r="E333" s="157"/>
      <c r="F333" s="93"/>
      <c r="G333" s="93"/>
      <c r="H333" s="93"/>
      <c r="I333" s="93"/>
      <c r="J333" s="93"/>
      <c r="K333" s="93"/>
      <c r="L333" s="93"/>
      <c r="M333" s="93"/>
      <c r="N333" s="93"/>
      <c r="O333" s="93"/>
      <c r="P333" s="93"/>
      <c r="Q333" s="93"/>
      <c r="R333" s="93"/>
      <c r="S333" s="93"/>
      <c r="T333" s="93"/>
      <c r="U333" s="93"/>
      <c r="V333" s="93"/>
      <c r="W333" s="93"/>
      <c r="X333" s="93"/>
      <c r="Y333" s="93"/>
      <c r="Z333" s="93"/>
      <c r="AA333" s="93"/>
      <c r="AB333" s="93"/>
    </row>
    <row r="334" spans="1:28" ht="13.5" customHeight="1" x14ac:dyDescent="0.15">
      <c r="A334" s="58"/>
      <c r="B334" s="63" t="s">
        <v>1017</v>
      </c>
      <c r="C334" s="62"/>
      <c r="D334" s="49"/>
      <c r="E334" s="62"/>
      <c r="F334" s="36"/>
      <c r="G334" s="36"/>
      <c r="H334" s="36"/>
      <c r="I334" s="36"/>
      <c r="J334" s="36"/>
      <c r="K334" s="36"/>
      <c r="L334" s="36"/>
      <c r="M334" s="36"/>
      <c r="N334" s="36"/>
      <c r="O334" s="36"/>
      <c r="P334" s="36"/>
      <c r="Q334" s="36"/>
      <c r="R334" s="36"/>
      <c r="S334" s="36"/>
      <c r="T334" s="36"/>
      <c r="U334" s="36"/>
      <c r="V334" s="36"/>
      <c r="W334" s="36"/>
      <c r="X334" s="36"/>
      <c r="Y334" s="36"/>
      <c r="Z334" s="36"/>
      <c r="AA334" s="36"/>
      <c r="AB334" s="36"/>
    </row>
    <row r="335" spans="1:28" ht="13.5" customHeight="1" x14ac:dyDescent="0.15">
      <c r="A335" s="58"/>
      <c r="B335" s="64" t="s">
        <v>1018</v>
      </c>
      <c r="C335" s="62"/>
      <c r="D335" s="49"/>
      <c r="E335" s="62"/>
      <c r="F335" s="36"/>
      <c r="G335" s="36"/>
      <c r="H335" s="36"/>
      <c r="I335" s="36"/>
      <c r="J335" s="36"/>
      <c r="K335" s="36"/>
      <c r="L335" s="36"/>
      <c r="M335" s="36"/>
      <c r="N335" s="36"/>
      <c r="O335" s="36"/>
      <c r="P335" s="36"/>
      <c r="Q335" s="36"/>
      <c r="R335" s="36"/>
      <c r="S335" s="36"/>
      <c r="T335" s="36"/>
      <c r="U335" s="36"/>
      <c r="V335" s="36"/>
      <c r="W335" s="36"/>
      <c r="X335" s="36"/>
      <c r="Y335" s="36"/>
      <c r="Z335" s="36"/>
      <c r="AA335" s="36"/>
      <c r="AB335" s="36"/>
    </row>
    <row r="336" spans="1:28" ht="13.5" customHeight="1" x14ac:dyDescent="0.15">
      <c r="A336" s="58"/>
      <c r="B336" s="64" t="s">
        <v>1019</v>
      </c>
      <c r="C336" s="62"/>
      <c r="D336" s="49"/>
      <c r="E336" s="62"/>
      <c r="F336" s="36"/>
      <c r="G336" s="36"/>
      <c r="H336" s="36"/>
      <c r="I336" s="36"/>
      <c r="J336" s="36"/>
      <c r="K336" s="36"/>
      <c r="L336" s="36"/>
      <c r="M336" s="36"/>
      <c r="N336" s="36"/>
      <c r="O336" s="36"/>
      <c r="P336" s="36"/>
      <c r="Q336" s="36"/>
      <c r="R336" s="36"/>
      <c r="S336" s="36"/>
      <c r="T336" s="36"/>
      <c r="U336" s="36"/>
      <c r="V336" s="36"/>
      <c r="W336" s="36"/>
      <c r="X336" s="36"/>
      <c r="Y336" s="36"/>
      <c r="Z336" s="36"/>
      <c r="AA336" s="36"/>
      <c r="AB336" s="36"/>
    </row>
    <row r="337" spans="1:28" ht="13.5" customHeight="1" x14ac:dyDescent="0.15">
      <c r="A337" s="58"/>
      <c r="B337" s="64" t="s">
        <v>1020</v>
      </c>
      <c r="C337" s="62"/>
      <c r="D337" s="49"/>
      <c r="E337" s="62"/>
      <c r="F337" s="36"/>
      <c r="G337" s="36"/>
      <c r="H337" s="36"/>
      <c r="I337" s="36"/>
      <c r="J337" s="36"/>
      <c r="K337" s="36"/>
      <c r="L337" s="36"/>
      <c r="M337" s="36"/>
      <c r="N337" s="36"/>
      <c r="O337" s="36"/>
      <c r="P337" s="36"/>
      <c r="Q337" s="36"/>
      <c r="R337" s="36"/>
      <c r="S337" s="36"/>
      <c r="T337" s="36"/>
      <c r="U337" s="36"/>
      <c r="V337" s="36"/>
      <c r="W337" s="36"/>
      <c r="X337" s="36"/>
      <c r="Y337" s="36"/>
      <c r="Z337" s="36"/>
      <c r="AA337" s="36"/>
      <c r="AB337" s="36"/>
    </row>
    <row r="338" spans="1:28" ht="13.5" customHeight="1" x14ac:dyDescent="0.15">
      <c r="A338" s="58"/>
      <c r="B338" s="64" t="s">
        <v>1021</v>
      </c>
      <c r="C338" s="62"/>
      <c r="D338" s="49"/>
      <c r="E338" s="62"/>
      <c r="F338" s="36"/>
      <c r="G338" s="36"/>
      <c r="H338" s="36"/>
      <c r="I338" s="36"/>
      <c r="J338" s="36"/>
      <c r="K338" s="36"/>
      <c r="L338" s="36"/>
      <c r="M338" s="36"/>
      <c r="N338" s="36"/>
      <c r="O338" s="36"/>
      <c r="P338" s="36"/>
      <c r="Q338" s="36"/>
      <c r="R338" s="36"/>
      <c r="S338" s="36"/>
      <c r="T338" s="36"/>
      <c r="U338" s="36"/>
      <c r="V338" s="36"/>
      <c r="W338" s="36"/>
      <c r="X338" s="36"/>
      <c r="Y338" s="36"/>
      <c r="Z338" s="36"/>
      <c r="AA338" s="36"/>
      <c r="AB338" s="36"/>
    </row>
    <row r="339" spans="1:28" ht="13.5" customHeight="1" x14ac:dyDescent="0.15">
      <c r="A339" s="58"/>
      <c r="B339" s="63" t="s">
        <v>1022</v>
      </c>
      <c r="C339" s="62"/>
      <c r="D339" s="49"/>
      <c r="E339" s="62"/>
      <c r="F339" s="36"/>
      <c r="G339" s="36"/>
      <c r="H339" s="36"/>
      <c r="I339" s="36"/>
      <c r="J339" s="36"/>
      <c r="K339" s="36"/>
      <c r="L339" s="36"/>
      <c r="M339" s="36"/>
      <c r="N339" s="36"/>
      <c r="O339" s="36"/>
      <c r="P339" s="36"/>
      <c r="Q339" s="36"/>
      <c r="R339" s="36"/>
      <c r="S339" s="36"/>
      <c r="T339" s="36"/>
      <c r="U339" s="36"/>
      <c r="V339" s="36"/>
      <c r="W339" s="36"/>
      <c r="X339" s="36"/>
      <c r="Y339" s="36"/>
      <c r="Z339" s="36"/>
      <c r="AA339" s="36"/>
      <c r="AB339" s="36"/>
    </row>
    <row r="340" spans="1:28" ht="13.5" customHeight="1" x14ac:dyDescent="0.15">
      <c r="A340" s="58"/>
      <c r="B340" s="63" t="s">
        <v>1023</v>
      </c>
      <c r="C340" s="62"/>
      <c r="D340" s="49"/>
      <c r="E340" s="62"/>
      <c r="F340" s="36"/>
      <c r="G340" s="36"/>
      <c r="H340" s="36"/>
      <c r="I340" s="36"/>
      <c r="J340" s="36"/>
      <c r="K340" s="36"/>
      <c r="L340" s="36"/>
      <c r="M340" s="36"/>
      <c r="N340" s="36"/>
      <c r="O340" s="36"/>
      <c r="P340" s="36"/>
      <c r="Q340" s="36"/>
      <c r="R340" s="36"/>
      <c r="S340" s="36"/>
      <c r="T340" s="36"/>
      <c r="U340" s="36"/>
      <c r="V340" s="36"/>
      <c r="W340" s="36"/>
      <c r="X340" s="36"/>
      <c r="Y340" s="36"/>
      <c r="Z340" s="36"/>
      <c r="AA340" s="36"/>
      <c r="AB340" s="36"/>
    </row>
    <row r="341" spans="1:28" ht="13.5" customHeight="1" x14ac:dyDescent="0.15">
      <c r="A341" s="58"/>
      <c r="B341" s="63" t="s">
        <v>1024</v>
      </c>
      <c r="C341" s="62"/>
      <c r="D341" s="49"/>
      <c r="E341" s="62"/>
      <c r="F341" s="36"/>
      <c r="G341" s="36"/>
      <c r="H341" s="36"/>
      <c r="I341" s="36"/>
      <c r="J341" s="36"/>
      <c r="K341" s="36"/>
      <c r="L341" s="36"/>
      <c r="M341" s="36"/>
      <c r="N341" s="36"/>
      <c r="O341" s="36"/>
      <c r="P341" s="36"/>
      <c r="Q341" s="36"/>
      <c r="R341" s="36"/>
      <c r="S341" s="36"/>
      <c r="T341" s="36"/>
      <c r="U341" s="36"/>
      <c r="V341" s="36"/>
      <c r="W341" s="36"/>
      <c r="X341" s="36"/>
      <c r="Y341" s="36"/>
      <c r="Z341" s="36"/>
      <c r="AA341" s="36"/>
      <c r="AB341" s="36"/>
    </row>
    <row r="342" spans="1:28" ht="13.5" customHeight="1" x14ac:dyDescent="0.15">
      <c r="A342" s="58"/>
      <c r="B342" s="63" t="s">
        <v>1025</v>
      </c>
      <c r="C342" s="62"/>
      <c r="D342" s="49"/>
      <c r="E342" s="62"/>
      <c r="F342" s="36"/>
      <c r="G342" s="36"/>
      <c r="H342" s="36"/>
      <c r="I342" s="36"/>
      <c r="J342" s="36"/>
      <c r="K342" s="36"/>
      <c r="L342" s="36"/>
      <c r="M342" s="36"/>
      <c r="N342" s="36"/>
      <c r="O342" s="36"/>
      <c r="P342" s="36"/>
      <c r="Q342" s="36"/>
      <c r="R342" s="36"/>
      <c r="S342" s="36"/>
      <c r="T342" s="36"/>
      <c r="U342" s="36"/>
      <c r="V342" s="36"/>
      <c r="W342" s="36"/>
      <c r="X342" s="36"/>
      <c r="Y342" s="36"/>
      <c r="Z342" s="36"/>
      <c r="AA342" s="36"/>
      <c r="AB342" s="36"/>
    </row>
    <row r="343" spans="1:28" ht="13.5" customHeight="1" x14ac:dyDescent="0.15">
      <c r="A343" s="82" t="s">
        <v>1026</v>
      </c>
      <c r="B343" s="63" t="s">
        <v>1027</v>
      </c>
      <c r="C343" s="62"/>
      <c r="D343" s="49"/>
      <c r="E343" s="62"/>
      <c r="F343" s="36"/>
      <c r="G343" s="36"/>
      <c r="H343" s="36"/>
      <c r="I343" s="36"/>
      <c r="J343" s="36"/>
      <c r="K343" s="36"/>
      <c r="L343" s="36"/>
      <c r="M343" s="36"/>
      <c r="N343" s="36"/>
      <c r="O343" s="36"/>
      <c r="P343" s="36"/>
      <c r="Q343" s="36"/>
      <c r="R343" s="36"/>
      <c r="S343" s="36"/>
      <c r="T343" s="36"/>
      <c r="U343" s="36"/>
      <c r="V343" s="36"/>
      <c r="W343" s="36"/>
      <c r="X343" s="36"/>
      <c r="Y343" s="36"/>
      <c r="Z343" s="36"/>
      <c r="AA343" s="36"/>
      <c r="AB343" s="36"/>
    </row>
    <row r="344" spans="1:28" ht="13.5" customHeight="1" x14ac:dyDescent="0.15">
      <c r="A344" s="58"/>
      <c r="B344" s="63" t="s">
        <v>1028</v>
      </c>
      <c r="C344" s="62"/>
      <c r="D344" s="49"/>
      <c r="E344" s="62"/>
      <c r="F344" s="36"/>
      <c r="G344" s="36"/>
      <c r="H344" s="36"/>
      <c r="I344" s="36"/>
      <c r="J344" s="36"/>
      <c r="K344" s="36"/>
      <c r="L344" s="36"/>
      <c r="M344" s="36"/>
      <c r="N344" s="36"/>
      <c r="O344" s="36"/>
      <c r="P344" s="36"/>
      <c r="Q344" s="36"/>
      <c r="R344" s="36"/>
      <c r="S344" s="36"/>
      <c r="T344" s="36"/>
      <c r="U344" s="36"/>
      <c r="V344" s="36"/>
      <c r="W344" s="36"/>
      <c r="X344" s="36"/>
      <c r="Y344" s="36"/>
      <c r="Z344" s="36"/>
      <c r="AA344" s="36"/>
      <c r="AB344" s="36"/>
    </row>
    <row r="345" spans="1:28" ht="13.5" customHeight="1" x14ac:dyDescent="0.15">
      <c r="A345" s="58"/>
      <c r="B345" s="64" t="s">
        <v>1029</v>
      </c>
      <c r="C345" s="62"/>
      <c r="D345" s="49"/>
      <c r="E345" s="62"/>
      <c r="F345" s="36"/>
      <c r="G345" s="36"/>
      <c r="H345" s="36"/>
      <c r="I345" s="36"/>
      <c r="J345" s="36"/>
      <c r="K345" s="36"/>
      <c r="L345" s="36"/>
      <c r="M345" s="36"/>
      <c r="N345" s="36"/>
      <c r="O345" s="36"/>
      <c r="P345" s="36"/>
      <c r="Q345" s="36"/>
      <c r="R345" s="36"/>
      <c r="S345" s="36"/>
      <c r="T345" s="36"/>
      <c r="U345" s="36"/>
      <c r="V345" s="36"/>
      <c r="W345" s="36"/>
      <c r="X345" s="36"/>
      <c r="Y345" s="36"/>
      <c r="Z345" s="36"/>
      <c r="AA345" s="36"/>
      <c r="AB345" s="36"/>
    </row>
    <row r="346" spans="1:28" ht="13.5" customHeight="1" x14ac:dyDescent="0.15">
      <c r="A346" s="58"/>
      <c r="B346" s="64" t="s">
        <v>1030</v>
      </c>
      <c r="C346" s="62"/>
      <c r="D346" s="49"/>
      <c r="E346" s="62"/>
      <c r="F346" s="36"/>
      <c r="G346" s="36"/>
      <c r="H346" s="36"/>
      <c r="I346" s="36"/>
      <c r="J346" s="36"/>
      <c r="K346" s="36"/>
      <c r="L346" s="36"/>
      <c r="M346" s="36"/>
      <c r="N346" s="36"/>
      <c r="O346" s="36"/>
      <c r="P346" s="36"/>
      <c r="Q346" s="36"/>
      <c r="R346" s="36"/>
      <c r="S346" s="36"/>
      <c r="T346" s="36"/>
      <c r="U346" s="36"/>
      <c r="V346" s="36"/>
      <c r="W346" s="36"/>
      <c r="X346" s="36"/>
      <c r="Y346" s="36"/>
      <c r="Z346" s="36"/>
      <c r="AA346" s="36"/>
      <c r="AB346" s="36"/>
    </row>
    <row r="347" spans="1:28" ht="13.5" customHeight="1" x14ac:dyDescent="0.15">
      <c r="A347" s="58"/>
      <c r="B347" s="64" t="s">
        <v>1031</v>
      </c>
      <c r="C347" s="62"/>
      <c r="D347" s="49"/>
      <c r="E347" s="62"/>
      <c r="F347" s="36"/>
      <c r="G347" s="36"/>
      <c r="H347" s="36"/>
      <c r="I347" s="36"/>
      <c r="J347" s="36"/>
      <c r="K347" s="36"/>
      <c r="L347" s="36"/>
      <c r="M347" s="36"/>
      <c r="N347" s="36"/>
      <c r="O347" s="36"/>
      <c r="P347" s="36"/>
      <c r="Q347" s="36"/>
      <c r="R347" s="36"/>
      <c r="S347" s="36"/>
      <c r="T347" s="36"/>
      <c r="U347" s="36"/>
      <c r="V347" s="36"/>
      <c r="W347" s="36"/>
      <c r="X347" s="36"/>
      <c r="Y347" s="36"/>
      <c r="Z347" s="36"/>
      <c r="AA347" s="36"/>
      <c r="AB347" s="36"/>
    </row>
    <row r="348" spans="1:28" ht="13.5" customHeight="1" x14ac:dyDescent="0.15">
      <c r="A348" s="58"/>
      <c r="B348" s="64" t="s">
        <v>1032</v>
      </c>
      <c r="C348" s="62"/>
      <c r="D348" s="49"/>
      <c r="E348" s="62"/>
      <c r="F348" s="36"/>
      <c r="G348" s="36"/>
      <c r="H348" s="36"/>
      <c r="I348" s="36"/>
      <c r="J348" s="36"/>
      <c r="K348" s="36"/>
      <c r="L348" s="36"/>
      <c r="M348" s="36"/>
      <c r="N348" s="36"/>
      <c r="O348" s="36"/>
      <c r="P348" s="36"/>
      <c r="Q348" s="36"/>
      <c r="R348" s="36"/>
      <c r="S348" s="36"/>
      <c r="T348" s="36"/>
      <c r="U348" s="36"/>
      <c r="V348" s="36"/>
      <c r="W348" s="36"/>
      <c r="X348" s="36"/>
      <c r="Y348" s="36"/>
      <c r="Z348" s="36"/>
      <c r="AA348" s="36"/>
      <c r="AB348" s="36"/>
    </row>
    <row r="349" spans="1:28" ht="13.5" customHeight="1" x14ac:dyDescent="0.15">
      <c r="A349" s="58"/>
      <c r="B349" s="64" t="s">
        <v>1033</v>
      </c>
      <c r="C349" s="62"/>
      <c r="D349" s="49"/>
      <c r="E349" s="62"/>
      <c r="F349" s="36"/>
      <c r="G349" s="36"/>
      <c r="H349" s="36"/>
      <c r="I349" s="36"/>
      <c r="J349" s="36"/>
      <c r="K349" s="36"/>
      <c r="L349" s="36"/>
      <c r="M349" s="36"/>
      <c r="N349" s="36"/>
      <c r="O349" s="36"/>
      <c r="P349" s="36"/>
      <c r="Q349" s="36"/>
      <c r="R349" s="36"/>
      <c r="S349" s="36"/>
      <c r="T349" s="36"/>
      <c r="U349" s="36"/>
      <c r="V349" s="36"/>
      <c r="W349" s="36"/>
      <c r="X349" s="36"/>
      <c r="Y349" s="36"/>
      <c r="Z349" s="36"/>
      <c r="AA349" s="36"/>
      <c r="AB349" s="36"/>
    </row>
    <row r="350" spans="1:28" ht="13.5" customHeight="1" x14ac:dyDescent="0.15">
      <c r="A350" s="58"/>
      <c r="B350" s="64" t="s">
        <v>1034</v>
      </c>
      <c r="C350" s="62"/>
      <c r="D350" s="49"/>
      <c r="E350" s="62"/>
      <c r="F350" s="36"/>
      <c r="G350" s="36"/>
      <c r="H350" s="36"/>
      <c r="I350" s="36"/>
      <c r="J350" s="36"/>
      <c r="K350" s="36"/>
      <c r="L350" s="36"/>
      <c r="M350" s="36"/>
      <c r="N350" s="36"/>
      <c r="O350" s="36"/>
      <c r="P350" s="36"/>
      <c r="Q350" s="36"/>
      <c r="R350" s="36"/>
      <c r="S350" s="36"/>
      <c r="T350" s="36"/>
      <c r="U350" s="36"/>
      <c r="V350" s="36"/>
      <c r="W350" s="36"/>
      <c r="X350" s="36"/>
      <c r="Y350" s="36"/>
      <c r="Z350" s="36"/>
      <c r="AA350" s="36"/>
      <c r="AB350" s="36"/>
    </row>
    <row r="351" spans="1:28" ht="13.5" customHeight="1" x14ac:dyDescent="0.15">
      <c r="A351" s="58"/>
      <c r="B351" s="64" t="s">
        <v>1035</v>
      </c>
      <c r="C351" s="62"/>
      <c r="D351" s="49"/>
      <c r="E351" s="62"/>
      <c r="F351" s="36"/>
      <c r="G351" s="36"/>
      <c r="H351" s="36"/>
      <c r="I351" s="36"/>
      <c r="J351" s="36"/>
      <c r="K351" s="36"/>
      <c r="L351" s="36"/>
      <c r="M351" s="36"/>
      <c r="N351" s="36"/>
      <c r="O351" s="36"/>
      <c r="P351" s="36"/>
      <c r="Q351" s="36"/>
      <c r="R351" s="36"/>
      <c r="S351" s="36"/>
      <c r="T351" s="36"/>
      <c r="U351" s="36"/>
      <c r="V351" s="36"/>
      <c r="W351" s="36"/>
      <c r="X351" s="36"/>
      <c r="Y351" s="36"/>
      <c r="Z351" s="36"/>
      <c r="AA351" s="36"/>
      <c r="AB351" s="36"/>
    </row>
    <row r="352" spans="1:28" ht="13.5" customHeight="1" x14ac:dyDescent="0.15">
      <c r="A352" s="58"/>
      <c r="B352" s="63" t="s">
        <v>1036</v>
      </c>
      <c r="C352" s="62"/>
      <c r="D352" s="49"/>
      <c r="E352" s="62"/>
      <c r="F352" s="36"/>
      <c r="G352" s="36"/>
      <c r="H352" s="36"/>
      <c r="I352" s="36"/>
      <c r="J352" s="36"/>
      <c r="K352" s="36"/>
      <c r="L352" s="36"/>
      <c r="M352" s="36"/>
      <c r="N352" s="36"/>
      <c r="O352" s="36"/>
      <c r="P352" s="36"/>
      <c r="Q352" s="36"/>
      <c r="R352" s="36"/>
      <c r="S352" s="36"/>
      <c r="T352" s="36"/>
      <c r="U352" s="36"/>
      <c r="V352" s="36"/>
      <c r="W352" s="36"/>
      <c r="X352" s="36"/>
      <c r="Y352" s="36"/>
      <c r="Z352" s="36"/>
      <c r="AA352" s="36"/>
      <c r="AB352" s="36"/>
    </row>
    <row r="353" spans="1:28" ht="13.5" customHeight="1" x14ac:dyDescent="0.15">
      <c r="A353" s="58"/>
      <c r="B353" s="13" t="s">
        <v>1037</v>
      </c>
      <c r="C353" s="62"/>
      <c r="D353" s="49"/>
      <c r="E353" s="62"/>
      <c r="F353" s="36"/>
      <c r="G353" s="36"/>
      <c r="H353" s="36"/>
      <c r="I353" s="36"/>
      <c r="J353" s="36"/>
      <c r="K353" s="36"/>
      <c r="L353" s="36"/>
      <c r="M353" s="36"/>
      <c r="N353" s="36"/>
      <c r="O353" s="36"/>
      <c r="P353" s="36"/>
      <c r="Q353" s="36"/>
      <c r="R353" s="36"/>
      <c r="S353" s="36"/>
      <c r="T353" s="36"/>
      <c r="U353" s="36"/>
      <c r="V353" s="36"/>
      <c r="W353" s="36"/>
      <c r="X353" s="36"/>
      <c r="Y353" s="36"/>
      <c r="Z353" s="36"/>
      <c r="AA353" s="36"/>
      <c r="AB353" s="36"/>
    </row>
    <row r="354" spans="1:28" ht="13.5" customHeight="1" x14ac:dyDescent="0.15">
      <c r="A354" s="58"/>
      <c r="B354" s="13" t="s">
        <v>1038</v>
      </c>
      <c r="C354" s="62"/>
      <c r="D354" s="49"/>
      <c r="E354" s="62"/>
      <c r="F354" s="36"/>
      <c r="G354" s="36"/>
      <c r="H354" s="36"/>
      <c r="I354" s="36"/>
      <c r="J354" s="36"/>
      <c r="K354" s="36"/>
      <c r="L354" s="36"/>
      <c r="M354" s="36"/>
      <c r="N354" s="36"/>
      <c r="O354" s="36"/>
      <c r="P354" s="36"/>
      <c r="Q354" s="36"/>
      <c r="R354" s="36"/>
      <c r="S354" s="36"/>
      <c r="T354" s="36"/>
      <c r="U354" s="36"/>
      <c r="V354" s="36"/>
      <c r="W354" s="36"/>
      <c r="X354" s="36"/>
      <c r="Y354" s="36"/>
      <c r="Z354" s="36"/>
      <c r="AA354" s="36"/>
      <c r="AB354" s="36"/>
    </row>
    <row r="355" spans="1:28" ht="13.5" customHeight="1" x14ac:dyDescent="0.15">
      <c r="A355" s="58"/>
      <c r="B355" s="13" t="s">
        <v>1039</v>
      </c>
      <c r="C355" s="62"/>
      <c r="D355" s="49"/>
      <c r="E355" s="62"/>
      <c r="F355" s="36"/>
      <c r="G355" s="36"/>
      <c r="H355" s="36"/>
      <c r="I355" s="36"/>
      <c r="J355" s="36"/>
      <c r="K355" s="36"/>
      <c r="L355" s="36"/>
      <c r="M355" s="36"/>
      <c r="N355" s="36"/>
      <c r="O355" s="36"/>
      <c r="P355" s="36"/>
      <c r="Q355" s="36"/>
      <c r="R355" s="36"/>
      <c r="S355" s="36"/>
      <c r="T355" s="36"/>
      <c r="U355" s="36"/>
      <c r="V355" s="36"/>
      <c r="W355" s="36"/>
      <c r="X355" s="36"/>
      <c r="Y355" s="36"/>
      <c r="Z355" s="36"/>
      <c r="AA355" s="36"/>
      <c r="AB355" s="36"/>
    </row>
    <row r="356" spans="1:28" ht="13.5" customHeight="1" x14ac:dyDescent="0.15">
      <c r="A356" s="95" t="s">
        <v>553</v>
      </c>
      <c r="B356" s="97" t="s">
        <v>1040</v>
      </c>
      <c r="C356" s="96"/>
      <c r="D356" s="90"/>
      <c r="E356" s="96"/>
      <c r="F356" s="99"/>
      <c r="G356" s="99"/>
      <c r="H356" s="99"/>
      <c r="I356" s="99"/>
      <c r="J356" s="99"/>
      <c r="K356" s="99"/>
      <c r="L356" s="99"/>
      <c r="M356" s="99"/>
      <c r="N356" s="99"/>
      <c r="O356" s="99"/>
      <c r="P356" s="99"/>
      <c r="Q356" s="99"/>
      <c r="R356" s="99"/>
      <c r="S356" s="99"/>
      <c r="T356" s="99"/>
      <c r="U356" s="99"/>
      <c r="V356" s="99"/>
      <c r="W356" s="99"/>
      <c r="X356" s="99"/>
      <c r="Y356" s="99"/>
      <c r="Z356" s="99"/>
      <c r="AA356" s="99"/>
      <c r="AB356" s="99"/>
    </row>
    <row r="357" spans="1:28" ht="13.5" customHeight="1" x14ac:dyDescent="0.15">
      <c r="A357" s="58"/>
      <c r="B357" s="64" t="s">
        <v>1041</v>
      </c>
      <c r="C357" s="62"/>
      <c r="D357" s="59"/>
      <c r="E357" s="62"/>
      <c r="F357" s="36"/>
      <c r="G357" s="36"/>
      <c r="H357" s="36"/>
      <c r="I357" s="36"/>
      <c r="J357" s="36"/>
      <c r="K357" s="36"/>
      <c r="L357" s="36"/>
      <c r="M357" s="36"/>
      <c r="N357" s="36"/>
      <c r="O357" s="36"/>
      <c r="P357" s="36"/>
      <c r="Q357" s="36"/>
      <c r="R357" s="36"/>
      <c r="S357" s="36"/>
      <c r="T357" s="36"/>
      <c r="U357" s="36"/>
      <c r="V357" s="36"/>
      <c r="W357" s="36"/>
      <c r="X357" s="36"/>
      <c r="Y357" s="36"/>
      <c r="Z357" s="36"/>
      <c r="AA357" s="36"/>
      <c r="AB357" s="36"/>
    </row>
    <row r="358" spans="1:28" ht="13.5" customHeight="1" x14ac:dyDescent="0.15">
      <c r="A358" s="58"/>
      <c r="B358" s="64" t="s">
        <v>1042</v>
      </c>
      <c r="C358" s="62"/>
      <c r="D358" s="49"/>
      <c r="E358" s="62"/>
      <c r="F358" s="36"/>
      <c r="G358" s="36"/>
      <c r="H358" s="36"/>
      <c r="I358" s="36"/>
      <c r="J358" s="36"/>
      <c r="K358" s="36"/>
      <c r="L358" s="36"/>
      <c r="M358" s="36"/>
      <c r="N358" s="36"/>
      <c r="O358" s="36"/>
      <c r="P358" s="36"/>
      <c r="Q358" s="36"/>
      <c r="R358" s="36"/>
      <c r="S358" s="36"/>
      <c r="T358" s="36"/>
      <c r="U358" s="36"/>
      <c r="V358" s="36"/>
      <c r="W358" s="36"/>
      <c r="X358" s="36"/>
      <c r="Y358" s="36"/>
      <c r="Z358" s="36"/>
      <c r="AA358" s="36"/>
      <c r="AB358" s="36"/>
    </row>
    <row r="359" spans="1:28" ht="13.5" customHeight="1" x14ac:dyDescent="0.15">
      <c r="A359" s="58"/>
      <c r="B359" s="64" t="s">
        <v>1043</v>
      </c>
      <c r="C359" s="62"/>
      <c r="D359" s="49"/>
      <c r="E359" s="62"/>
      <c r="F359" s="36"/>
      <c r="G359" s="36"/>
      <c r="H359" s="36"/>
      <c r="I359" s="36"/>
      <c r="J359" s="36"/>
      <c r="K359" s="36"/>
      <c r="L359" s="36"/>
      <c r="M359" s="36"/>
      <c r="N359" s="36"/>
      <c r="O359" s="36"/>
      <c r="P359" s="36"/>
      <c r="Q359" s="36"/>
      <c r="R359" s="36"/>
      <c r="S359" s="36"/>
      <c r="T359" s="36"/>
      <c r="U359" s="36"/>
      <c r="V359" s="36"/>
      <c r="W359" s="36"/>
      <c r="X359" s="36"/>
      <c r="Y359" s="36"/>
      <c r="Z359" s="36"/>
      <c r="AA359" s="36"/>
      <c r="AB359" s="36"/>
    </row>
    <row r="360" spans="1:28" ht="13.5" customHeight="1" x14ac:dyDescent="0.15">
      <c r="A360" s="58"/>
      <c r="B360" s="64" t="s">
        <v>1044</v>
      </c>
      <c r="C360" s="62"/>
      <c r="D360" s="49"/>
      <c r="E360" s="62"/>
      <c r="F360" s="36"/>
      <c r="G360" s="36"/>
      <c r="H360" s="36"/>
      <c r="I360" s="36"/>
      <c r="J360" s="36"/>
      <c r="K360" s="36"/>
      <c r="L360" s="36"/>
      <c r="M360" s="36"/>
      <c r="N360" s="36"/>
      <c r="O360" s="36"/>
      <c r="P360" s="36"/>
      <c r="Q360" s="36"/>
      <c r="R360" s="36"/>
      <c r="S360" s="36"/>
      <c r="T360" s="36"/>
      <c r="U360" s="36"/>
      <c r="V360" s="36"/>
      <c r="W360" s="36"/>
      <c r="X360" s="36"/>
      <c r="Y360" s="36"/>
      <c r="Z360" s="36"/>
      <c r="AA360" s="36"/>
      <c r="AB360" s="36"/>
    </row>
    <row r="361" spans="1:28" ht="13.5" customHeight="1" x14ac:dyDescent="0.15">
      <c r="A361" s="82" t="s">
        <v>905</v>
      </c>
      <c r="B361" s="64" t="s">
        <v>1045</v>
      </c>
      <c r="C361" s="62"/>
      <c r="D361" s="49"/>
      <c r="E361" s="62"/>
      <c r="F361" s="36"/>
      <c r="G361" s="36"/>
      <c r="H361" s="36"/>
      <c r="I361" s="36"/>
      <c r="J361" s="36"/>
      <c r="K361" s="36"/>
      <c r="L361" s="36"/>
      <c r="M361" s="36"/>
      <c r="N361" s="36"/>
      <c r="O361" s="36"/>
      <c r="P361" s="36"/>
      <c r="Q361" s="36"/>
      <c r="R361" s="36"/>
      <c r="S361" s="36"/>
      <c r="T361" s="36"/>
      <c r="U361" s="36"/>
      <c r="V361" s="36"/>
      <c r="W361" s="36"/>
      <c r="X361" s="36"/>
      <c r="Y361" s="36"/>
      <c r="Z361" s="36"/>
      <c r="AA361" s="36"/>
      <c r="AB361" s="36"/>
    </row>
    <row r="362" spans="1:28" ht="13.5" customHeight="1" x14ac:dyDescent="0.15">
      <c r="A362" s="58"/>
      <c r="B362" s="63" t="s">
        <v>1022</v>
      </c>
      <c r="C362" s="62"/>
      <c r="D362" s="49"/>
      <c r="E362" s="62"/>
      <c r="F362" s="36"/>
      <c r="G362" s="36"/>
      <c r="H362" s="36"/>
      <c r="I362" s="36"/>
      <c r="J362" s="36"/>
      <c r="K362" s="36"/>
      <c r="L362" s="36"/>
      <c r="M362" s="36"/>
      <c r="N362" s="36"/>
      <c r="O362" s="36"/>
      <c r="P362" s="36"/>
      <c r="Q362" s="36"/>
      <c r="R362" s="36"/>
      <c r="S362" s="36"/>
      <c r="T362" s="36"/>
      <c r="U362" s="36"/>
      <c r="V362" s="36"/>
      <c r="W362" s="36"/>
      <c r="X362" s="36"/>
      <c r="Y362" s="36"/>
      <c r="Z362" s="36"/>
      <c r="AA362" s="36"/>
      <c r="AB362" s="36"/>
    </row>
    <row r="363" spans="1:28" ht="13.5" customHeight="1" x14ac:dyDescent="0.15">
      <c r="A363" s="58"/>
      <c r="B363" s="63" t="s">
        <v>1023</v>
      </c>
      <c r="C363" s="62"/>
      <c r="D363" s="49"/>
      <c r="E363" s="62"/>
      <c r="F363" s="36"/>
      <c r="G363" s="36"/>
      <c r="H363" s="36"/>
      <c r="I363" s="36"/>
      <c r="J363" s="36"/>
      <c r="K363" s="36"/>
      <c r="L363" s="36"/>
      <c r="M363" s="36"/>
      <c r="N363" s="36"/>
      <c r="O363" s="36"/>
      <c r="P363" s="36"/>
      <c r="Q363" s="36"/>
      <c r="R363" s="36"/>
      <c r="S363" s="36"/>
      <c r="T363" s="36"/>
      <c r="U363" s="36"/>
      <c r="V363" s="36"/>
      <c r="W363" s="36"/>
      <c r="X363" s="36"/>
      <c r="Y363" s="36"/>
      <c r="Z363" s="36"/>
      <c r="AA363" s="36"/>
      <c r="AB363" s="36"/>
    </row>
    <row r="364" spans="1:28" ht="13.5" customHeight="1" x14ac:dyDescent="0.15">
      <c r="A364" s="58"/>
      <c r="B364" s="63" t="s">
        <v>1046</v>
      </c>
      <c r="C364" s="62"/>
      <c r="D364" s="49"/>
      <c r="E364" s="62"/>
      <c r="F364" s="36"/>
      <c r="G364" s="36"/>
      <c r="H364" s="36"/>
      <c r="I364" s="36"/>
      <c r="J364" s="36"/>
      <c r="K364" s="36"/>
      <c r="L364" s="36"/>
      <c r="M364" s="36"/>
      <c r="N364" s="36"/>
      <c r="O364" s="36"/>
      <c r="P364" s="36"/>
      <c r="Q364" s="36"/>
      <c r="R364" s="36"/>
      <c r="S364" s="36"/>
      <c r="T364" s="36"/>
      <c r="U364" s="36"/>
      <c r="V364" s="36"/>
      <c r="W364" s="36"/>
      <c r="X364" s="36"/>
      <c r="Y364" s="36"/>
      <c r="Z364" s="36"/>
      <c r="AA364" s="36"/>
      <c r="AB364" s="36"/>
    </row>
    <row r="365" spans="1:28" ht="13.5" customHeight="1" x14ac:dyDescent="0.15">
      <c r="A365" s="58"/>
      <c r="B365" s="64" t="s">
        <v>1047</v>
      </c>
      <c r="C365" s="62"/>
      <c r="D365" s="49"/>
      <c r="E365" s="62"/>
      <c r="F365" s="36"/>
      <c r="G365" s="36"/>
      <c r="H365" s="36"/>
      <c r="I365" s="36"/>
      <c r="J365" s="36"/>
      <c r="K365" s="36"/>
      <c r="L365" s="36"/>
      <c r="M365" s="36"/>
      <c r="N365" s="36"/>
      <c r="O365" s="36"/>
      <c r="P365" s="36"/>
      <c r="Q365" s="36"/>
      <c r="R365" s="36"/>
      <c r="S365" s="36"/>
      <c r="T365" s="36"/>
      <c r="U365" s="36"/>
      <c r="V365" s="36"/>
      <c r="W365" s="36"/>
      <c r="X365" s="36"/>
      <c r="Y365" s="36"/>
      <c r="Z365" s="36"/>
      <c r="AA365" s="36"/>
      <c r="AB365" s="36"/>
    </row>
    <row r="366" spans="1:28" ht="13.5" customHeight="1" x14ac:dyDescent="0.15">
      <c r="A366" s="58"/>
      <c r="B366" s="64" t="s">
        <v>1048</v>
      </c>
      <c r="C366" s="62"/>
      <c r="D366" s="49"/>
      <c r="E366" s="62"/>
      <c r="F366" s="36"/>
      <c r="G366" s="36"/>
      <c r="H366" s="36"/>
      <c r="I366" s="36"/>
      <c r="J366" s="36"/>
      <c r="K366" s="36"/>
      <c r="L366" s="36"/>
      <c r="M366" s="36"/>
      <c r="N366" s="36"/>
      <c r="O366" s="36"/>
      <c r="P366" s="36"/>
      <c r="Q366" s="36"/>
      <c r="R366" s="36"/>
      <c r="S366" s="36"/>
      <c r="T366" s="36"/>
      <c r="U366" s="36"/>
      <c r="V366" s="36"/>
      <c r="W366" s="36"/>
      <c r="X366" s="36"/>
      <c r="Y366" s="36"/>
      <c r="Z366" s="36"/>
      <c r="AA366" s="36"/>
      <c r="AB366" s="36"/>
    </row>
    <row r="367" spans="1:28" ht="13.5" customHeight="1" x14ac:dyDescent="0.15">
      <c r="A367" s="58"/>
      <c r="B367" s="64" t="s">
        <v>1049</v>
      </c>
      <c r="C367" s="62"/>
      <c r="D367" s="49"/>
      <c r="E367" s="62"/>
      <c r="F367" s="36"/>
      <c r="G367" s="36"/>
      <c r="H367" s="36"/>
      <c r="I367" s="36"/>
      <c r="J367" s="36"/>
      <c r="K367" s="36"/>
      <c r="L367" s="36"/>
      <c r="M367" s="36"/>
      <c r="N367" s="36"/>
      <c r="O367" s="36"/>
      <c r="P367" s="36"/>
      <c r="Q367" s="36"/>
      <c r="R367" s="36"/>
      <c r="S367" s="36"/>
      <c r="T367" s="36"/>
      <c r="U367" s="36"/>
      <c r="V367" s="36"/>
      <c r="W367" s="36"/>
      <c r="X367" s="36"/>
      <c r="Y367" s="36"/>
      <c r="Z367" s="36"/>
      <c r="AA367" s="36"/>
      <c r="AB367" s="36"/>
    </row>
    <row r="368" spans="1:28" ht="13.5" customHeight="1" x14ac:dyDescent="0.15">
      <c r="A368" s="82" t="s">
        <v>909</v>
      </c>
      <c r="B368" s="64" t="s">
        <v>1050</v>
      </c>
      <c r="C368" s="62"/>
      <c r="D368" s="49"/>
      <c r="E368" s="62"/>
      <c r="F368" s="36"/>
      <c r="G368" s="36"/>
      <c r="H368" s="36"/>
      <c r="I368" s="36"/>
      <c r="J368" s="36"/>
      <c r="K368" s="36"/>
      <c r="L368" s="36"/>
      <c r="M368" s="36"/>
      <c r="N368" s="36"/>
      <c r="O368" s="36"/>
      <c r="P368" s="36"/>
      <c r="Q368" s="36"/>
      <c r="R368" s="36"/>
      <c r="S368" s="36"/>
      <c r="T368" s="36"/>
      <c r="U368" s="36"/>
      <c r="V368" s="36"/>
      <c r="W368" s="36"/>
      <c r="X368" s="36"/>
      <c r="Y368" s="36"/>
      <c r="Z368" s="36"/>
      <c r="AA368" s="36"/>
      <c r="AB368" s="36"/>
    </row>
    <row r="369" spans="1:28" ht="13.5" customHeight="1" x14ac:dyDescent="0.15">
      <c r="A369" s="58"/>
      <c r="B369" s="64" t="s">
        <v>1051</v>
      </c>
      <c r="C369" s="62"/>
      <c r="D369" s="49"/>
      <c r="E369" s="62"/>
      <c r="F369" s="36"/>
      <c r="G369" s="36"/>
      <c r="H369" s="36"/>
      <c r="I369" s="36"/>
      <c r="J369" s="36"/>
      <c r="K369" s="36"/>
      <c r="L369" s="36"/>
      <c r="M369" s="36"/>
      <c r="N369" s="36"/>
      <c r="O369" s="36"/>
      <c r="P369" s="36"/>
      <c r="Q369" s="36"/>
      <c r="R369" s="36"/>
      <c r="S369" s="36"/>
      <c r="T369" s="36"/>
      <c r="U369" s="36"/>
      <c r="V369" s="36"/>
      <c r="W369" s="36"/>
      <c r="X369" s="36"/>
      <c r="Y369" s="36"/>
      <c r="Z369" s="36"/>
      <c r="AA369" s="36"/>
      <c r="AB369" s="36"/>
    </row>
    <row r="370" spans="1:28" ht="13.5" customHeight="1" x14ac:dyDescent="0.15">
      <c r="A370" s="58"/>
      <c r="B370" s="64" t="s">
        <v>1052</v>
      </c>
      <c r="C370" s="62"/>
      <c r="D370" s="49"/>
      <c r="E370" s="62"/>
      <c r="F370" s="36"/>
      <c r="G370" s="36"/>
      <c r="H370" s="36"/>
      <c r="I370" s="36"/>
      <c r="J370" s="36"/>
      <c r="K370" s="36"/>
      <c r="L370" s="36"/>
      <c r="M370" s="36"/>
      <c r="N370" s="36"/>
      <c r="O370" s="36"/>
      <c r="P370" s="36"/>
      <c r="Q370" s="36"/>
      <c r="R370" s="36"/>
      <c r="S370" s="36"/>
      <c r="T370" s="36"/>
      <c r="U370" s="36"/>
      <c r="V370" s="36"/>
      <c r="W370" s="36"/>
      <c r="X370" s="36"/>
      <c r="Y370" s="36"/>
      <c r="Z370" s="36"/>
      <c r="AA370" s="36"/>
      <c r="AB370" s="36"/>
    </row>
    <row r="371" spans="1:28" ht="13.5" customHeight="1" x14ac:dyDescent="0.15">
      <c r="A371" s="58"/>
      <c r="B371" s="64" t="s">
        <v>1053</v>
      </c>
      <c r="C371" s="62"/>
      <c r="D371" s="49"/>
      <c r="E371" s="62"/>
      <c r="F371" s="36"/>
      <c r="G371" s="36"/>
      <c r="H371" s="36"/>
      <c r="I371" s="36"/>
      <c r="J371" s="36"/>
      <c r="K371" s="36"/>
      <c r="L371" s="36"/>
      <c r="M371" s="36"/>
      <c r="N371" s="36"/>
      <c r="O371" s="36"/>
      <c r="P371" s="36"/>
      <c r="Q371" s="36"/>
      <c r="R371" s="36"/>
      <c r="S371" s="36"/>
      <c r="T371" s="36"/>
      <c r="U371" s="36"/>
      <c r="V371" s="36"/>
      <c r="W371" s="36"/>
      <c r="X371" s="36"/>
      <c r="Y371" s="36"/>
      <c r="Z371" s="36"/>
      <c r="AA371" s="36"/>
      <c r="AB371" s="36"/>
    </row>
    <row r="372" spans="1:28" ht="13.5" customHeight="1" x14ac:dyDescent="0.15">
      <c r="A372" s="58"/>
      <c r="B372" s="64" t="s">
        <v>1054</v>
      </c>
      <c r="C372" s="62"/>
      <c r="D372" s="49"/>
      <c r="E372" s="62"/>
      <c r="F372" s="36"/>
      <c r="G372" s="36"/>
      <c r="H372" s="36"/>
      <c r="I372" s="36"/>
      <c r="J372" s="36"/>
      <c r="K372" s="36"/>
      <c r="L372" s="36"/>
      <c r="M372" s="36"/>
      <c r="N372" s="36"/>
      <c r="O372" s="36"/>
      <c r="P372" s="36"/>
      <c r="Q372" s="36"/>
      <c r="R372" s="36"/>
      <c r="S372" s="36"/>
      <c r="T372" s="36"/>
      <c r="U372" s="36"/>
      <c r="V372" s="36"/>
      <c r="W372" s="36"/>
      <c r="X372" s="36"/>
      <c r="Y372" s="36"/>
      <c r="Z372" s="36"/>
      <c r="AA372" s="36"/>
      <c r="AB372" s="36"/>
    </row>
    <row r="373" spans="1:28" ht="13.5" customHeight="1" x14ac:dyDescent="0.15">
      <c r="A373" s="58"/>
      <c r="B373" s="64" t="s">
        <v>1055</v>
      </c>
      <c r="C373" s="62"/>
      <c r="D373" s="49"/>
      <c r="E373" s="62"/>
      <c r="F373" s="36"/>
      <c r="G373" s="36"/>
      <c r="H373" s="36"/>
      <c r="I373" s="36"/>
      <c r="J373" s="36"/>
      <c r="K373" s="36"/>
      <c r="L373" s="36"/>
      <c r="M373" s="36"/>
      <c r="N373" s="36"/>
      <c r="O373" s="36"/>
      <c r="P373" s="36"/>
      <c r="Q373" s="36"/>
      <c r="R373" s="36"/>
      <c r="S373" s="36"/>
      <c r="T373" s="36"/>
      <c r="U373" s="36"/>
      <c r="V373" s="36"/>
      <c r="W373" s="36"/>
      <c r="X373" s="36"/>
      <c r="Y373" s="36"/>
      <c r="Z373" s="36"/>
      <c r="AA373" s="36"/>
      <c r="AB373" s="36"/>
    </row>
    <row r="374" spans="1:28" ht="13.5" customHeight="1" x14ac:dyDescent="0.15">
      <c r="A374" s="58"/>
      <c r="B374" s="64" t="s">
        <v>1056</v>
      </c>
      <c r="C374" s="62"/>
      <c r="D374" s="49"/>
      <c r="E374" s="62"/>
      <c r="F374" s="36"/>
      <c r="G374" s="36"/>
      <c r="H374" s="36"/>
      <c r="I374" s="36"/>
      <c r="J374" s="36"/>
      <c r="K374" s="36"/>
      <c r="L374" s="36"/>
      <c r="M374" s="36"/>
      <c r="N374" s="36"/>
      <c r="O374" s="36"/>
      <c r="P374" s="36"/>
      <c r="Q374" s="36"/>
      <c r="R374" s="36"/>
      <c r="S374" s="36"/>
      <c r="T374" s="36"/>
      <c r="U374" s="36"/>
      <c r="V374" s="36"/>
      <c r="W374" s="36"/>
      <c r="X374" s="36"/>
      <c r="Y374" s="36"/>
      <c r="Z374" s="36"/>
      <c r="AA374" s="36"/>
      <c r="AB374" s="36"/>
    </row>
    <row r="375" spans="1:28" ht="13.5" customHeight="1" x14ac:dyDescent="0.15">
      <c r="A375" s="58"/>
      <c r="B375" s="64" t="s">
        <v>1057</v>
      </c>
      <c r="C375" s="62"/>
      <c r="D375" s="49"/>
      <c r="E375" s="62"/>
      <c r="F375" s="36"/>
      <c r="G375" s="36"/>
      <c r="H375" s="36"/>
      <c r="I375" s="36"/>
      <c r="J375" s="36"/>
      <c r="K375" s="36"/>
      <c r="L375" s="36"/>
      <c r="M375" s="36"/>
      <c r="N375" s="36"/>
      <c r="O375" s="36"/>
      <c r="P375" s="36"/>
      <c r="Q375" s="36"/>
      <c r="R375" s="36"/>
      <c r="S375" s="36"/>
      <c r="T375" s="36"/>
      <c r="U375" s="36"/>
      <c r="V375" s="36"/>
      <c r="W375" s="36"/>
      <c r="X375" s="36"/>
      <c r="Y375" s="36"/>
      <c r="Z375" s="36"/>
      <c r="AA375" s="36"/>
      <c r="AB375" s="36"/>
    </row>
    <row r="376" spans="1:28" ht="13.5" customHeight="1" x14ac:dyDescent="0.15">
      <c r="A376" s="58"/>
      <c r="B376" s="64" t="s">
        <v>1058</v>
      </c>
      <c r="C376" s="62"/>
      <c r="D376" s="49"/>
      <c r="E376" s="62"/>
      <c r="F376" s="36"/>
      <c r="G376" s="36"/>
      <c r="H376" s="36"/>
      <c r="I376" s="36"/>
      <c r="J376" s="36"/>
      <c r="K376" s="36"/>
      <c r="L376" s="36"/>
      <c r="M376" s="36"/>
      <c r="N376" s="36"/>
      <c r="O376" s="36"/>
      <c r="P376" s="36"/>
      <c r="Q376" s="36"/>
      <c r="R376" s="36"/>
      <c r="S376" s="36"/>
      <c r="T376" s="36"/>
      <c r="U376" s="36"/>
      <c r="V376" s="36"/>
      <c r="W376" s="36"/>
      <c r="X376" s="36"/>
      <c r="Y376" s="36"/>
      <c r="Z376" s="36"/>
      <c r="AA376" s="36"/>
      <c r="AB376" s="36"/>
    </row>
    <row r="377" spans="1:28" ht="13.5" customHeight="1" x14ac:dyDescent="0.15">
      <c r="A377" s="58"/>
      <c r="B377" s="64" t="s">
        <v>1059</v>
      </c>
      <c r="C377" s="62"/>
      <c r="D377" s="49"/>
      <c r="E377" s="62"/>
      <c r="F377" s="36"/>
      <c r="G377" s="36"/>
      <c r="H377" s="36"/>
      <c r="I377" s="36"/>
      <c r="J377" s="36"/>
      <c r="K377" s="36"/>
      <c r="L377" s="36"/>
      <c r="M377" s="36"/>
      <c r="N377" s="36"/>
      <c r="O377" s="36"/>
      <c r="P377" s="36"/>
      <c r="Q377" s="36"/>
      <c r="R377" s="36"/>
      <c r="S377" s="36"/>
      <c r="T377" s="36"/>
      <c r="U377" s="36"/>
      <c r="V377" s="36"/>
      <c r="W377" s="36"/>
      <c r="X377" s="36"/>
      <c r="Y377" s="36"/>
      <c r="Z377" s="36"/>
      <c r="AA377" s="36"/>
      <c r="AB377" s="36"/>
    </row>
    <row r="378" spans="1:28" ht="13.5" customHeight="1" x14ac:dyDescent="0.15">
      <c r="A378" s="58"/>
      <c r="B378" s="64" t="s">
        <v>1060</v>
      </c>
      <c r="C378" s="62"/>
      <c r="D378" s="49"/>
      <c r="E378" s="62"/>
      <c r="F378" s="36"/>
      <c r="G378" s="36"/>
      <c r="H378" s="36"/>
      <c r="I378" s="36"/>
      <c r="J378" s="36"/>
      <c r="K378" s="36"/>
      <c r="L378" s="36"/>
      <c r="M378" s="36"/>
      <c r="N378" s="36"/>
      <c r="O378" s="36"/>
      <c r="P378" s="36"/>
      <c r="Q378" s="36"/>
      <c r="R378" s="36"/>
      <c r="S378" s="36"/>
      <c r="T378" s="36"/>
      <c r="U378" s="36"/>
      <c r="V378" s="36"/>
      <c r="W378" s="36"/>
      <c r="X378" s="36"/>
      <c r="Y378" s="36"/>
      <c r="Z378" s="36"/>
      <c r="AA378" s="36"/>
      <c r="AB378" s="36"/>
    </row>
    <row r="379" spans="1:28" ht="13.5" customHeight="1" x14ac:dyDescent="0.15">
      <c r="A379" s="58"/>
      <c r="B379" s="64" t="s">
        <v>1061</v>
      </c>
      <c r="C379" s="62"/>
      <c r="D379" s="49"/>
      <c r="E379" s="62"/>
      <c r="F379" s="36"/>
      <c r="G379" s="36"/>
      <c r="H379" s="36"/>
      <c r="I379" s="36"/>
      <c r="J379" s="36"/>
      <c r="K379" s="36"/>
      <c r="L379" s="36"/>
      <c r="M379" s="36"/>
      <c r="N379" s="36"/>
      <c r="O379" s="36"/>
      <c r="P379" s="36"/>
      <c r="Q379" s="36"/>
      <c r="R379" s="36"/>
      <c r="S379" s="36"/>
      <c r="T379" s="36"/>
      <c r="U379" s="36"/>
      <c r="V379" s="36"/>
      <c r="W379" s="36"/>
      <c r="X379" s="36"/>
      <c r="Y379" s="36"/>
      <c r="Z379" s="36"/>
      <c r="AA379" s="36"/>
      <c r="AB379" s="36"/>
    </row>
    <row r="380" spans="1:28" ht="13.5" customHeight="1" x14ac:dyDescent="0.15">
      <c r="A380" s="58"/>
      <c r="B380" s="64" t="s">
        <v>1062</v>
      </c>
      <c r="C380" s="62"/>
      <c r="D380" s="49"/>
      <c r="E380" s="62"/>
      <c r="F380" s="36"/>
      <c r="G380" s="36"/>
      <c r="H380" s="36"/>
      <c r="I380" s="36"/>
      <c r="J380" s="36"/>
      <c r="K380" s="36"/>
      <c r="L380" s="36"/>
      <c r="M380" s="36"/>
      <c r="N380" s="36"/>
      <c r="O380" s="36"/>
      <c r="P380" s="36"/>
      <c r="Q380" s="36"/>
      <c r="R380" s="36"/>
      <c r="S380" s="36"/>
      <c r="T380" s="36"/>
      <c r="U380" s="36"/>
      <c r="V380" s="36"/>
      <c r="W380" s="36"/>
      <c r="X380" s="36"/>
      <c r="Y380" s="36"/>
      <c r="Z380" s="36"/>
      <c r="AA380" s="36"/>
      <c r="AB380" s="36"/>
    </row>
    <row r="381" spans="1:28" ht="13.5" customHeight="1" x14ac:dyDescent="0.15">
      <c r="A381" s="58" t="s">
        <v>1063</v>
      </c>
      <c r="B381" s="147" t="s">
        <v>1064</v>
      </c>
      <c r="C381" s="62"/>
      <c r="D381" s="49"/>
      <c r="E381" s="62"/>
      <c r="F381" s="36"/>
      <c r="G381" s="36"/>
      <c r="H381" s="36"/>
      <c r="I381" s="36"/>
      <c r="J381" s="36"/>
      <c r="K381" s="36"/>
      <c r="L381" s="36"/>
      <c r="M381" s="36"/>
      <c r="N381" s="36"/>
      <c r="O381" s="36"/>
      <c r="P381" s="36"/>
      <c r="Q381" s="36"/>
      <c r="R381" s="36"/>
      <c r="S381" s="36"/>
      <c r="T381" s="36"/>
      <c r="U381" s="36"/>
      <c r="V381" s="36"/>
      <c r="W381" s="36"/>
      <c r="X381" s="36"/>
      <c r="Y381" s="36"/>
      <c r="Z381" s="36"/>
      <c r="AA381" s="36"/>
      <c r="AB381" s="36"/>
    </row>
    <row r="382" spans="1:28" ht="13.5" customHeight="1" x14ac:dyDescent="0.15">
      <c r="A382" s="58"/>
      <c r="B382" s="63" t="s">
        <v>1065</v>
      </c>
      <c r="C382" s="62"/>
      <c r="D382" s="49"/>
      <c r="E382" s="62"/>
      <c r="F382" s="36"/>
      <c r="G382" s="36"/>
      <c r="H382" s="36"/>
      <c r="I382" s="36"/>
      <c r="J382" s="36"/>
      <c r="K382" s="36"/>
      <c r="L382" s="36"/>
      <c r="M382" s="36"/>
      <c r="N382" s="36"/>
      <c r="O382" s="36"/>
      <c r="P382" s="36"/>
      <c r="Q382" s="36"/>
      <c r="R382" s="36"/>
      <c r="S382" s="36"/>
      <c r="T382" s="36"/>
      <c r="U382" s="36"/>
      <c r="V382" s="36"/>
      <c r="W382" s="36"/>
      <c r="X382" s="36"/>
      <c r="Y382" s="36"/>
      <c r="Z382" s="36"/>
      <c r="AA382" s="36"/>
      <c r="AB382" s="36"/>
    </row>
    <row r="383" spans="1:28" ht="13.5" customHeight="1" x14ac:dyDescent="0.15">
      <c r="A383" s="58" t="s">
        <v>1066</v>
      </c>
      <c r="B383" s="147" t="s">
        <v>1067</v>
      </c>
      <c r="C383" s="158"/>
      <c r="D383" s="59"/>
      <c r="E383" s="158"/>
      <c r="F383" s="159"/>
      <c r="G383" s="159"/>
      <c r="H383" s="159"/>
      <c r="I383" s="159"/>
      <c r="J383" s="159"/>
      <c r="K383" s="159"/>
      <c r="L383" s="159"/>
      <c r="M383" s="159"/>
      <c r="N383" s="159"/>
      <c r="O383" s="159"/>
      <c r="P383" s="159"/>
      <c r="Q383" s="159"/>
      <c r="R383" s="159"/>
      <c r="S383" s="159"/>
      <c r="T383" s="159"/>
      <c r="U383" s="159"/>
      <c r="V383" s="159"/>
      <c r="W383" s="159"/>
      <c r="X383" s="159"/>
      <c r="Y383" s="159"/>
      <c r="Z383" s="159"/>
      <c r="AA383" s="159"/>
      <c r="AB383" s="159"/>
    </row>
    <row r="384" spans="1:28" ht="13.5" customHeight="1" x14ac:dyDescent="0.15">
      <c r="A384" s="95" t="s">
        <v>551</v>
      </c>
      <c r="B384" s="97" t="s">
        <v>1068</v>
      </c>
      <c r="C384" s="96"/>
      <c r="D384" s="90"/>
      <c r="E384" s="96"/>
      <c r="F384" s="99"/>
      <c r="G384" s="99"/>
      <c r="H384" s="99"/>
      <c r="I384" s="99"/>
      <c r="J384" s="99"/>
      <c r="K384" s="99"/>
      <c r="L384" s="99"/>
      <c r="M384" s="99"/>
      <c r="N384" s="99"/>
      <c r="O384" s="99"/>
      <c r="P384" s="99"/>
      <c r="Q384" s="99"/>
      <c r="R384" s="99"/>
      <c r="S384" s="99"/>
      <c r="T384" s="99"/>
      <c r="U384" s="99"/>
      <c r="V384" s="99"/>
      <c r="W384" s="99"/>
      <c r="X384" s="99"/>
      <c r="Y384" s="99"/>
      <c r="Z384" s="99"/>
      <c r="AA384" s="99"/>
      <c r="AB384" s="99"/>
    </row>
    <row r="385" spans="1:28" ht="13.5" customHeight="1" x14ac:dyDescent="0.15">
      <c r="A385" s="95"/>
      <c r="B385" s="64" t="s">
        <v>1069</v>
      </c>
      <c r="C385" s="59"/>
      <c r="D385" s="59"/>
      <c r="E385" s="131"/>
      <c r="F385" s="131"/>
      <c r="G385" s="49"/>
      <c r="H385" s="36"/>
      <c r="I385" s="36"/>
      <c r="J385" s="36"/>
      <c r="K385" s="36"/>
      <c r="L385" s="36"/>
      <c r="M385" s="36"/>
      <c r="N385" s="36"/>
      <c r="O385" s="36"/>
      <c r="P385" s="36"/>
      <c r="Q385" s="36"/>
      <c r="R385" s="36"/>
      <c r="S385" s="36"/>
      <c r="T385" s="36"/>
      <c r="U385" s="36"/>
      <c r="V385" s="36"/>
      <c r="W385" s="36"/>
      <c r="X385" s="36"/>
      <c r="Y385" s="36"/>
      <c r="Z385" s="36"/>
      <c r="AA385" s="36"/>
      <c r="AB385" s="36"/>
    </row>
    <row r="386" spans="1:28" ht="13.5" customHeight="1" x14ac:dyDescent="0.15">
      <c r="A386" s="95"/>
      <c r="B386" s="64" t="s">
        <v>1070</v>
      </c>
      <c r="C386" s="59"/>
      <c r="D386" s="59"/>
      <c r="E386" s="131"/>
      <c r="F386" s="131"/>
      <c r="G386" s="49"/>
      <c r="H386" s="36"/>
      <c r="I386" s="36"/>
      <c r="J386" s="36"/>
      <c r="K386" s="36"/>
      <c r="L386" s="36"/>
      <c r="M386" s="36"/>
      <c r="N386" s="36"/>
      <c r="O386" s="36"/>
      <c r="P386" s="36"/>
      <c r="Q386" s="36"/>
      <c r="R386" s="36"/>
      <c r="S386" s="36"/>
      <c r="T386" s="36"/>
      <c r="U386" s="36"/>
      <c r="V386" s="36"/>
      <c r="W386" s="36"/>
      <c r="X386" s="36"/>
      <c r="Y386" s="36"/>
      <c r="Z386" s="36"/>
      <c r="AA386" s="36"/>
      <c r="AB386" s="36"/>
    </row>
    <row r="387" spans="1:28" ht="13.5" customHeight="1" x14ac:dyDescent="0.15">
      <c r="A387" s="95"/>
      <c r="B387" s="64" t="s">
        <v>1071</v>
      </c>
      <c r="C387" s="59"/>
      <c r="D387" s="59"/>
      <c r="E387" s="131"/>
      <c r="F387" s="131"/>
      <c r="G387" s="49"/>
      <c r="H387" s="36"/>
      <c r="I387" s="36"/>
      <c r="J387" s="36"/>
      <c r="K387" s="36"/>
      <c r="L387" s="36"/>
      <c r="M387" s="36"/>
      <c r="N387" s="36"/>
      <c r="O387" s="36"/>
      <c r="P387" s="36"/>
      <c r="Q387" s="36"/>
      <c r="R387" s="36"/>
      <c r="S387" s="36"/>
      <c r="T387" s="36"/>
      <c r="U387" s="36"/>
      <c r="V387" s="36"/>
      <c r="W387" s="36"/>
      <c r="X387" s="36"/>
      <c r="Y387" s="36"/>
      <c r="Z387" s="36"/>
      <c r="AA387" s="36"/>
      <c r="AB387" s="36"/>
    </row>
    <row r="388" spans="1:28" ht="13.5" customHeight="1" x14ac:dyDescent="0.15">
      <c r="A388" s="58" t="s">
        <v>553</v>
      </c>
      <c r="B388" s="64" t="s">
        <v>1072</v>
      </c>
      <c r="C388" s="59"/>
      <c r="D388" s="59"/>
      <c r="E388" s="131"/>
      <c r="F388" s="131"/>
      <c r="G388" s="49"/>
      <c r="H388" s="36"/>
      <c r="I388" s="36"/>
      <c r="J388" s="36"/>
      <c r="K388" s="36"/>
      <c r="L388" s="36"/>
      <c r="M388" s="36"/>
      <c r="N388" s="36"/>
      <c r="O388" s="36"/>
      <c r="P388" s="36"/>
      <c r="Q388" s="36"/>
      <c r="R388" s="36"/>
      <c r="S388" s="36"/>
      <c r="T388" s="36"/>
      <c r="U388" s="36"/>
      <c r="V388" s="36"/>
      <c r="W388" s="36"/>
      <c r="X388" s="36"/>
      <c r="Y388" s="36"/>
      <c r="Z388" s="36"/>
      <c r="AA388" s="36"/>
      <c r="AB388" s="36"/>
    </row>
    <row r="389" spans="1:28" ht="13.5" customHeight="1" x14ac:dyDescent="0.15">
      <c r="A389" s="58" t="s">
        <v>905</v>
      </c>
      <c r="B389" s="64" t="s">
        <v>1073</v>
      </c>
      <c r="C389" s="59"/>
      <c r="D389" s="59"/>
      <c r="E389" s="131"/>
      <c r="F389" s="131"/>
      <c r="G389" s="49"/>
      <c r="H389" s="36"/>
      <c r="I389" s="36"/>
      <c r="J389" s="36"/>
      <c r="K389" s="36"/>
      <c r="L389" s="36"/>
      <c r="M389" s="36"/>
      <c r="N389" s="36"/>
      <c r="O389" s="36"/>
      <c r="P389" s="36"/>
      <c r="Q389" s="36"/>
      <c r="R389" s="36"/>
      <c r="S389" s="36"/>
      <c r="T389" s="36"/>
      <c r="U389" s="36"/>
      <c r="V389" s="36"/>
      <c r="W389" s="36"/>
      <c r="X389" s="36"/>
      <c r="Y389" s="36"/>
      <c r="Z389" s="36"/>
      <c r="AA389" s="36"/>
      <c r="AB389" s="36"/>
    </row>
    <row r="390" spans="1:28" ht="13.5" customHeight="1" x14ac:dyDescent="0.15">
      <c r="A390" s="58" t="s">
        <v>909</v>
      </c>
      <c r="B390" s="64" t="s">
        <v>1074</v>
      </c>
      <c r="C390" s="59"/>
      <c r="D390" s="59"/>
      <c r="E390" s="131"/>
      <c r="F390" s="131"/>
      <c r="G390" s="49"/>
      <c r="H390" s="36"/>
      <c r="I390" s="36"/>
      <c r="J390" s="36"/>
      <c r="K390" s="36"/>
      <c r="L390" s="36"/>
      <c r="M390" s="36"/>
      <c r="N390" s="36"/>
      <c r="O390" s="36"/>
      <c r="P390" s="36"/>
      <c r="Q390" s="36"/>
      <c r="R390" s="36"/>
      <c r="S390" s="36"/>
      <c r="T390" s="36"/>
      <c r="U390" s="36"/>
      <c r="V390" s="36"/>
      <c r="W390" s="36"/>
      <c r="X390" s="36"/>
      <c r="Y390" s="36"/>
      <c r="Z390" s="36"/>
      <c r="AA390" s="36"/>
      <c r="AB390" s="36"/>
    </row>
    <row r="391" spans="1:28" ht="13.5" customHeight="1" x14ac:dyDescent="0.15">
      <c r="A391" s="58"/>
      <c r="B391" s="64" t="s">
        <v>1075</v>
      </c>
      <c r="C391" s="49"/>
      <c r="D391" s="59"/>
      <c r="E391" s="49"/>
      <c r="F391" s="49"/>
      <c r="G391" s="49"/>
      <c r="H391" s="36"/>
      <c r="I391" s="36"/>
      <c r="J391" s="36"/>
      <c r="K391" s="36"/>
      <c r="L391" s="36"/>
      <c r="M391" s="36"/>
      <c r="N391" s="36"/>
      <c r="O391" s="36"/>
      <c r="P391" s="36"/>
      <c r="Q391" s="36"/>
      <c r="R391" s="36"/>
      <c r="S391" s="36"/>
      <c r="T391" s="36"/>
      <c r="U391" s="36"/>
      <c r="V391" s="36"/>
      <c r="W391" s="36"/>
      <c r="X391" s="36"/>
      <c r="Y391" s="36"/>
      <c r="Z391" s="36"/>
      <c r="AA391" s="36"/>
      <c r="AB391" s="36"/>
    </row>
    <row r="392" spans="1:28" ht="13.5" customHeight="1" x14ac:dyDescent="0.15">
      <c r="A392" s="58"/>
      <c r="B392" s="13" t="s">
        <v>1076</v>
      </c>
      <c r="C392" s="49"/>
      <c r="D392" s="59"/>
      <c r="E392" s="131" t="s">
        <v>849</v>
      </c>
      <c r="F392" s="131"/>
      <c r="G392" s="49"/>
      <c r="H392" s="36"/>
      <c r="I392" s="36"/>
      <c r="J392" s="36"/>
      <c r="K392" s="36"/>
      <c r="L392" s="36"/>
      <c r="M392" s="36"/>
      <c r="N392" s="36"/>
      <c r="O392" s="36"/>
      <c r="P392" s="36"/>
      <c r="Q392" s="36"/>
      <c r="R392" s="36"/>
      <c r="S392" s="36"/>
      <c r="T392" s="36"/>
      <c r="U392" s="36"/>
      <c r="V392" s="36"/>
      <c r="W392" s="36"/>
      <c r="X392" s="36"/>
      <c r="Y392" s="36"/>
      <c r="Z392" s="36"/>
      <c r="AA392" s="36"/>
      <c r="AB392" s="36"/>
    </row>
    <row r="393" spans="1:28" ht="13.5" customHeight="1" x14ac:dyDescent="0.15">
      <c r="A393" s="58"/>
      <c r="B393" s="13" t="s">
        <v>1077</v>
      </c>
      <c r="C393" s="49"/>
      <c r="D393" s="59"/>
      <c r="E393" s="131" t="s">
        <v>849</v>
      </c>
      <c r="F393" s="131"/>
      <c r="G393" s="49"/>
      <c r="H393" s="36"/>
      <c r="I393" s="36"/>
      <c r="J393" s="36"/>
      <c r="K393" s="36"/>
      <c r="L393" s="36"/>
      <c r="M393" s="36"/>
      <c r="N393" s="36"/>
      <c r="O393" s="36"/>
      <c r="P393" s="36"/>
      <c r="Q393" s="36"/>
      <c r="R393" s="36"/>
      <c r="S393" s="36"/>
      <c r="T393" s="36"/>
      <c r="U393" s="36"/>
      <c r="V393" s="36"/>
      <c r="W393" s="36"/>
      <c r="X393" s="36"/>
      <c r="Y393" s="36"/>
      <c r="Z393" s="36"/>
      <c r="AA393" s="36"/>
      <c r="AB393" s="36"/>
    </row>
    <row r="394" spans="1:28" ht="13.5" customHeight="1" x14ac:dyDescent="0.15">
      <c r="A394" s="58"/>
      <c r="B394" s="64" t="s">
        <v>1078</v>
      </c>
      <c r="C394" s="49"/>
      <c r="D394" s="59"/>
      <c r="E394" s="131" t="s">
        <v>849</v>
      </c>
      <c r="F394" s="131"/>
      <c r="G394" s="49"/>
      <c r="H394" s="36"/>
      <c r="I394" s="36"/>
      <c r="J394" s="36"/>
      <c r="K394" s="36"/>
      <c r="L394" s="36"/>
      <c r="M394" s="36"/>
      <c r="N394" s="36"/>
      <c r="O394" s="36"/>
      <c r="P394" s="36"/>
      <c r="Q394" s="36"/>
      <c r="R394" s="36"/>
      <c r="S394" s="36"/>
      <c r="T394" s="36"/>
      <c r="U394" s="36"/>
      <c r="V394" s="36"/>
      <c r="W394" s="36"/>
      <c r="X394" s="36"/>
      <c r="Y394" s="36"/>
      <c r="Z394" s="36"/>
      <c r="AA394" s="36"/>
      <c r="AB394" s="36"/>
    </row>
    <row r="395" spans="1:28" ht="13.5" customHeight="1" x14ac:dyDescent="0.15">
      <c r="A395" s="58"/>
      <c r="B395" s="13" t="s">
        <v>1079</v>
      </c>
      <c r="C395" s="49"/>
      <c r="D395" s="59"/>
      <c r="E395" s="131"/>
      <c r="F395" s="131"/>
      <c r="G395" s="49"/>
      <c r="H395" s="36"/>
      <c r="I395" s="36"/>
      <c r="J395" s="36"/>
      <c r="K395" s="36"/>
      <c r="L395" s="36"/>
      <c r="M395" s="36"/>
      <c r="N395" s="36"/>
      <c r="O395" s="36"/>
      <c r="P395" s="36"/>
      <c r="Q395" s="36"/>
      <c r="R395" s="36"/>
      <c r="S395" s="36"/>
      <c r="T395" s="36"/>
      <c r="U395" s="36"/>
      <c r="V395" s="36"/>
      <c r="W395" s="36"/>
      <c r="X395" s="36"/>
      <c r="Y395" s="36"/>
      <c r="Z395" s="36"/>
      <c r="AA395" s="36"/>
      <c r="AB395" s="36"/>
    </row>
    <row r="396" spans="1:28" ht="13.5" customHeight="1" x14ac:dyDescent="0.15">
      <c r="A396" s="58"/>
      <c r="B396" s="13" t="s">
        <v>1080</v>
      </c>
      <c r="C396" s="49"/>
      <c r="D396" s="59"/>
      <c r="E396" s="131" t="s">
        <v>849</v>
      </c>
      <c r="F396" s="131"/>
      <c r="G396" s="49"/>
      <c r="H396" s="36"/>
      <c r="I396" s="36"/>
      <c r="J396" s="36"/>
      <c r="K396" s="36"/>
      <c r="L396" s="36"/>
      <c r="M396" s="36"/>
      <c r="N396" s="36"/>
      <c r="O396" s="36"/>
      <c r="P396" s="36"/>
      <c r="Q396" s="36"/>
      <c r="R396" s="36"/>
      <c r="S396" s="36"/>
      <c r="T396" s="36"/>
      <c r="U396" s="36"/>
      <c r="V396" s="36"/>
      <c r="W396" s="36"/>
      <c r="X396" s="36"/>
      <c r="Y396" s="36"/>
      <c r="Z396" s="36"/>
      <c r="AA396" s="36"/>
      <c r="AB396" s="36"/>
    </row>
    <row r="397" spans="1:28" ht="13.5" customHeight="1" x14ac:dyDescent="0.15">
      <c r="A397" s="58"/>
      <c r="B397" s="13" t="s">
        <v>1081</v>
      </c>
      <c r="C397" s="49"/>
      <c r="D397" s="59"/>
      <c r="E397" s="131" t="s">
        <v>849</v>
      </c>
      <c r="F397" s="131"/>
      <c r="G397" s="49"/>
      <c r="H397" s="36"/>
      <c r="I397" s="36"/>
      <c r="J397" s="36"/>
      <c r="K397" s="36"/>
      <c r="L397" s="36"/>
      <c r="M397" s="36"/>
      <c r="N397" s="36"/>
      <c r="O397" s="36"/>
      <c r="P397" s="36"/>
      <c r="Q397" s="36"/>
      <c r="R397" s="36"/>
      <c r="S397" s="36"/>
      <c r="T397" s="36"/>
      <c r="U397" s="36"/>
      <c r="V397" s="36"/>
      <c r="W397" s="36"/>
      <c r="X397" s="36"/>
      <c r="Y397" s="36"/>
      <c r="Z397" s="36"/>
      <c r="AA397" s="36"/>
      <c r="AB397" s="36"/>
    </row>
    <row r="398" spans="1:28" ht="13.5" customHeight="1" x14ac:dyDescent="0.15">
      <c r="A398" s="58"/>
      <c r="B398" s="13" t="s">
        <v>1082</v>
      </c>
      <c r="C398" s="49"/>
      <c r="D398" s="59"/>
      <c r="E398" s="131"/>
      <c r="F398" s="131"/>
      <c r="G398" s="49"/>
      <c r="H398" s="36"/>
      <c r="I398" s="36"/>
      <c r="J398" s="36"/>
      <c r="K398" s="36"/>
      <c r="L398" s="36"/>
      <c r="M398" s="36"/>
      <c r="N398" s="36"/>
      <c r="O398" s="36"/>
      <c r="P398" s="36"/>
      <c r="Q398" s="36"/>
      <c r="R398" s="36"/>
      <c r="S398" s="36"/>
      <c r="T398" s="36"/>
      <c r="U398" s="36"/>
      <c r="V398" s="36"/>
      <c r="W398" s="36"/>
      <c r="X398" s="36"/>
      <c r="Y398" s="36"/>
      <c r="Z398" s="36"/>
      <c r="AA398" s="36"/>
      <c r="AB398" s="36"/>
    </row>
    <row r="399" spans="1:28" ht="13.5" customHeight="1" x14ac:dyDescent="0.15">
      <c r="A399" s="58"/>
      <c r="B399" s="13" t="s">
        <v>1083</v>
      </c>
      <c r="C399" s="49"/>
      <c r="D399" s="59"/>
      <c r="E399" s="131"/>
      <c r="F399" s="131"/>
      <c r="G399" s="49"/>
      <c r="H399" s="36"/>
      <c r="I399" s="36"/>
      <c r="J399" s="36"/>
      <c r="K399" s="36"/>
      <c r="L399" s="36"/>
      <c r="M399" s="36"/>
      <c r="N399" s="36"/>
      <c r="O399" s="36"/>
      <c r="P399" s="36"/>
      <c r="Q399" s="36"/>
      <c r="R399" s="36"/>
      <c r="S399" s="36"/>
      <c r="T399" s="36"/>
      <c r="U399" s="36"/>
      <c r="V399" s="36"/>
      <c r="W399" s="36"/>
      <c r="X399" s="36"/>
      <c r="Y399" s="36"/>
      <c r="Z399" s="36"/>
      <c r="AA399" s="36"/>
      <c r="AB399" s="36"/>
    </row>
    <row r="400" spans="1:28" ht="13.5" customHeight="1" x14ac:dyDescent="0.15">
      <c r="A400" s="58"/>
      <c r="B400" s="13" t="s">
        <v>1084</v>
      </c>
      <c r="C400" s="49"/>
      <c r="D400" s="59"/>
      <c r="E400" s="131"/>
      <c r="F400" s="131"/>
      <c r="G400" s="49"/>
      <c r="H400" s="36"/>
      <c r="I400" s="36"/>
      <c r="J400" s="36"/>
      <c r="K400" s="36"/>
      <c r="L400" s="36"/>
      <c r="M400" s="36"/>
      <c r="N400" s="36"/>
      <c r="O400" s="36"/>
      <c r="P400" s="36"/>
      <c r="Q400" s="36"/>
      <c r="R400" s="36"/>
      <c r="S400" s="36"/>
      <c r="T400" s="36"/>
      <c r="U400" s="36"/>
      <c r="V400" s="36"/>
      <c r="W400" s="36"/>
      <c r="X400" s="36"/>
      <c r="Y400" s="36"/>
      <c r="Z400" s="36"/>
      <c r="AA400" s="36"/>
      <c r="AB400" s="36"/>
    </row>
    <row r="401" spans="1:28" ht="13.5" customHeight="1" x14ac:dyDescent="0.15">
      <c r="A401" s="58"/>
      <c r="B401" s="13" t="s">
        <v>1085</v>
      </c>
      <c r="C401" s="49"/>
      <c r="D401" s="59"/>
      <c r="E401" s="131"/>
      <c r="F401" s="131"/>
      <c r="G401" s="49"/>
      <c r="H401" s="36"/>
      <c r="I401" s="36"/>
      <c r="J401" s="36"/>
      <c r="K401" s="36"/>
      <c r="L401" s="36"/>
      <c r="M401" s="36"/>
      <c r="N401" s="36"/>
      <c r="O401" s="36"/>
      <c r="P401" s="36"/>
      <c r="Q401" s="36"/>
      <c r="R401" s="36"/>
      <c r="S401" s="36"/>
      <c r="T401" s="36"/>
      <c r="U401" s="36"/>
      <c r="V401" s="36"/>
      <c r="W401" s="36"/>
      <c r="X401" s="36"/>
      <c r="Y401" s="36"/>
      <c r="Z401" s="36"/>
      <c r="AA401" s="36"/>
      <c r="AB401" s="36"/>
    </row>
    <row r="402" spans="1:28" ht="13.5" customHeight="1" x14ac:dyDescent="0.15">
      <c r="A402" s="58" t="s">
        <v>1066</v>
      </c>
      <c r="B402" s="60" t="s">
        <v>1086</v>
      </c>
      <c r="C402" s="59"/>
      <c r="D402" s="59"/>
      <c r="E402" s="131"/>
      <c r="F402" s="131"/>
      <c r="G402" s="49"/>
      <c r="H402" s="36"/>
      <c r="I402" s="36"/>
      <c r="J402" s="36"/>
      <c r="K402" s="36"/>
      <c r="L402" s="36"/>
      <c r="M402" s="36"/>
      <c r="N402" s="36"/>
      <c r="O402" s="36"/>
      <c r="P402" s="36"/>
      <c r="Q402" s="36"/>
      <c r="R402" s="36"/>
      <c r="S402" s="36"/>
      <c r="T402" s="36"/>
      <c r="U402" s="36"/>
      <c r="V402" s="36"/>
      <c r="W402" s="36"/>
      <c r="X402" s="36"/>
      <c r="Y402" s="36"/>
      <c r="Z402" s="36"/>
      <c r="AA402" s="36"/>
      <c r="AB402" s="36"/>
    </row>
    <row r="403" spans="1:28" ht="13.5" customHeight="1" x14ac:dyDescent="0.15">
      <c r="A403" s="58"/>
      <c r="B403" s="64" t="s">
        <v>1087</v>
      </c>
      <c r="C403" s="49"/>
      <c r="D403" s="59"/>
      <c r="E403" s="131"/>
      <c r="F403" s="131"/>
      <c r="G403" s="49"/>
      <c r="H403" s="36"/>
      <c r="I403" s="36"/>
      <c r="J403" s="36"/>
      <c r="K403" s="36"/>
      <c r="L403" s="36"/>
      <c r="M403" s="36"/>
      <c r="N403" s="36"/>
      <c r="O403" s="36"/>
      <c r="P403" s="36"/>
      <c r="Q403" s="36"/>
      <c r="R403" s="36"/>
      <c r="S403" s="36"/>
      <c r="T403" s="36"/>
      <c r="U403" s="36"/>
      <c r="V403" s="36"/>
      <c r="W403" s="36"/>
      <c r="X403" s="36"/>
      <c r="Y403" s="36"/>
      <c r="Z403" s="36"/>
      <c r="AA403" s="36"/>
      <c r="AB403" s="36"/>
    </row>
    <row r="404" spans="1:28" ht="13.5" customHeight="1" x14ac:dyDescent="0.15">
      <c r="A404" s="58"/>
      <c r="B404" s="64" t="s">
        <v>1088</v>
      </c>
      <c r="C404" s="49"/>
      <c r="D404" s="59"/>
      <c r="E404" s="131"/>
      <c r="F404" s="131"/>
      <c r="G404" s="49"/>
      <c r="H404" s="36"/>
      <c r="I404" s="36"/>
      <c r="J404" s="36"/>
      <c r="K404" s="36"/>
      <c r="L404" s="36"/>
      <c r="M404" s="36"/>
      <c r="N404" s="36"/>
      <c r="O404" s="36"/>
      <c r="P404" s="36"/>
      <c r="Q404" s="36"/>
      <c r="R404" s="36"/>
      <c r="S404" s="36"/>
      <c r="T404" s="36"/>
      <c r="U404" s="36"/>
      <c r="V404" s="36"/>
      <c r="W404" s="36"/>
      <c r="X404" s="36"/>
      <c r="Y404" s="36"/>
      <c r="Z404" s="36"/>
      <c r="AA404" s="36"/>
      <c r="AB404" s="36"/>
    </row>
    <row r="405" spans="1:28" ht="13.5" customHeight="1" x14ac:dyDescent="0.15">
      <c r="A405" s="58"/>
      <c r="B405" s="64" t="s">
        <v>1089</v>
      </c>
      <c r="C405" s="49"/>
      <c r="D405" s="59"/>
      <c r="E405" s="131"/>
      <c r="F405" s="131"/>
      <c r="G405" s="49"/>
      <c r="H405" s="36"/>
      <c r="I405" s="36"/>
      <c r="J405" s="36"/>
      <c r="K405" s="36"/>
      <c r="L405" s="36"/>
      <c r="M405" s="36"/>
      <c r="N405" s="36"/>
      <c r="O405" s="36"/>
      <c r="P405" s="36"/>
      <c r="Q405" s="36"/>
      <c r="R405" s="36"/>
      <c r="S405" s="36"/>
      <c r="T405" s="36"/>
      <c r="U405" s="36"/>
      <c r="V405" s="36"/>
      <c r="W405" s="36"/>
      <c r="X405" s="36"/>
      <c r="Y405" s="36"/>
      <c r="Z405" s="36"/>
      <c r="AA405" s="36"/>
      <c r="AB405" s="36"/>
    </row>
    <row r="406" spans="1:28" ht="13.5" customHeight="1" x14ac:dyDescent="0.15">
      <c r="A406" s="58" t="s">
        <v>1090</v>
      </c>
      <c r="B406" s="60" t="s">
        <v>1091</v>
      </c>
      <c r="C406" s="49"/>
      <c r="D406" s="59"/>
      <c r="E406" s="131"/>
      <c r="F406" s="131"/>
      <c r="G406" s="49"/>
      <c r="H406" s="36"/>
      <c r="I406" s="36"/>
      <c r="J406" s="36"/>
      <c r="K406" s="36"/>
      <c r="L406" s="36"/>
      <c r="M406" s="36"/>
      <c r="N406" s="36"/>
      <c r="O406" s="36"/>
      <c r="P406" s="36"/>
      <c r="Q406" s="36"/>
      <c r="R406" s="36"/>
      <c r="S406" s="36"/>
      <c r="T406" s="36"/>
      <c r="U406" s="36"/>
      <c r="V406" s="36"/>
      <c r="W406" s="36"/>
      <c r="X406" s="36"/>
      <c r="Y406" s="36"/>
      <c r="Z406" s="36"/>
      <c r="AA406" s="36"/>
      <c r="AB406" s="36"/>
    </row>
    <row r="407" spans="1:28" ht="13.5" customHeight="1" x14ac:dyDescent="0.15">
      <c r="A407" s="58"/>
      <c r="B407" s="64" t="s">
        <v>1092</v>
      </c>
      <c r="C407" s="49"/>
      <c r="D407" s="59"/>
      <c r="E407" s="131"/>
      <c r="F407" s="131"/>
      <c r="G407" s="49"/>
      <c r="H407" s="36"/>
      <c r="I407" s="36"/>
      <c r="J407" s="36"/>
      <c r="K407" s="36"/>
      <c r="L407" s="36"/>
      <c r="M407" s="36"/>
      <c r="N407" s="36"/>
      <c r="O407" s="36"/>
      <c r="P407" s="36"/>
      <c r="Q407" s="36"/>
      <c r="R407" s="36"/>
      <c r="S407" s="36"/>
      <c r="T407" s="36"/>
      <c r="U407" s="36"/>
      <c r="V407" s="36"/>
      <c r="W407" s="36"/>
      <c r="X407" s="36"/>
      <c r="Y407" s="36"/>
      <c r="Z407" s="36"/>
      <c r="AA407" s="36"/>
      <c r="AB407" s="36"/>
    </row>
    <row r="408" spans="1:28" ht="13.5" customHeight="1" x14ac:dyDescent="0.15">
      <c r="A408" s="58"/>
      <c r="B408" s="64" t="s">
        <v>1093</v>
      </c>
      <c r="C408" s="49"/>
      <c r="D408" s="59"/>
      <c r="E408" s="131"/>
      <c r="F408" s="131"/>
      <c r="G408" s="49"/>
      <c r="H408" s="36"/>
      <c r="I408" s="36"/>
      <c r="J408" s="36"/>
      <c r="K408" s="36"/>
      <c r="L408" s="36"/>
      <c r="M408" s="36"/>
      <c r="N408" s="36"/>
      <c r="O408" s="36"/>
      <c r="P408" s="36"/>
      <c r="Q408" s="36"/>
      <c r="R408" s="36"/>
      <c r="S408" s="36"/>
      <c r="T408" s="36"/>
      <c r="U408" s="36"/>
      <c r="V408" s="36"/>
      <c r="W408" s="36"/>
      <c r="X408" s="36"/>
      <c r="Y408" s="36"/>
      <c r="Z408" s="36"/>
      <c r="AA408" s="36"/>
      <c r="AB408" s="36"/>
    </row>
    <row r="409" spans="1:28" ht="13.5" customHeight="1" x14ac:dyDescent="0.15">
      <c r="A409" s="58"/>
      <c r="B409" s="64" t="s">
        <v>1094</v>
      </c>
      <c r="C409" s="49"/>
      <c r="D409" s="59"/>
      <c r="E409" s="131"/>
      <c r="F409" s="131"/>
      <c r="G409" s="49"/>
      <c r="H409" s="36"/>
      <c r="I409" s="36"/>
      <c r="J409" s="36"/>
      <c r="K409" s="36"/>
      <c r="L409" s="36"/>
      <c r="M409" s="36"/>
      <c r="N409" s="36"/>
      <c r="O409" s="36"/>
      <c r="P409" s="36"/>
      <c r="Q409" s="36"/>
      <c r="R409" s="36"/>
      <c r="S409" s="36"/>
      <c r="T409" s="36"/>
      <c r="U409" s="36"/>
      <c r="V409" s="36"/>
      <c r="W409" s="36"/>
      <c r="X409" s="36"/>
      <c r="Y409" s="36"/>
      <c r="Z409" s="36"/>
      <c r="AA409" s="36"/>
      <c r="AB409" s="36"/>
    </row>
    <row r="410" spans="1:28" ht="13.5" customHeight="1" x14ac:dyDescent="0.15">
      <c r="A410" s="58"/>
      <c r="B410" s="64" t="s">
        <v>1095</v>
      </c>
      <c r="C410" s="49"/>
      <c r="D410" s="59"/>
      <c r="E410" s="131"/>
      <c r="F410" s="131"/>
      <c r="G410" s="49"/>
      <c r="H410" s="36"/>
      <c r="I410" s="36"/>
      <c r="J410" s="36"/>
      <c r="K410" s="36"/>
      <c r="L410" s="36"/>
      <c r="M410" s="36"/>
      <c r="N410" s="36"/>
      <c r="O410" s="36"/>
      <c r="P410" s="36"/>
      <c r="Q410" s="36"/>
      <c r="R410" s="36"/>
      <c r="S410" s="36"/>
      <c r="T410" s="36"/>
      <c r="U410" s="36"/>
      <c r="V410" s="36"/>
      <c r="W410" s="36"/>
      <c r="X410" s="36"/>
      <c r="Y410" s="36"/>
      <c r="Z410" s="36"/>
      <c r="AA410" s="36"/>
      <c r="AB410" s="36"/>
    </row>
    <row r="411" spans="1:28" ht="13.5" customHeight="1" x14ac:dyDescent="0.15">
      <c r="A411" s="58"/>
      <c r="B411" s="64" t="s">
        <v>1096</v>
      </c>
      <c r="C411" s="49"/>
      <c r="D411" s="59"/>
      <c r="E411" s="131"/>
      <c r="F411" s="131"/>
      <c r="G411" s="49"/>
      <c r="H411" s="36"/>
      <c r="I411" s="36"/>
      <c r="J411" s="36"/>
      <c r="K411" s="36"/>
      <c r="L411" s="36"/>
      <c r="M411" s="36"/>
      <c r="N411" s="36"/>
      <c r="O411" s="36"/>
      <c r="P411" s="36"/>
      <c r="Q411" s="36"/>
      <c r="R411" s="36"/>
      <c r="S411" s="36"/>
      <c r="T411" s="36"/>
      <c r="U411" s="36"/>
      <c r="V411" s="36"/>
      <c r="W411" s="36"/>
      <c r="X411" s="36"/>
      <c r="Y411" s="36"/>
      <c r="Z411" s="36"/>
      <c r="AA411" s="36"/>
      <c r="AB411" s="36"/>
    </row>
    <row r="412" spans="1:28" ht="13.5" customHeight="1" x14ac:dyDescent="0.15">
      <c r="A412" s="58"/>
      <c r="B412" s="63"/>
      <c r="C412" s="59"/>
      <c r="D412" s="59"/>
      <c r="E412" s="62"/>
      <c r="F412" s="36"/>
      <c r="G412" s="36"/>
      <c r="H412" s="36"/>
      <c r="I412" s="36"/>
      <c r="J412" s="36"/>
      <c r="K412" s="36"/>
      <c r="L412" s="36"/>
      <c r="M412" s="36"/>
      <c r="N412" s="36"/>
      <c r="O412" s="36"/>
      <c r="P412" s="36"/>
      <c r="Q412" s="36"/>
      <c r="R412" s="36"/>
      <c r="S412" s="36"/>
      <c r="T412" s="36"/>
      <c r="U412" s="36"/>
      <c r="V412" s="36"/>
      <c r="W412" s="36"/>
      <c r="X412" s="36"/>
      <c r="Y412" s="36"/>
      <c r="Z412" s="36"/>
      <c r="AA412" s="36"/>
      <c r="AB412" s="36"/>
    </row>
    <row r="413" spans="1:28" ht="13.5" customHeight="1" x14ac:dyDescent="0.15">
      <c r="A413" s="58"/>
      <c r="B413" s="63"/>
      <c r="C413" s="59"/>
      <c r="D413" s="49"/>
      <c r="E413" s="62"/>
      <c r="F413" s="36"/>
      <c r="G413" s="36"/>
      <c r="H413" s="36"/>
      <c r="I413" s="36"/>
      <c r="J413" s="36"/>
      <c r="K413" s="36"/>
      <c r="L413" s="36"/>
      <c r="M413" s="36"/>
      <c r="N413" s="36"/>
      <c r="O413" s="36"/>
      <c r="P413" s="36"/>
      <c r="Q413" s="36"/>
      <c r="R413" s="36"/>
      <c r="S413" s="36"/>
      <c r="T413" s="36"/>
      <c r="U413" s="36"/>
      <c r="V413" s="36"/>
      <c r="W413" s="36"/>
      <c r="X413" s="36"/>
      <c r="Y413" s="36"/>
      <c r="Z413" s="36"/>
      <c r="AA413" s="36"/>
      <c r="AB413" s="36"/>
    </row>
    <row r="414" spans="1:28" ht="13.5" customHeight="1" x14ac:dyDescent="0.15">
      <c r="A414" s="58"/>
      <c r="B414" s="63"/>
      <c r="C414" s="59"/>
      <c r="D414" s="49"/>
      <c r="E414" s="62"/>
      <c r="F414" s="36"/>
      <c r="G414" s="36"/>
      <c r="H414" s="36"/>
      <c r="I414" s="36"/>
      <c r="J414" s="36"/>
      <c r="K414" s="36"/>
      <c r="L414" s="36"/>
      <c r="M414" s="36"/>
      <c r="N414" s="36"/>
      <c r="O414" s="36"/>
      <c r="P414" s="36"/>
      <c r="Q414" s="36"/>
      <c r="R414" s="36"/>
      <c r="S414" s="36"/>
      <c r="T414" s="36"/>
      <c r="U414" s="36"/>
      <c r="V414" s="36"/>
      <c r="W414" s="36"/>
      <c r="X414" s="36"/>
      <c r="Y414" s="36"/>
      <c r="Z414" s="36"/>
      <c r="AA414" s="36"/>
      <c r="AB414" s="36"/>
    </row>
    <row r="415" spans="1:28" ht="13.5" customHeight="1" x14ac:dyDescent="0.15">
      <c r="A415" s="58"/>
      <c r="B415" s="36"/>
      <c r="C415" s="62"/>
      <c r="D415" s="59"/>
      <c r="E415" s="36"/>
      <c r="F415" s="62"/>
      <c r="G415" s="36"/>
      <c r="H415" s="36"/>
      <c r="I415" s="36"/>
      <c r="J415" s="36"/>
      <c r="K415" s="36"/>
      <c r="L415" s="36"/>
      <c r="M415" s="36"/>
      <c r="N415" s="36"/>
      <c r="O415" s="36"/>
      <c r="P415" s="36"/>
      <c r="Q415" s="36"/>
      <c r="R415" s="36"/>
      <c r="S415" s="36"/>
      <c r="T415" s="36"/>
      <c r="U415" s="36"/>
      <c r="V415" s="36"/>
      <c r="W415" s="36"/>
      <c r="X415" s="36"/>
      <c r="Y415" s="36"/>
      <c r="Z415" s="36"/>
      <c r="AA415" s="36"/>
      <c r="AB415" s="36"/>
    </row>
    <row r="416" spans="1:28" ht="13.5" customHeight="1" x14ac:dyDescent="0.15">
      <c r="A416" s="58"/>
      <c r="B416" s="36"/>
      <c r="C416" s="62"/>
      <c r="D416" s="59"/>
      <c r="E416" s="36"/>
      <c r="F416" s="62"/>
      <c r="G416" s="36"/>
      <c r="H416" s="36"/>
      <c r="I416" s="36"/>
      <c r="J416" s="36"/>
      <c r="K416" s="36"/>
      <c r="L416" s="36"/>
      <c r="M416" s="36"/>
      <c r="N416" s="36"/>
      <c r="O416" s="36"/>
      <c r="P416" s="36"/>
      <c r="Q416" s="36"/>
      <c r="R416" s="36"/>
      <c r="S416" s="36"/>
      <c r="T416" s="36"/>
      <c r="U416" s="36"/>
      <c r="V416" s="36"/>
      <c r="W416" s="36"/>
      <c r="X416" s="36"/>
      <c r="Y416" s="36"/>
      <c r="Z416" s="36"/>
      <c r="AA416" s="36"/>
      <c r="AB416" s="36"/>
    </row>
    <row r="417" spans="1:28" ht="13.5" customHeight="1" x14ac:dyDescent="0.15">
      <c r="A417" s="58"/>
      <c r="B417" s="36"/>
      <c r="C417" s="62"/>
      <c r="D417" s="59"/>
      <c r="E417" s="36"/>
      <c r="F417" s="62"/>
      <c r="G417" s="36"/>
      <c r="H417" s="36"/>
      <c r="I417" s="36"/>
      <c r="J417" s="36"/>
      <c r="K417" s="36"/>
      <c r="L417" s="36"/>
      <c r="M417" s="36"/>
      <c r="N417" s="36"/>
      <c r="O417" s="36"/>
      <c r="P417" s="36"/>
      <c r="Q417" s="36"/>
      <c r="R417" s="36"/>
      <c r="S417" s="36"/>
      <c r="T417" s="36"/>
      <c r="U417" s="36"/>
      <c r="V417" s="36"/>
      <c r="W417" s="36"/>
      <c r="X417" s="36"/>
      <c r="Y417" s="36"/>
      <c r="Z417" s="36"/>
      <c r="AA417" s="36"/>
      <c r="AB417" s="36"/>
    </row>
    <row r="418" spans="1:28" ht="13.5" customHeight="1" x14ac:dyDescent="0.15">
      <c r="A418" s="58"/>
      <c r="B418" s="36"/>
      <c r="C418" s="62"/>
      <c r="D418" s="59"/>
      <c r="E418" s="36"/>
      <c r="F418" s="62"/>
      <c r="G418" s="36"/>
      <c r="H418" s="36"/>
      <c r="I418" s="36"/>
      <c r="J418" s="36"/>
      <c r="K418" s="36"/>
      <c r="L418" s="36"/>
      <c r="M418" s="36"/>
      <c r="N418" s="36"/>
      <c r="O418" s="36"/>
      <c r="P418" s="36"/>
      <c r="Q418" s="36"/>
      <c r="R418" s="36"/>
      <c r="S418" s="36"/>
      <c r="T418" s="36"/>
      <c r="U418" s="36"/>
      <c r="V418" s="36"/>
      <c r="W418" s="36"/>
      <c r="X418" s="36"/>
      <c r="Y418" s="36"/>
      <c r="Z418" s="36"/>
      <c r="AA418" s="36"/>
      <c r="AB418" s="36"/>
    </row>
    <row r="419" spans="1:28" ht="13.5" customHeight="1" x14ac:dyDescent="0.15">
      <c r="A419" s="58"/>
      <c r="B419" s="36"/>
      <c r="C419" s="62"/>
      <c r="D419" s="59"/>
      <c r="E419" s="36"/>
      <c r="F419" s="62"/>
      <c r="G419" s="36"/>
      <c r="H419" s="36"/>
      <c r="I419" s="36"/>
      <c r="J419" s="36"/>
      <c r="K419" s="36"/>
      <c r="L419" s="36"/>
      <c r="M419" s="36"/>
      <c r="N419" s="36"/>
      <c r="O419" s="36"/>
      <c r="P419" s="36"/>
      <c r="Q419" s="36"/>
      <c r="R419" s="36"/>
      <c r="S419" s="36"/>
      <c r="T419" s="36"/>
      <c r="U419" s="36"/>
      <c r="V419" s="36"/>
      <c r="W419" s="36"/>
      <c r="X419" s="36"/>
      <c r="Y419" s="36"/>
      <c r="Z419" s="36"/>
      <c r="AA419" s="36"/>
      <c r="AB419" s="36"/>
    </row>
    <row r="420" spans="1:28" ht="13.5" customHeight="1" x14ac:dyDescent="0.15">
      <c r="A420" s="58"/>
      <c r="B420" s="36"/>
      <c r="C420" s="62"/>
      <c r="D420" s="59"/>
      <c r="E420" s="36"/>
      <c r="F420" s="62"/>
      <c r="G420" s="36"/>
      <c r="H420" s="36"/>
      <c r="I420" s="36"/>
      <c r="J420" s="36"/>
      <c r="K420" s="36"/>
      <c r="L420" s="36"/>
      <c r="M420" s="36"/>
      <c r="N420" s="36"/>
      <c r="O420" s="36"/>
      <c r="P420" s="36"/>
      <c r="Q420" s="36"/>
      <c r="R420" s="36"/>
      <c r="S420" s="36"/>
      <c r="T420" s="36"/>
      <c r="U420" s="36"/>
      <c r="V420" s="36"/>
      <c r="W420" s="36"/>
      <c r="X420" s="36"/>
      <c r="Y420" s="36"/>
      <c r="Z420" s="36"/>
      <c r="AA420" s="36"/>
      <c r="AB420" s="36"/>
    </row>
    <row r="421" spans="1:28" ht="13.5" customHeight="1" x14ac:dyDescent="0.15">
      <c r="A421" s="58"/>
      <c r="B421" s="36"/>
      <c r="C421" s="62"/>
      <c r="D421" s="59"/>
      <c r="E421" s="36"/>
      <c r="F421" s="62"/>
      <c r="G421" s="36"/>
      <c r="H421" s="36"/>
      <c r="I421" s="36"/>
      <c r="J421" s="36"/>
      <c r="K421" s="36"/>
      <c r="L421" s="36"/>
      <c r="M421" s="36"/>
      <c r="N421" s="36"/>
      <c r="O421" s="36"/>
      <c r="P421" s="36"/>
      <c r="Q421" s="36"/>
      <c r="R421" s="36"/>
      <c r="S421" s="36"/>
      <c r="T421" s="36"/>
      <c r="U421" s="36"/>
      <c r="V421" s="36"/>
      <c r="W421" s="36"/>
      <c r="X421" s="36"/>
      <c r="Y421" s="36"/>
      <c r="Z421" s="36"/>
      <c r="AA421" s="36"/>
      <c r="AB421" s="36"/>
    </row>
    <row r="422" spans="1:28" ht="13.5" customHeight="1" x14ac:dyDescent="0.15">
      <c r="A422" s="58"/>
      <c r="B422" s="36"/>
      <c r="C422" s="62"/>
      <c r="D422" s="59"/>
      <c r="E422" s="36"/>
      <c r="F422" s="62"/>
      <c r="G422" s="36"/>
      <c r="H422" s="36"/>
      <c r="I422" s="36"/>
      <c r="J422" s="36"/>
      <c r="K422" s="36"/>
      <c r="L422" s="36"/>
      <c r="M422" s="36"/>
      <c r="N422" s="36"/>
      <c r="O422" s="36"/>
      <c r="P422" s="36"/>
      <c r="Q422" s="36"/>
      <c r="R422" s="36"/>
      <c r="S422" s="36"/>
      <c r="T422" s="36"/>
      <c r="U422" s="36"/>
      <c r="V422" s="36"/>
      <c r="W422" s="36"/>
      <c r="X422" s="36"/>
      <c r="Y422" s="36"/>
      <c r="Z422" s="36"/>
      <c r="AA422" s="36"/>
      <c r="AB422" s="36"/>
    </row>
    <row r="423" spans="1:28" ht="13.5" customHeight="1" x14ac:dyDescent="0.15">
      <c r="A423" s="58"/>
      <c r="B423" s="36"/>
      <c r="C423" s="62"/>
      <c r="D423" s="59"/>
      <c r="E423" s="36"/>
      <c r="F423" s="62"/>
      <c r="G423" s="36"/>
      <c r="H423" s="36"/>
      <c r="I423" s="36"/>
      <c r="J423" s="36"/>
      <c r="K423" s="36"/>
      <c r="L423" s="36"/>
      <c r="M423" s="36"/>
      <c r="N423" s="36"/>
      <c r="O423" s="36"/>
      <c r="P423" s="36"/>
      <c r="Q423" s="36"/>
      <c r="R423" s="36"/>
      <c r="S423" s="36"/>
      <c r="T423" s="36"/>
      <c r="U423" s="36"/>
      <c r="V423" s="36"/>
      <c r="W423" s="36"/>
      <c r="X423" s="36"/>
      <c r="Y423" s="36"/>
      <c r="Z423" s="36"/>
      <c r="AA423" s="36"/>
      <c r="AB423" s="36"/>
    </row>
    <row r="424" spans="1:28" ht="13.5" customHeight="1" x14ac:dyDescent="0.15">
      <c r="A424" s="58" t="s">
        <v>1097</v>
      </c>
      <c r="B424" s="36"/>
      <c r="C424" s="62"/>
      <c r="D424" s="59"/>
      <c r="E424" s="36"/>
      <c r="F424" s="62"/>
      <c r="G424" s="36"/>
      <c r="H424" s="36"/>
      <c r="I424" s="36"/>
      <c r="J424" s="36"/>
      <c r="K424" s="36"/>
      <c r="L424" s="36"/>
      <c r="M424" s="36"/>
      <c r="N424" s="36"/>
      <c r="O424" s="36"/>
      <c r="P424" s="36"/>
      <c r="Q424" s="36"/>
      <c r="R424" s="36"/>
      <c r="S424" s="36"/>
      <c r="T424" s="36"/>
      <c r="U424" s="36"/>
      <c r="V424" s="36"/>
      <c r="W424" s="36"/>
      <c r="X424" s="36"/>
      <c r="Y424" s="36"/>
      <c r="Z424" s="36"/>
      <c r="AA424" s="36"/>
      <c r="AB424" s="36"/>
    </row>
    <row r="425" spans="1:28" ht="13.5" customHeight="1" x14ac:dyDescent="0.15">
      <c r="A425" s="160">
        <v>1</v>
      </c>
      <c r="B425" s="161" t="s">
        <v>1098</v>
      </c>
      <c r="C425" s="162"/>
      <c r="D425" s="162"/>
      <c r="E425" s="162"/>
      <c r="F425" s="162"/>
      <c r="G425" s="162"/>
      <c r="H425" s="163"/>
      <c r="I425" s="163"/>
      <c r="J425" s="163"/>
      <c r="K425" s="163"/>
      <c r="L425" s="163"/>
      <c r="M425" s="163"/>
      <c r="N425" s="163"/>
      <c r="O425" s="163"/>
      <c r="P425" s="163"/>
      <c r="Q425" s="163"/>
      <c r="R425" s="163"/>
      <c r="S425" s="163"/>
      <c r="T425" s="163"/>
      <c r="U425" s="163"/>
      <c r="V425" s="163"/>
      <c r="W425" s="163"/>
      <c r="X425" s="163"/>
      <c r="Y425" s="163"/>
      <c r="Z425" s="163"/>
      <c r="AA425" s="163"/>
      <c r="AB425" s="163"/>
    </row>
    <row r="426" spans="1:28" ht="13.5" customHeight="1" x14ac:dyDescent="0.15">
      <c r="A426" s="160" t="s">
        <v>1099</v>
      </c>
      <c r="B426" s="163" t="s">
        <v>550</v>
      </c>
      <c r="C426" s="164"/>
      <c r="D426" s="162"/>
      <c r="E426" s="163"/>
      <c r="F426" s="163"/>
      <c r="G426" s="163"/>
      <c r="H426" s="163"/>
      <c r="I426" s="163"/>
      <c r="J426" s="163"/>
      <c r="K426" s="163"/>
      <c r="L426" s="163"/>
      <c r="M426" s="163"/>
      <c r="N426" s="163"/>
      <c r="O426" s="163"/>
      <c r="P426" s="163"/>
      <c r="Q426" s="163"/>
      <c r="R426" s="163"/>
      <c r="S426" s="163"/>
      <c r="T426" s="163"/>
      <c r="U426" s="163"/>
      <c r="V426" s="163"/>
      <c r="W426" s="163"/>
      <c r="X426" s="163"/>
      <c r="Y426" s="163"/>
      <c r="Z426" s="163"/>
      <c r="AA426" s="163"/>
      <c r="AB426" s="163"/>
    </row>
    <row r="427" spans="1:28" ht="13.5" customHeight="1" x14ac:dyDescent="0.15">
      <c r="A427" s="160"/>
      <c r="B427" s="165" t="s">
        <v>1100</v>
      </c>
      <c r="C427" s="166"/>
      <c r="D427" s="166"/>
      <c r="E427" s="167"/>
      <c r="F427" s="166"/>
      <c r="G427" s="166"/>
      <c r="H427" s="168"/>
      <c r="I427" s="168"/>
      <c r="J427" s="168"/>
      <c r="K427" s="168"/>
      <c r="L427" s="168"/>
      <c r="M427" s="168"/>
      <c r="N427" s="168"/>
      <c r="O427" s="168"/>
      <c r="P427" s="168"/>
      <c r="Q427" s="168"/>
      <c r="R427" s="168"/>
      <c r="S427" s="168"/>
      <c r="T427" s="168"/>
      <c r="U427" s="168"/>
      <c r="V427" s="168"/>
      <c r="W427" s="168"/>
      <c r="X427" s="168"/>
      <c r="Y427" s="168"/>
      <c r="Z427" s="168"/>
      <c r="AA427" s="168"/>
      <c r="AB427" s="168"/>
    </row>
    <row r="428" spans="1:28" ht="13.5" customHeight="1" x14ac:dyDescent="0.15">
      <c r="A428" s="160"/>
      <c r="B428" s="169" t="s">
        <v>1101</v>
      </c>
      <c r="C428" s="170"/>
      <c r="D428" s="162" t="s">
        <v>1102</v>
      </c>
      <c r="E428" s="170"/>
      <c r="F428" s="168"/>
      <c r="G428" s="168"/>
      <c r="H428" s="168"/>
      <c r="I428" s="168"/>
      <c r="J428" s="168"/>
      <c r="K428" s="168"/>
      <c r="L428" s="168"/>
      <c r="M428" s="168"/>
      <c r="N428" s="168"/>
      <c r="O428" s="168"/>
      <c r="P428" s="168"/>
      <c r="Q428" s="168"/>
      <c r="R428" s="168"/>
      <c r="S428" s="168"/>
      <c r="T428" s="168"/>
      <c r="U428" s="168"/>
      <c r="V428" s="168"/>
      <c r="W428" s="168"/>
      <c r="X428" s="168"/>
      <c r="Y428" s="168"/>
      <c r="Z428" s="168"/>
      <c r="AA428" s="168"/>
      <c r="AB428" s="168"/>
    </row>
    <row r="429" spans="1:28" ht="13.5" customHeight="1" x14ac:dyDescent="0.15">
      <c r="A429" s="160"/>
      <c r="B429" s="165" t="s">
        <v>1103</v>
      </c>
      <c r="C429" s="170"/>
      <c r="D429" s="166"/>
      <c r="E429" s="170"/>
      <c r="F429" s="168"/>
      <c r="G429" s="168"/>
      <c r="H429" s="168"/>
      <c r="I429" s="168"/>
      <c r="J429" s="168"/>
      <c r="K429" s="168"/>
      <c r="L429" s="168"/>
      <c r="M429" s="168"/>
      <c r="N429" s="168"/>
      <c r="O429" s="168"/>
      <c r="P429" s="168"/>
      <c r="Q429" s="168"/>
      <c r="R429" s="168"/>
      <c r="S429" s="168"/>
      <c r="T429" s="168"/>
      <c r="U429" s="168"/>
      <c r="V429" s="168"/>
      <c r="W429" s="168"/>
      <c r="X429" s="168"/>
      <c r="Y429" s="168"/>
      <c r="Z429" s="168"/>
      <c r="AA429" s="168"/>
      <c r="AB429" s="168"/>
    </row>
    <row r="430" spans="1:28" ht="13.5" customHeight="1" x14ac:dyDescent="0.15">
      <c r="A430" s="160"/>
      <c r="B430" s="169" t="s">
        <v>1104</v>
      </c>
      <c r="C430" s="170"/>
      <c r="D430" s="162" t="s">
        <v>1105</v>
      </c>
      <c r="E430" s="170"/>
      <c r="F430" s="168"/>
      <c r="G430" s="168"/>
      <c r="H430" s="168"/>
      <c r="I430" s="168"/>
      <c r="J430" s="168"/>
      <c r="K430" s="168"/>
      <c r="L430" s="168"/>
      <c r="M430" s="168"/>
      <c r="N430" s="168"/>
      <c r="O430" s="168"/>
      <c r="P430" s="168"/>
      <c r="Q430" s="168"/>
      <c r="R430" s="168"/>
      <c r="S430" s="168"/>
      <c r="T430" s="168"/>
      <c r="U430" s="168"/>
      <c r="V430" s="168"/>
      <c r="W430" s="168"/>
      <c r="X430" s="168"/>
      <c r="Y430" s="168"/>
      <c r="Z430" s="168"/>
      <c r="AA430" s="168"/>
      <c r="AB430" s="168"/>
    </row>
    <row r="431" spans="1:28" ht="13.5" customHeight="1" x14ac:dyDescent="0.15">
      <c r="A431" s="160"/>
      <c r="B431" s="167" t="s">
        <v>1106</v>
      </c>
      <c r="C431" s="170"/>
      <c r="D431" s="166"/>
      <c r="E431" s="170"/>
      <c r="F431" s="168"/>
      <c r="G431" s="168"/>
      <c r="H431" s="168"/>
      <c r="I431" s="168"/>
      <c r="J431" s="168"/>
      <c r="K431" s="168"/>
      <c r="L431" s="168"/>
      <c r="M431" s="168"/>
      <c r="N431" s="168"/>
      <c r="O431" s="168"/>
      <c r="P431" s="168"/>
      <c r="Q431" s="168"/>
      <c r="R431" s="168"/>
      <c r="S431" s="168"/>
      <c r="T431" s="168"/>
      <c r="U431" s="168"/>
      <c r="V431" s="168"/>
      <c r="W431" s="168"/>
      <c r="X431" s="168"/>
      <c r="Y431" s="168"/>
      <c r="Z431" s="168"/>
      <c r="AA431" s="168"/>
      <c r="AB431" s="168"/>
    </row>
    <row r="432" spans="1:28" ht="13.5" customHeight="1" x14ac:dyDescent="0.15">
      <c r="A432" s="160"/>
      <c r="B432" s="167" t="s">
        <v>1107</v>
      </c>
      <c r="C432" s="170"/>
      <c r="D432" s="166"/>
      <c r="E432" s="170"/>
      <c r="F432" s="168"/>
      <c r="G432" s="168"/>
      <c r="H432" s="168"/>
      <c r="I432" s="168"/>
      <c r="J432" s="168"/>
      <c r="K432" s="168"/>
      <c r="L432" s="168"/>
      <c r="M432" s="168"/>
      <c r="N432" s="168"/>
      <c r="O432" s="168"/>
      <c r="P432" s="168"/>
      <c r="Q432" s="168"/>
      <c r="R432" s="168"/>
      <c r="S432" s="168"/>
      <c r="T432" s="168"/>
      <c r="U432" s="168"/>
      <c r="V432" s="168"/>
      <c r="W432" s="168"/>
      <c r="X432" s="168"/>
      <c r="Y432" s="168"/>
      <c r="Z432" s="168"/>
      <c r="AA432" s="168"/>
      <c r="AB432" s="168"/>
    </row>
    <row r="433" spans="1:28" ht="13.5" customHeight="1" x14ac:dyDescent="0.15">
      <c r="A433" s="160"/>
      <c r="B433" s="167" t="s">
        <v>1108</v>
      </c>
      <c r="C433" s="170"/>
      <c r="D433" s="162" t="s">
        <v>1109</v>
      </c>
      <c r="E433" s="170"/>
      <c r="F433" s="168"/>
      <c r="G433" s="168"/>
      <c r="H433" s="168"/>
      <c r="I433" s="168"/>
      <c r="J433" s="168"/>
      <c r="K433" s="168"/>
      <c r="L433" s="168"/>
      <c r="M433" s="168"/>
      <c r="N433" s="168"/>
      <c r="O433" s="168"/>
      <c r="P433" s="168"/>
      <c r="Q433" s="168"/>
      <c r="R433" s="168"/>
      <c r="S433" s="168"/>
      <c r="T433" s="168"/>
      <c r="U433" s="168"/>
      <c r="V433" s="168"/>
      <c r="W433" s="168"/>
      <c r="X433" s="168"/>
      <c r="Y433" s="168"/>
      <c r="Z433" s="168"/>
      <c r="AA433" s="168"/>
      <c r="AB433" s="168"/>
    </row>
    <row r="434" spans="1:28" ht="13.5" customHeight="1" x14ac:dyDescent="0.15">
      <c r="A434" s="58"/>
      <c r="B434" s="63" t="s">
        <v>1110</v>
      </c>
      <c r="C434" s="62"/>
      <c r="D434" s="49"/>
      <c r="E434" s="62"/>
      <c r="F434" s="36"/>
      <c r="G434" s="36"/>
      <c r="H434" s="36"/>
      <c r="I434" s="36"/>
      <c r="J434" s="36"/>
      <c r="K434" s="36"/>
      <c r="L434" s="36"/>
      <c r="M434" s="36"/>
      <c r="N434" s="36"/>
      <c r="O434" s="36"/>
      <c r="P434" s="36"/>
      <c r="Q434" s="36"/>
      <c r="R434" s="36"/>
      <c r="S434" s="36"/>
      <c r="T434" s="36"/>
      <c r="U434" s="36"/>
      <c r="V434" s="36"/>
      <c r="W434" s="36"/>
      <c r="X434" s="36"/>
      <c r="Y434" s="36"/>
      <c r="Z434" s="36"/>
      <c r="AA434" s="36"/>
      <c r="AB434" s="36"/>
    </row>
    <row r="435" spans="1:28" ht="13.5" customHeight="1" x14ac:dyDescent="0.15">
      <c r="A435" s="58"/>
      <c r="B435" s="63" t="s">
        <v>1111</v>
      </c>
      <c r="C435" s="62"/>
      <c r="D435" s="49"/>
      <c r="E435" s="62"/>
      <c r="F435" s="36"/>
      <c r="G435" s="36"/>
      <c r="H435" s="36"/>
      <c r="I435" s="36"/>
      <c r="J435" s="36"/>
      <c r="K435" s="36"/>
      <c r="L435" s="36"/>
      <c r="M435" s="36"/>
      <c r="N435" s="36"/>
      <c r="O435" s="36"/>
      <c r="P435" s="36"/>
      <c r="Q435" s="36"/>
      <c r="R435" s="36"/>
      <c r="S435" s="36"/>
      <c r="T435" s="36"/>
      <c r="U435" s="36"/>
      <c r="V435" s="36"/>
      <c r="W435" s="36"/>
      <c r="X435" s="36"/>
      <c r="Y435" s="36"/>
      <c r="Z435" s="36"/>
      <c r="AA435" s="36"/>
      <c r="AB435" s="36"/>
    </row>
    <row r="436" spans="1:28" ht="13.5" customHeight="1" x14ac:dyDescent="0.15">
      <c r="A436" s="160" t="s">
        <v>1112</v>
      </c>
      <c r="B436" s="161" t="s">
        <v>591</v>
      </c>
      <c r="C436" s="164"/>
      <c r="D436" s="162"/>
      <c r="E436" s="164"/>
      <c r="F436" s="163"/>
      <c r="G436" s="163"/>
      <c r="H436" s="163"/>
      <c r="I436" s="163"/>
      <c r="J436" s="163"/>
      <c r="K436" s="163"/>
      <c r="L436" s="163"/>
      <c r="M436" s="163"/>
      <c r="N436" s="163"/>
      <c r="O436" s="163"/>
      <c r="P436" s="163"/>
      <c r="Q436" s="163"/>
      <c r="R436" s="163"/>
      <c r="S436" s="163"/>
      <c r="T436" s="163"/>
      <c r="U436" s="163"/>
      <c r="V436" s="163"/>
      <c r="W436" s="163"/>
      <c r="X436" s="163"/>
      <c r="Y436" s="163"/>
      <c r="Z436" s="163"/>
      <c r="AA436" s="163"/>
      <c r="AB436" s="163"/>
    </row>
    <row r="437" spans="1:28" ht="13.5" customHeight="1" x14ac:dyDescent="0.15">
      <c r="A437" s="160" t="s">
        <v>1113</v>
      </c>
      <c r="B437" s="171" t="s">
        <v>593</v>
      </c>
      <c r="C437" s="172"/>
      <c r="D437" s="173"/>
      <c r="E437" s="172"/>
      <c r="F437" s="174"/>
      <c r="G437" s="174"/>
      <c r="H437" s="174"/>
      <c r="I437" s="174"/>
      <c r="J437" s="174"/>
      <c r="K437" s="174"/>
      <c r="L437" s="174"/>
      <c r="M437" s="174"/>
      <c r="N437" s="174"/>
      <c r="O437" s="174"/>
      <c r="P437" s="174"/>
      <c r="Q437" s="174"/>
      <c r="R437" s="174"/>
      <c r="S437" s="174"/>
      <c r="T437" s="174"/>
      <c r="U437" s="174"/>
      <c r="V437" s="174"/>
      <c r="W437" s="174"/>
      <c r="X437" s="174"/>
      <c r="Y437" s="174"/>
      <c r="Z437" s="174"/>
      <c r="AA437" s="174"/>
      <c r="AB437" s="174"/>
    </row>
    <row r="438" spans="1:28" ht="13.5" customHeight="1" x14ac:dyDescent="0.15">
      <c r="A438" s="160"/>
      <c r="B438" s="169" t="s">
        <v>1114</v>
      </c>
      <c r="C438" s="172"/>
      <c r="D438" s="173"/>
      <c r="E438" s="172"/>
      <c r="F438" s="174"/>
      <c r="G438" s="174"/>
      <c r="H438" s="174"/>
      <c r="I438" s="174"/>
      <c r="J438" s="174"/>
      <c r="K438" s="174"/>
      <c r="L438" s="174"/>
      <c r="M438" s="174"/>
      <c r="N438" s="174"/>
      <c r="O438" s="174"/>
      <c r="P438" s="174"/>
      <c r="Q438" s="174"/>
      <c r="R438" s="174"/>
      <c r="S438" s="174"/>
      <c r="T438" s="174"/>
      <c r="U438" s="174"/>
      <c r="V438" s="174"/>
      <c r="W438" s="174"/>
      <c r="X438" s="174"/>
      <c r="Y438" s="174"/>
      <c r="Z438" s="174"/>
      <c r="AA438" s="174"/>
      <c r="AB438" s="174"/>
    </row>
    <row r="439" spans="1:28" ht="13.5" customHeight="1" x14ac:dyDescent="0.15">
      <c r="A439" s="160"/>
      <c r="B439" s="169" t="s">
        <v>1115</v>
      </c>
      <c r="C439" s="170"/>
      <c r="D439" s="162" t="s">
        <v>1116</v>
      </c>
      <c r="E439" s="170"/>
      <c r="F439" s="168"/>
      <c r="G439" s="168"/>
      <c r="H439" s="168"/>
      <c r="I439" s="168"/>
      <c r="J439" s="168"/>
      <c r="K439" s="168"/>
      <c r="L439" s="168"/>
      <c r="M439" s="168"/>
      <c r="N439" s="168"/>
      <c r="O439" s="168"/>
      <c r="P439" s="168"/>
      <c r="Q439" s="168"/>
      <c r="R439" s="168"/>
      <c r="S439" s="168"/>
      <c r="T439" s="168"/>
      <c r="U439" s="168"/>
      <c r="V439" s="168"/>
      <c r="W439" s="168"/>
      <c r="X439" s="168"/>
      <c r="Y439" s="168"/>
      <c r="Z439" s="168"/>
      <c r="AA439" s="168"/>
      <c r="AB439" s="168"/>
    </row>
    <row r="440" spans="1:28" ht="13.5" customHeight="1" x14ac:dyDescent="0.15">
      <c r="A440" s="160" t="s">
        <v>1117</v>
      </c>
      <c r="B440" s="171" t="s">
        <v>1118</v>
      </c>
      <c r="C440" s="172"/>
      <c r="D440" s="173"/>
      <c r="E440" s="173"/>
      <c r="F440" s="173"/>
      <c r="G440" s="173"/>
      <c r="H440" s="174"/>
      <c r="I440" s="174"/>
      <c r="J440" s="174"/>
      <c r="K440" s="174"/>
      <c r="L440" s="174"/>
      <c r="M440" s="174"/>
      <c r="N440" s="174"/>
      <c r="O440" s="174"/>
      <c r="P440" s="174"/>
      <c r="Q440" s="174"/>
      <c r="R440" s="174"/>
      <c r="S440" s="174"/>
      <c r="T440" s="174"/>
      <c r="U440" s="174"/>
      <c r="V440" s="174"/>
      <c r="W440" s="174"/>
      <c r="X440" s="174"/>
      <c r="Y440" s="174"/>
      <c r="Z440" s="174"/>
      <c r="AA440" s="174"/>
      <c r="AB440" s="174"/>
    </row>
    <row r="441" spans="1:28" ht="13.5" customHeight="1" x14ac:dyDescent="0.15">
      <c r="A441" s="160"/>
      <c r="B441" s="161" t="s">
        <v>1119</v>
      </c>
      <c r="C441" s="166"/>
      <c r="D441" s="166"/>
      <c r="E441" s="166"/>
      <c r="F441" s="166"/>
      <c r="G441" s="166"/>
      <c r="H441" s="168"/>
      <c r="I441" s="168"/>
      <c r="J441" s="168"/>
      <c r="K441" s="168"/>
      <c r="L441" s="168"/>
      <c r="M441" s="168"/>
      <c r="N441" s="168"/>
      <c r="O441" s="168"/>
      <c r="P441" s="168"/>
      <c r="Q441" s="168"/>
      <c r="R441" s="168"/>
      <c r="S441" s="168"/>
      <c r="T441" s="168"/>
      <c r="U441" s="168"/>
      <c r="V441" s="168"/>
      <c r="W441" s="168"/>
      <c r="X441" s="168"/>
      <c r="Y441" s="168"/>
      <c r="Z441" s="168"/>
      <c r="AA441" s="168"/>
      <c r="AB441" s="168"/>
    </row>
    <row r="442" spans="1:28" ht="13.5" customHeight="1" x14ac:dyDescent="0.15">
      <c r="A442" s="160"/>
      <c r="B442" s="169" t="s">
        <v>1120</v>
      </c>
      <c r="C442" s="166"/>
      <c r="D442" s="166" t="str">
        <f>($D$439)</f>
        <v>xxxx</v>
      </c>
      <c r="E442" s="166"/>
      <c r="F442" s="166"/>
      <c r="G442" s="166"/>
      <c r="H442" s="168"/>
      <c r="I442" s="168"/>
      <c r="J442" s="168"/>
      <c r="K442" s="168"/>
      <c r="L442" s="168"/>
      <c r="M442" s="168"/>
      <c r="N442" s="168"/>
      <c r="O442" s="168"/>
      <c r="P442" s="168"/>
      <c r="Q442" s="168"/>
      <c r="R442" s="168"/>
      <c r="S442" s="168"/>
      <c r="T442" s="168"/>
      <c r="U442" s="168"/>
      <c r="V442" s="168"/>
      <c r="W442" s="168"/>
      <c r="X442" s="168"/>
      <c r="Y442" s="168"/>
      <c r="Z442" s="168"/>
      <c r="AA442" s="168"/>
      <c r="AB442" s="168"/>
    </row>
    <row r="443" spans="1:28" ht="13.5" customHeight="1" x14ac:dyDescent="0.15">
      <c r="A443" s="160"/>
      <c r="B443" s="169" t="s">
        <v>1121</v>
      </c>
      <c r="C443" s="175"/>
      <c r="D443" s="175" t="s">
        <v>1122</v>
      </c>
      <c r="E443" s="175"/>
      <c r="F443" s="175"/>
      <c r="G443" s="166"/>
      <c r="H443" s="168"/>
      <c r="I443" s="168"/>
      <c r="J443" s="168"/>
      <c r="K443" s="168"/>
      <c r="L443" s="168"/>
      <c r="M443" s="168"/>
      <c r="N443" s="168"/>
      <c r="O443" s="168"/>
      <c r="P443" s="168"/>
      <c r="Q443" s="168"/>
      <c r="R443" s="168"/>
      <c r="S443" s="168"/>
      <c r="T443" s="168"/>
      <c r="U443" s="168"/>
      <c r="V443" s="168"/>
      <c r="W443" s="168"/>
      <c r="X443" s="168"/>
      <c r="Y443" s="168"/>
      <c r="Z443" s="168"/>
      <c r="AA443" s="168"/>
      <c r="AB443" s="168"/>
    </row>
    <row r="444" spans="1:28" ht="13.5" customHeight="1" x14ac:dyDescent="0.15">
      <c r="A444" s="160"/>
      <c r="B444" s="169" t="s">
        <v>1123</v>
      </c>
      <c r="C444" s="166"/>
      <c r="D444" s="162">
        <v>0</v>
      </c>
      <c r="E444" s="175" t="s">
        <v>1124</v>
      </c>
      <c r="F444" s="166"/>
      <c r="G444" s="166"/>
      <c r="H444" s="168"/>
      <c r="I444" s="168"/>
      <c r="J444" s="168"/>
      <c r="K444" s="168"/>
      <c r="L444" s="168"/>
      <c r="M444" s="168"/>
      <c r="N444" s="168"/>
      <c r="O444" s="168"/>
      <c r="P444" s="168"/>
      <c r="Q444" s="168"/>
      <c r="R444" s="168"/>
      <c r="S444" s="168"/>
      <c r="T444" s="168"/>
      <c r="U444" s="168"/>
      <c r="V444" s="168"/>
      <c r="W444" s="168"/>
      <c r="X444" s="168"/>
      <c r="Y444" s="168"/>
      <c r="Z444" s="168"/>
      <c r="AA444" s="168"/>
      <c r="AB444" s="168"/>
    </row>
    <row r="445" spans="1:28" ht="13.5" customHeight="1" x14ac:dyDescent="0.15">
      <c r="A445" s="160"/>
      <c r="B445" s="169" t="s">
        <v>1125</v>
      </c>
      <c r="C445" s="166"/>
      <c r="D445" s="175"/>
      <c r="E445" s="166"/>
      <c r="F445" s="166"/>
      <c r="G445" s="166"/>
      <c r="H445" s="168"/>
      <c r="I445" s="168"/>
      <c r="J445" s="168"/>
      <c r="K445" s="168"/>
      <c r="L445" s="168"/>
      <c r="M445" s="168"/>
      <c r="N445" s="168"/>
      <c r="O445" s="168"/>
      <c r="P445" s="168"/>
      <c r="Q445" s="168"/>
      <c r="R445" s="168"/>
      <c r="S445" s="168"/>
      <c r="T445" s="168"/>
      <c r="U445" s="168"/>
      <c r="V445" s="168"/>
      <c r="W445" s="168"/>
      <c r="X445" s="168"/>
      <c r="Y445" s="168"/>
      <c r="Z445" s="168"/>
      <c r="AA445" s="168"/>
      <c r="AB445" s="168"/>
    </row>
    <row r="446" spans="1:28" ht="13.5" customHeight="1" x14ac:dyDescent="0.15">
      <c r="A446" s="160"/>
      <c r="B446" s="167" t="s">
        <v>1126</v>
      </c>
      <c r="C446" s="166"/>
      <c r="D446" s="166" t="s">
        <v>1127</v>
      </c>
      <c r="E446" s="166"/>
      <c r="F446" s="166"/>
      <c r="G446" s="166"/>
      <c r="H446" s="168"/>
      <c r="I446" s="168"/>
      <c r="J446" s="168"/>
      <c r="K446" s="168"/>
      <c r="L446" s="168"/>
      <c r="M446" s="168"/>
      <c r="N446" s="168"/>
      <c r="O446" s="168"/>
      <c r="P446" s="168"/>
      <c r="Q446" s="168"/>
      <c r="R446" s="168"/>
      <c r="S446" s="168"/>
      <c r="T446" s="168"/>
      <c r="U446" s="168"/>
      <c r="V446" s="168"/>
      <c r="W446" s="168"/>
      <c r="X446" s="168"/>
      <c r="Y446" s="168"/>
      <c r="Z446" s="168"/>
      <c r="AA446" s="168"/>
      <c r="AB446" s="168"/>
    </row>
    <row r="447" spans="1:28" ht="13.5" customHeight="1" x14ac:dyDescent="0.15">
      <c r="A447" s="160"/>
      <c r="B447" s="167" t="s">
        <v>1128</v>
      </c>
      <c r="C447" s="166"/>
      <c r="D447" s="162">
        <v>0</v>
      </c>
      <c r="E447" s="166"/>
      <c r="F447" s="166"/>
      <c r="G447" s="166"/>
      <c r="H447" s="168"/>
      <c r="I447" s="168"/>
      <c r="J447" s="168"/>
      <c r="K447" s="168"/>
      <c r="L447" s="168"/>
      <c r="M447" s="168"/>
      <c r="N447" s="168"/>
      <c r="O447" s="168"/>
      <c r="P447" s="168"/>
      <c r="Q447" s="168"/>
      <c r="R447" s="168"/>
      <c r="S447" s="168"/>
      <c r="T447" s="168"/>
      <c r="U447" s="168"/>
      <c r="V447" s="168"/>
      <c r="W447" s="168"/>
      <c r="X447" s="168"/>
      <c r="Y447" s="168"/>
      <c r="Z447" s="168"/>
      <c r="AA447" s="168"/>
      <c r="AB447" s="168"/>
    </row>
    <row r="448" spans="1:28" ht="13.5" customHeight="1" x14ac:dyDescent="0.15">
      <c r="A448" s="160"/>
      <c r="B448" s="169" t="s">
        <v>1129</v>
      </c>
      <c r="C448" s="175">
        <v>2.1</v>
      </c>
      <c r="D448" s="162"/>
      <c r="E448" s="166"/>
      <c r="F448" s="166"/>
      <c r="G448" s="166"/>
      <c r="H448" s="168"/>
      <c r="I448" s="168"/>
      <c r="J448" s="168"/>
      <c r="K448" s="168"/>
      <c r="L448" s="168"/>
      <c r="M448" s="168"/>
      <c r="N448" s="168"/>
      <c r="O448" s="168"/>
      <c r="P448" s="168"/>
      <c r="Q448" s="168"/>
      <c r="R448" s="168"/>
      <c r="S448" s="168"/>
      <c r="T448" s="168"/>
      <c r="U448" s="168"/>
      <c r="V448" s="168"/>
      <c r="W448" s="168"/>
      <c r="X448" s="168"/>
      <c r="Y448" s="168"/>
      <c r="Z448" s="168"/>
      <c r="AA448" s="168"/>
      <c r="AB448" s="168"/>
    </row>
    <row r="449" spans="1:28" ht="13.5" customHeight="1" x14ac:dyDescent="0.15">
      <c r="A449" s="160"/>
      <c r="B449" s="169" t="s">
        <v>1130</v>
      </c>
      <c r="C449" s="175"/>
      <c r="D449" s="162"/>
      <c r="E449" s="166"/>
      <c r="F449" s="166"/>
      <c r="G449" s="166"/>
      <c r="H449" s="168"/>
      <c r="I449" s="168"/>
      <c r="J449" s="168"/>
      <c r="K449" s="168"/>
      <c r="L449" s="168"/>
      <c r="M449" s="168"/>
      <c r="N449" s="168"/>
      <c r="O449" s="168"/>
      <c r="P449" s="168"/>
      <c r="Q449" s="168"/>
      <c r="R449" s="168"/>
      <c r="S449" s="168"/>
      <c r="T449" s="168"/>
      <c r="U449" s="168"/>
      <c r="V449" s="168"/>
      <c r="W449" s="168"/>
      <c r="X449" s="168"/>
      <c r="Y449" s="168"/>
      <c r="Z449" s="168"/>
      <c r="AA449" s="168"/>
      <c r="AB449" s="168"/>
    </row>
    <row r="450" spans="1:28" ht="13.5" customHeight="1" x14ac:dyDescent="0.15">
      <c r="A450" s="160"/>
      <c r="B450" s="167" t="s">
        <v>1131</v>
      </c>
      <c r="C450" s="166"/>
      <c r="D450" s="166" t="e">
        <f>(($D$447)/($D$444))*100</f>
        <v>#DIV/0!</v>
      </c>
      <c r="E450" s="166" t="s">
        <v>1132</v>
      </c>
      <c r="F450" s="166"/>
      <c r="G450" s="166"/>
      <c r="H450" s="168"/>
      <c r="I450" s="168"/>
      <c r="J450" s="168"/>
      <c r="K450" s="168"/>
      <c r="L450" s="168"/>
      <c r="M450" s="168"/>
      <c r="N450" s="168"/>
      <c r="O450" s="168"/>
      <c r="P450" s="168"/>
      <c r="Q450" s="168"/>
      <c r="R450" s="168"/>
      <c r="S450" s="168"/>
      <c r="T450" s="168"/>
      <c r="U450" s="168"/>
      <c r="V450" s="168"/>
      <c r="W450" s="168"/>
      <c r="X450" s="168"/>
      <c r="Y450" s="168"/>
      <c r="Z450" s="168"/>
      <c r="AA450" s="168"/>
      <c r="AB450" s="168"/>
    </row>
    <row r="451" spans="1:28" ht="13.5" customHeight="1" x14ac:dyDescent="0.15">
      <c r="A451" s="160"/>
      <c r="B451" s="167" t="s">
        <v>1133</v>
      </c>
      <c r="C451" s="166"/>
      <c r="D451" s="166" t="s">
        <v>1134</v>
      </c>
      <c r="E451" s="166"/>
      <c r="F451" s="166"/>
      <c r="G451" s="166"/>
      <c r="H451" s="168"/>
      <c r="I451" s="168"/>
      <c r="J451" s="168"/>
      <c r="K451" s="168"/>
      <c r="L451" s="168"/>
      <c r="M451" s="168"/>
      <c r="N451" s="168"/>
      <c r="O451" s="168"/>
      <c r="P451" s="168"/>
      <c r="Q451" s="168"/>
      <c r="R451" s="168"/>
      <c r="S451" s="168"/>
      <c r="T451" s="168"/>
      <c r="U451" s="168"/>
      <c r="V451" s="168"/>
      <c r="W451" s="168"/>
      <c r="X451" s="168"/>
      <c r="Y451" s="168"/>
      <c r="Z451" s="168"/>
      <c r="AA451" s="168"/>
      <c r="AB451" s="168"/>
    </row>
    <row r="452" spans="1:28" ht="13.5" customHeight="1" x14ac:dyDescent="0.15">
      <c r="A452" s="160"/>
      <c r="B452" s="169" t="s">
        <v>1135</v>
      </c>
      <c r="C452" s="166"/>
      <c r="D452" s="166"/>
      <c r="E452" s="166"/>
      <c r="F452" s="166"/>
      <c r="G452" s="166"/>
      <c r="H452" s="168"/>
      <c r="I452" s="168"/>
      <c r="J452" s="168"/>
      <c r="K452" s="168"/>
      <c r="L452" s="168"/>
      <c r="M452" s="168"/>
      <c r="N452" s="168"/>
      <c r="O452" s="168"/>
      <c r="P452" s="168"/>
      <c r="Q452" s="168"/>
      <c r="R452" s="168"/>
      <c r="S452" s="168"/>
      <c r="T452" s="168"/>
      <c r="U452" s="168"/>
      <c r="V452" s="168"/>
      <c r="W452" s="168"/>
      <c r="X452" s="168"/>
      <c r="Y452" s="168"/>
      <c r="Z452" s="168"/>
      <c r="AA452" s="168"/>
      <c r="AB452" s="168"/>
    </row>
    <row r="453" spans="1:28" ht="13.5" customHeight="1" x14ac:dyDescent="0.15">
      <c r="A453" s="160"/>
      <c r="B453" s="167" t="s">
        <v>1136</v>
      </c>
      <c r="C453" s="166">
        <v>2.2000000000000002</v>
      </c>
      <c r="D453" s="166"/>
      <c r="E453" s="166"/>
      <c r="F453" s="166"/>
      <c r="G453" s="166"/>
      <c r="H453" s="168"/>
      <c r="I453" s="168"/>
      <c r="J453" s="168"/>
      <c r="K453" s="168"/>
      <c r="L453" s="168"/>
      <c r="M453" s="168"/>
      <c r="N453" s="168"/>
      <c r="O453" s="168"/>
      <c r="P453" s="168"/>
      <c r="Q453" s="168"/>
      <c r="R453" s="168"/>
      <c r="S453" s="168"/>
      <c r="T453" s="168"/>
      <c r="U453" s="168"/>
      <c r="V453" s="168"/>
      <c r="W453" s="168"/>
      <c r="X453" s="168"/>
      <c r="Y453" s="168"/>
      <c r="Z453" s="168"/>
      <c r="AA453" s="168"/>
      <c r="AB453" s="168"/>
    </row>
    <row r="454" spans="1:28" ht="13.5" customHeight="1" x14ac:dyDescent="0.15">
      <c r="A454" s="160"/>
      <c r="B454" s="169" t="s">
        <v>1137</v>
      </c>
      <c r="C454" s="166"/>
      <c r="D454" s="166"/>
      <c r="E454" s="166"/>
      <c r="F454" s="166"/>
      <c r="G454" s="166"/>
      <c r="H454" s="168"/>
      <c r="I454" s="168"/>
      <c r="J454" s="168"/>
      <c r="K454" s="168"/>
      <c r="L454" s="168"/>
      <c r="M454" s="168"/>
      <c r="N454" s="168"/>
      <c r="O454" s="168"/>
      <c r="P454" s="168"/>
      <c r="Q454" s="168"/>
      <c r="R454" s="168"/>
      <c r="S454" s="168"/>
      <c r="T454" s="168"/>
      <c r="U454" s="168"/>
      <c r="V454" s="168"/>
      <c r="W454" s="168"/>
      <c r="X454" s="168"/>
      <c r="Y454" s="168"/>
      <c r="Z454" s="168"/>
      <c r="AA454" s="168"/>
      <c r="AB454" s="168"/>
    </row>
    <row r="455" spans="1:28" ht="13.5" customHeight="1" x14ac:dyDescent="0.15">
      <c r="A455" s="160"/>
      <c r="B455" s="167" t="s">
        <v>1138</v>
      </c>
      <c r="C455" s="166"/>
      <c r="D455" s="162">
        <f>($D$444)-($D$447)</f>
        <v>0</v>
      </c>
      <c r="E455" s="166"/>
      <c r="F455" s="166"/>
      <c r="G455" s="166"/>
      <c r="H455" s="168"/>
      <c r="I455" s="168"/>
      <c r="J455" s="168"/>
      <c r="K455" s="168"/>
      <c r="L455" s="168"/>
      <c r="M455" s="168"/>
      <c r="N455" s="168"/>
      <c r="O455" s="168"/>
      <c r="P455" s="168"/>
      <c r="Q455" s="168"/>
      <c r="R455" s="168"/>
      <c r="S455" s="168"/>
      <c r="T455" s="168"/>
      <c r="U455" s="168"/>
      <c r="V455" s="168"/>
      <c r="W455" s="168"/>
      <c r="X455" s="168"/>
      <c r="Y455" s="168"/>
      <c r="Z455" s="168"/>
      <c r="AA455" s="168"/>
      <c r="AB455" s="168"/>
    </row>
    <row r="456" spans="1:28" ht="13.5" customHeight="1" x14ac:dyDescent="0.15">
      <c r="A456" s="160"/>
      <c r="B456" s="169" t="s">
        <v>1139</v>
      </c>
      <c r="C456" s="166"/>
      <c r="D456" s="162"/>
      <c r="E456" s="166"/>
      <c r="F456" s="166"/>
      <c r="G456" s="166"/>
      <c r="H456" s="168"/>
      <c r="I456" s="168"/>
      <c r="J456" s="168"/>
      <c r="K456" s="168"/>
      <c r="L456" s="168"/>
      <c r="M456" s="168"/>
      <c r="N456" s="168"/>
      <c r="O456" s="168"/>
      <c r="P456" s="168"/>
      <c r="Q456" s="168"/>
      <c r="R456" s="168"/>
      <c r="S456" s="168"/>
      <c r="T456" s="168"/>
      <c r="U456" s="168"/>
      <c r="V456" s="168"/>
      <c r="W456" s="168"/>
      <c r="X456" s="168"/>
      <c r="Y456" s="168"/>
      <c r="Z456" s="168"/>
      <c r="AA456" s="168"/>
      <c r="AB456" s="168"/>
    </row>
    <row r="457" spans="1:28" ht="13.5" customHeight="1" x14ac:dyDescent="0.15">
      <c r="A457" s="160"/>
      <c r="B457" s="167" t="s">
        <v>1140</v>
      </c>
      <c r="C457" s="166"/>
      <c r="D457" s="166" t="e">
        <f>100-($D$450)</f>
        <v>#DIV/0!</v>
      </c>
      <c r="E457" s="166" t="s">
        <v>1132</v>
      </c>
      <c r="F457" s="166"/>
      <c r="G457" s="166"/>
      <c r="H457" s="168"/>
      <c r="I457" s="168"/>
      <c r="J457" s="168"/>
      <c r="K457" s="168"/>
      <c r="L457" s="168"/>
      <c r="M457" s="168"/>
      <c r="N457" s="168"/>
      <c r="O457" s="168"/>
      <c r="P457" s="168"/>
      <c r="Q457" s="168"/>
      <c r="R457" s="168"/>
      <c r="S457" s="168"/>
      <c r="T457" s="168"/>
      <c r="U457" s="168"/>
      <c r="V457" s="168"/>
      <c r="W457" s="168"/>
      <c r="X457" s="168"/>
      <c r="Y457" s="168"/>
      <c r="Z457" s="168"/>
      <c r="AA457" s="168"/>
      <c r="AB457" s="168"/>
    </row>
    <row r="458" spans="1:28" ht="13.5" customHeight="1" x14ac:dyDescent="0.15">
      <c r="A458" s="160"/>
      <c r="B458" s="176" t="s">
        <v>1141</v>
      </c>
      <c r="C458" s="162"/>
      <c r="D458" s="162"/>
      <c r="E458" s="162"/>
      <c r="F458" s="162"/>
      <c r="G458" s="162"/>
      <c r="H458" s="163"/>
      <c r="I458" s="163"/>
      <c r="J458" s="163"/>
      <c r="K458" s="163"/>
      <c r="L458" s="163"/>
      <c r="M458" s="163"/>
      <c r="N458" s="163"/>
      <c r="O458" s="163"/>
      <c r="P458" s="163"/>
      <c r="Q458" s="163"/>
      <c r="R458" s="163"/>
      <c r="S458" s="163"/>
      <c r="T458" s="163"/>
      <c r="U458" s="163"/>
      <c r="V458" s="163"/>
      <c r="W458" s="163"/>
      <c r="X458" s="163"/>
      <c r="Y458" s="163"/>
      <c r="Z458" s="163"/>
      <c r="AA458" s="163"/>
      <c r="AB458" s="163"/>
    </row>
    <row r="459" spans="1:28" ht="13.5" customHeight="1" x14ac:dyDescent="0.15">
      <c r="A459" s="160"/>
      <c r="B459" s="165" t="s">
        <v>1142</v>
      </c>
      <c r="C459" s="166"/>
      <c r="D459" s="166"/>
      <c r="E459" s="166"/>
      <c r="F459" s="166"/>
      <c r="G459" s="166"/>
      <c r="H459" s="168"/>
      <c r="I459" s="168"/>
      <c r="J459" s="168"/>
      <c r="K459" s="168"/>
      <c r="L459" s="168"/>
      <c r="M459" s="168"/>
      <c r="N459" s="168"/>
      <c r="O459" s="168"/>
      <c r="P459" s="168"/>
      <c r="Q459" s="168"/>
      <c r="R459" s="168"/>
      <c r="S459" s="168"/>
      <c r="T459" s="168"/>
      <c r="U459" s="168"/>
      <c r="V459" s="168"/>
      <c r="W459" s="168"/>
      <c r="X459" s="168"/>
      <c r="Y459" s="168"/>
      <c r="Z459" s="168"/>
      <c r="AA459" s="168"/>
      <c r="AB459" s="168"/>
    </row>
    <row r="460" spans="1:28" ht="13.5" customHeight="1" x14ac:dyDescent="0.15">
      <c r="A460" s="160"/>
      <c r="B460" s="165" t="s">
        <v>1143</v>
      </c>
      <c r="C460" s="166">
        <v>2.2999999999999998</v>
      </c>
      <c r="D460" s="166"/>
      <c r="E460" s="166"/>
      <c r="F460" s="166"/>
      <c r="G460" s="166"/>
      <c r="H460" s="168"/>
      <c r="I460" s="168"/>
      <c r="J460" s="168"/>
      <c r="K460" s="168"/>
      <c r="L460" s="168"/>
      <c r="M460" s="168"/>
      <c r="N460" s="168"/>
      <c r="O460" s="168"/>
      <c r="P460" s="168"/>
      <c r="Q460" s="168"/>
      <c r="R460" s="168"/>
      <c r="S460" s="168"/>
      <c r="T460" s="168"/>
      <c r="U460" s="168"/>
      <c r="V460" s="168"/>
      <c r="W460" s="168"/>
      <c r="X460" s="168"/>
      <c r="Y460" s="168"/>
      <c r="Z460" s="168"/>
      <c r="AA460" s="168"/>
      <c r="AB460" s="168"/>
    </row>
    <row r="461" spans="1:28" ht="13.5" customHeight="1" x14ac:dyDescent="0.15">
      <c r="A461" s="160"/>
      <c r="B461" s="165" t="s">
        <v>1144</v>
      </c>
      <c r="C461" s="166"/>
      <c r="D461" s="166"/>
      <c r="E461" s="166"/>
      <c r="F461" s="166"/>
      <c r="G461" s="166"/>
      <c r="H461" s="168"/>
      <c r="I461" s="168"/>
      <c r="J461" s="168"/>
      <c r="K461" s="168"/>
      <c r="L461" s="168"/>
      <c r="M461" s="168"/>
      <c r="N461" s="168"/>
      <c r="O461" s="168"/>
      <c r="P461" s="168"/>
      <c r="Q461" s="168"/>
      <c r="R461" s="168"/>
      <c r="S461" s="168"/>
      <c r="T461" s="168"/>
      <c r="U461" s="168"/>
      <c r="V461" s="168"/>
      <c r="W461" s="168"/>
      <c r="X461" s="168"/>
      <c r="Y461" s="168"/>
      <c r="Z461" s="168"/>
      <c r="AA461" s="168"/>
      <c r="AB461" s="168"/>
    </row>
    <row r="462" spans="1:28" ht="13.5" customHeight="1" x14ac:dyDescent="0.15">
      <c r="A462" s="160"/>
      <c r="B462" s="165" t="s">
        <v>1145</v>
      </c>
      <c r="C462" s="166"/>
      <c r="D462" s="166"/>
      <c r="E462" s="166"/>
      <c r="F462" s="166"/>
      <c r="G462" s="166"/>
      <c r="H462" s="168"/>
      <c r="I462" s="168"/>
      <c r="J462" s="168"/>
      <c r="K462" s="168"/>
      <c r="L462" s="168"/>
      <c r="M462" s="168"/>
      <c r="N462" s="168"/>
      <c r="O462" s="168"/>
      <c r="P462" s="168"/>
      <c r="Q462" s="168"/>
      <c r="R462" s="168"/>
      <c r="S462" s="168"/>
      <c r="T462" s="168"/>
      <c r="U462" s="168"/>
      <c r="V462" s="168"/>
      <c r="W462" s="168"/>
      <c r="X462" s="168"/>
      <c r="Y462" s="168"/>
      <c r="Z462" s="168"/>
      <c r="AA462" s="168"/>
      <c r="AB462" s="168"/>
    </row>
    <row r="463" spans="1:28" ht="13.5" customHeight="1" x14ac:dyDescent="0.15">
      <c r="A463" s="160"/>
      <c r="B463" s="165" t="s">
        <v>1146</v>
      </c>
      <c r="C463" s="166">
        <v>2.4</v>
      </c>
      <c r="D463" s="166"/>
      <c r="E463" s="166"/>
      <c r="F463" s="166"/>
      <c r="G463" s="166"/>
      <c r="H463" s="168"/>
      <c r="I463" s="168"/>
      <c r="J463" s="168"/>
      <c r="K463" s="168"/>
      <c r="L463" s="168"/>
      <c r="M463" s="168"/>
      <c r="N463" s="168"/>
      <c r="O463" s="168"/>
      <c r="P463" s="168"/>
      <c r="Q463" s="168"/>
      <c r="R463" s="168"/>
      <c r="S463" s="168"/>
      <c r="T463" s="168"/>
      <c r="U463" s="168"/>
      <c r="V463" s="168"/>
      <c r="W463" s="168"/>
      <c r="X463" s="168"/>
      <c r="Y463" s="168"/>
      <c r="Z463" s="168"/>
      <c r="AA463" s="168"/>
      <c r="AB463" s="168"/>
    </row>
    <row r="464" spans="1:28" ht="13.5" customHeight="1" x14ac:dyDescent="0.15">
      <c r="A464" s="160"/>
      <c r="B464" s="165" t="s">
        <v>1147</v>
      </c>
      <c r="C464" s="166"/>
      <c r="D464" s="166"/>
      <c r="E464" s="166"/>
      <c r="F464" s="166"/>
      <c r="G464" s="166"/>
      <c r="H464" s="168"/>
      <c r="I464" s="168"/>
      <c r="J464" s="168"/>
      <c r="K464" s="168"/>
      <c r="L464" s="168"/>
      <c r="M464" s="168"/>
      <c r="N464" s="168"/>
      <c r="O464" s="168"/>
      <c r="P464" s="168"/>
      <c r="Q464" s="168"/>
      <c r="R464" s="168"/>
      <c r="S464" s="168"/>
      <c r="T464" s="168"/>
      <c r="U464" s="168"/>
      <c r="V464" s="168"/>
      <c r="W464" s="168"/>
      <c r="X464" s="168"/>
      <c r="Y464" s="168"/>
      <c r="Z464" s="168"/>
      <c r="AA464" s="168"/>
      <c r="AB464" s="168"/>
    </row>
    <row r="465" spans="1:28" ht="13.5" customHeight="1" x14ac:dyDescent="0.15">
      <c r="A465" s="160"/>
      <c r="B465" s="165" t="s">
        <v>1148</v>
      </c>
      <c r="C465" s="166"/>
      <c r="D465" s="166"/>
      <c r="E465" s="166"/>
      <c r="F465" s="166"/>
      <c r="G465" s="166"/>
      <c r="H465" s="168"/>
      <c r="I465" s="168"/>
      <c r="J465" s="168"/>
      <c r="K465" s="168"/>
      <c r="L465" s="168"/>
      <c r="M465" s="168"/>
      <c r="N465" s="168"/>
      <c r="O465" s="168"/>
      <c r="P465" s="168"/>
      <c r="Q465" s="168"/>
      <c r="R465" s="168"/>
      <c r="S465" s="168"/>
      <c r="T465" s="168"/>
      <c r="U465" s="168"/>
      <c r="V465" s="168"/>
      <c r="W465" s="168"/>
      <c r="X465" s="168"/>
      <c r="Y465" s="168"/>
      <c r="Z465" s="168"/>
      <c r="AA465" s="168"/>
      <c r="AB465" s="168"/>
    </row>
    <row r="466" spans="1:28" ht="13.5" customHeight="1" x14ac:dyDescent="0.15">
      <c r="A466" s="160"/>
      <c r="B466" s="165" t="s">
        <v>1149</v>
      </c>
      <c r="C466" s="175"/>
      <c r="D466" s="175" t="s">
        <v>1150</v>
      </c>
      <c r="E466" s="166"/>
      <c r="F466" s="166"/>
      <c r="G466" s="166"/>
      <c r="H466" s="168"/>
      <c r="I466" s="168"/>
      <c r="J466" s="168"/>
      <c r="K466" s="168"/>
      <c r="L466" s="168"/>
      <c r="M466" s="168"/>
      <c r="N466" s="168"/>
      <c r="O466" s="168"/>
      <c r="P466" s="168"/>
      <c r="Q466" s="168"/>
      <c r="R466" s="168"/>
      <c r="S466" s="168"/>
      <c r="T466" s="168"/>
      <c r="U466" s="168"/>
      <c r="V466" s="168"/>
      <c r="W466" s="168"/>
      <c r="X466" s="168"/>
      <c r="Y466" s="168"/>
      <c r="Z466" s="168"/>
      <c r="AA466" s="168"/>
      <c r="AB466" s="168"/>
    </row>
    <row r="467" spans="1:28" ht="13.5" customHeight="1" x14ac:dyDescent="0.15">
      <c r="A467" s="160"/>
      <c r="B467" s="165" t="s">
        <v>1151</v>
      </c>
      <c r="C467" s="166"/>
      <c r="D467" s="162">
        <v>0</v>
      </c>
      <c r="E467" s="166" t="s">
        <v>1152</v>
      </c>
      <c r="F467" s="166"/>
      <c r="G467" s="166"/>
      <c r="H467" s="168"/>
      <c r="I467" s="168"/>
      <c r="J467" s="168"/>
      <c r="K467" s="168"/>
      <c r="L467" s="168"/>
      <c r="M467" s="168"/>
      <c r="N467" s="168"/>
      <c r="O467" s="168"/>
      <c r="P467" s="168"/>
      <c r="Q467" s="168"/>
      <c r="R467" s="168"/>
      <c r="S467" s="168"/>
      <c r="T467" s="168"/>
      <c r="U467" s="168"/>
      <c r="V467" s="168"/>
      <c r="W467" s="168"/>
      <c r="X467" s="168"/>
      <c r="Y467" s="168"/>
      <c r="Z467" s="168"/>
      <c r="AA467" s="168"/>
      <c r="AB467" s="168"/>
    </row>
    <row r="468" spans="1:28" ht="13.5" customHeight="1" x14ac:dyDescent="0.15">
      <c r="A468" s="160"/>
      <c r="B468" s="165" t="s">
        <v>1153</v>
      </c>
      <c r="C468" s="166"/>
      <c r="D468" s="162"/>
      <c r="E468" s="166"/>
      <c r="F468" s="166"/>
      <c r="G468" s="166"/>
      <c r="H468" s="168"/>
      <c r="I468" s="168"/>
      <c r="J468" s="168"/>
      <c r="K468" s="168"/>
      <c r="L468" s="168"/>
      <c r="M468" s="168"/>
      <c r="N468" s="168"/>
      <c r="O468" s="168"/>
      <c r="P468" s="168"/>
      <c r="Q468" s="168"/>
      <c r="R468" s="168"/>
      <c r="S468" s="168"/>
      <c r="T468" s="168"/>
      <c r="U468" s="168"/>
      <c r="V468" s="168"/>
      <c r="W468" s="168"/>
      <c r="X468" s="168"/>
      <c r="Y468" s="168"/>
      <c r="Z468" s="168"/>
      <c r="AA468" s="168"/>
      <c r="AB468" s="168"/>
    </row>
    <row r="469" spans="1:28" ht="13.5" customHeight="1" x14ac:dyDescent="0.15">
      <c r="A469" s="160"/>
      <c r="B469" s="169" t="s">
        <v>1154</v>
      </c>
      <c r="C469" s="166"/>
      <c r="D469" s="175" t="s">
        <v>1122</v>
      </c>
      <c r="E469" s="166"/>
      <c r="F469" s="166"/>
      <c r="G469" s="166"/>
      <c r="H469" s="168"/>
      <c r="I469" s="168"/>
      <c r="J469" s="168"/>
      <c r="K469" s="168"/>
      <c r="L469" s="168"/>
      <c r="M469" s="168"/>
      <c r="N469" s="168"/>
      <c r="O469" s="168"/>
      <c r="P469" s="168"/>
      <c r="Q469" s="168"/>
      <c r="R469" s="168"/>
      <c r="S469" s="168"/>
      <c r="T469" s="168"/>
      <c r="U469" s="168"/>
      <c r="V469" s="168"/>
      <c r="W469" s="168"/>
      <c r="X469" s="168"/>
      <c r="Y469" s="168"/>
      <c r="Z469" s="168"/>
      <c r="AA469" s="168"/>
      <c r="AB469" s="168"/>
    </row>
    <row r="470" spans="1:28" ht="13.5" customHeight="1" x14ac:dyDescent="0.15">
      <c r="A470" s="160"/>
      <c r="B470" s="169" t="s">
        <v>1155</v>
      </c>
      <c r="C470" s="175"/>
      <c r="D470" s="160">
        <v>0</v>
      </c>
      <c r="E470" s="175" t="s">
        <v>1152</v>
      </c>
      <c r="F470" s="169"/>
      <c r="G470" s="169"/>
      <c r="H470" s="177"/>
      <c r="I470" s="177"/>
      <c r="J470" s="177"/>
      <c r="K470" s="177"/>
      <c r="L470" s="177"/>
      <c r="M470" s="177"/>
      <c r="N470" s="177"/>
      <c r="O470" s="177"/>
      <c r="P470" s="177"/>
      <c r="Q470" s="177"/>
      <c r="R470" s="177"/>
      <c r="S470" s="177"/>
      <c r="T470" s="177"/>
      <c r="U470" s="177"/>
      <c r="V470" s="177"/>
      <c r="W470" s="177"/>
      <c r="X470" s="177"/>
      <c r="Y470" s="177"/>
      <c r="Z470" s="177"/>
      <c r="AA470" s="177"/>
      <c r="AB470" s="177"/>
    </row>
    <row r="471" spans="1:28" ht="13.5" customHeight="1" x14ac:dyDescent="0.15">
      <c r="A471" s="160"/>
      <c r="B471" s="169" t="s">
        <v>1156</v>
      </c>
      <c r="C471" s="175"/>
      <c r="D471" s="160"/>
      <c r="E471" s="175"/>
      <c r="F471" s="169"/>
      <c r="G471" s="169"/>
      <c r="H471" s="177"/>
      <c r="I471" s="177"/>
      <c r="J471" s="177"/>
      <c r="K471" s="177"/>
      <c r="L471" s="177"/>
      <c r="M471" s="177"/>
      <c r="N471" s="177"/>
      <c r="O471" s="177"/>
      <c r="P471" s="177"/>
      <c r="Q471" s="177"/>
      <c r="R471" s="177"/>
      <c r="S471" s="177"/>
      <c r="T471" s="177"/>
      <c r="U471" s="177"/>
      <c r="V471" s="177"/>
      <c r="W471" s="177"/>
      <c r="X471" s="177"/>
      <c r="Y471" s="177"/>
      <c r="Z471" s="177"/>
      <c r="AA471" s="177"/>
      <c r="AB471" s="177"/>
    </row>
    <row r="472" spans="1:28" ht="13.5" customHeight="1" x14ac:dyDescent="0.15">
      <c r="A472" s="160"/>
      <c r="B472" s="169" t="s">
        <v>1157</v>
      </c>
      <c r="C472" s="166"/>
      <c r="D472" s="166" t="str">
        <f>($D$428)</f>
        <v>n</v>
      </c>
      <c r="E472" s="166"/>
      <c r="F472" s="166"/>
      <c r="G472" s="166"/>
      <c r="H472" s="168"/>
      <c r="I472" s="168"/>
      <c r="J472" s="168"/>
      <c r="K472" s="168"/>
      <c r="L472" s="168"/>
      <c r="M472" s="168"/>
      <c r="N472" s="168"/>
      <c r="O472" s="168"/>
      <c r="P472" s="168"/>
      <c r="Q472" s="168"/>
      <c r="R472" s="168"/>
      <c r="S472" s="168"/>
      <c r="T472" s="168"/>
      <c r="U472" s="168"/>
      <c r="V472" s="168"/>
      <c r="W472" s="168"/>
      <c r="X472" s="168"/>
      <c r="Y472" s="168"/>
      <c r="Z472" s="168"/>
      <c r="AA472" s="168"/>
      <c r="AB472" s="168"/>
    </row>
    <row r="473" spans="1:28" ht="13.5" customHeight="1" x14ac:dyDescent="0.15">
      <c r="A473" s="160"/>
      <c r="B473" s="169" t="s">
        <v>1158</v>
      </c>
      <c r="C473" s="166"/>
      <c r="D473" s="166" t="e">
        <f>($D$467+$D$470)*($D$472)</f>
        <v>#VALUE!</v>
      </c>
      <c r="E473" s="166"/>
      <c r="F473" s="166"/>
      <c r="G473" s="166"/>
      <c r="H473" s="168"/>
      <c r="I473" s="168"/>
      <c r="J473" s="168"/>
      <c r="K473" s="168"/>
      <c r="L473" s="168"/>
      <c r="M473" s="168"/>
      <c r="N473" s="168"/>
      <c r="O473" s="168"/>
      <c r="P473" s="168"/>
      <c r="Q473" s="168"/>
      <c r="R473" s="168"/>
      <c r="S473" s="168"/>
      <c r="T473" s="168"/>
      <c r="U473" s="168"/>
      <c r="V473" s="168"/>
      <c r="W473" s="168"/>
      <c r="X473" s="168"/>
      <c r="Y473" s="168"/>
      <c r="Z473" s="168"/>
      <c r="AA473" s="168"/>
      <c r="AB473" s="168"/>
    </row>
    <row r="474" spans="1:28" ht="13.5" customHeight="1" x14ac:dyDescent="0.15">
      <c r="A474" s="160"/>
      <c r="B474" s="169" t="s">
        <v>1159</v>
      </c>
      <c r="C474" s="166"/>
      <c r="D474" s="166"/>
      <c r="E474" s="166"/>
      <c r="F474" s="166"/>
      <c r="G474" s="166"/>
      <c r="H474" s="168"/>
      <c r="I474" s="168"/>
      <c r="J474" s="168"/>
      <c r="K474" s="168"/>
      <c r="L474" s="168"/>
      <c r="M474" s="168"/>
      <c r="N474" s="168"/>
      <c r="O474" s="168"/>
      <c r="P474" s="168"/>
      <c r="Q474" s="168"/>
      <c r="R474" s="168"/>
      <c r="S474" s="168"/>
      <c r="T474" s="168"/>
      <c r="U474" s="168"/>
      <c r="V474" s="168"/>
      <c r="W474" s="168"/>
      <c r="X474" s="168"/>
      <c r="Y474" s="168"/>
      <c r="Z474" s="168"/>
      <c r="AA474" s="168"/>
      <c r="AB474" s="168"/>
    </row>
    <row r="475" spans="1:28" ht="13.5" customHeight="1" x14ac:dyDescent="0.15">
      <c r="A475" s="160"/>
      <c r="B475" s="169" t="s">
        <v>1160</v>
      </c>
      <c r="C475" s="166"/>
      <c r="D475" s="166" t="e">
        <f>($D$467+$D$470)*($D$472)</f>
        <v>#VALUE!</v>
      </c>
      <c r="E475" s="166"/>
      <c r="F475" s="166"/>
      <c r="G475" s="166"/>
      <c r="H475" s="168"/>
      <c r="I475" s="168"/>
      <c r="J475" s="168"/>
      <c r="K475" s="168"/>
      <c r="L475" s="168"/>
      <c r="M475" s="168"/>
      <c r="N475" s="168"/>
      <c r="O475" s="168"/>
      <c r="P475" s="168"/>
      <c r="Q475" s="168"/>
      <c r="R475" s="168"/>
      <c r="S475" s="168"/>
      <c r="T475" s="168"/>
      <c r="U475" s="168"/>
      <c r="V475" s="168"/>
      <c r="W475" s="168"/>
      <c r="X475" s="168"/>
      <c r="Y475" s="168"/>
      <c r="Z475" s="168"/>
      <c r="AA475" s="168"/>
      <c r="AB475" s="168"/>
    </row>
    <row r="476" spans="1:28" ht="13.5" customHeight="1" x14ac:dyDescent="0.15">
      <c r="A476" s="58"/>
      <c r="B476" s="64" t="s">
        <v>1161</v>
      </c>
      <c r="C476" s="49"/>
      <c r="D476" s="49" t="str">
        <f>($D$430)</f>
        <v>Ghh</v>
      </c>
      <c r="E476" s="63"/>
      <c r="F476" s="63"/>
      <c r="G476" s="63"/>
      <c r="H476" s="178"/>
      <c r="I476" s="178"/>
      <c r="J476" s="178"/>
      <c r="K476" s="178"/>
      <c r="L476" s="178"/>
      <c r="M476" s="178"/>
      <c r="N476" s="178"/>
      <c r="O476" s="178"/>
      <c r="P476" s="178"/>
      <c r="Q476" s="178"/>
      <c r="R476" s="178"/>
      <c r="S476" s="178"/>
      <c r="T476" s="178"/>
      <c r="U476" s="178"/>
      <c r="V476" s="178"/>
      <c r="W476" s="178"/>
      <c r="X476" s="178"/>
      <c r="Y476" s="178"/>
      <c r="Z476" s="178"/>
      <c r="AA476" s="178"/>
      <c r="AB476" s="178"/>
    </row>
    <row r="477" spans="1:28" ht="13.5" customHeight="1" x14ac:dyDescent="0.15">
      <c r="A477" s="58"/>
      <c r="B477" s="63" t="s">
        <v>1162</v>
      </c>
      <c r="C477" s="49"/>
      <c r="D477" s="49" t="e">
        <f>($D$475)+($D$476)</f>
        <v>#VALUE!</v>
      </c>
      <c r="E477" s="49"/>
      <c r="F477" s="49"/>
      <c r="G477" s="49"/>
      <c r="H477" s="36"/>
      <c r="I477" s="36"/>
      <c r="J477" s="36"/>
      <c r="K477" s="36"/>
      <c r="L477" s="36"/>
      <c r="M477" s="36"/>
      <c r="N477" s="36"/>
      <c r="O477" s="36"/>
      <c r="P477" s="36"/>
      <c r="Q477" s="36"/>
      <c r="R477" s="36"/>
      <c r="S477" s="36"/>
      <c r="T477" s="36"/>
      <c r="U477" s="36"/>
      <c r="V477" s="36"/>
      <c r="W477" s="36"/>
      <c r="X477" s="36"/>
      <c r="Y477" s="36"/>
      <c r="Z477" s="36"/>
      <c r="AA477" s="36"/>
      <c r="AB477" s="36"/>
    </row>
    <row r="478" spans="1:28" ht="13.5" customHeight="1" x14ac:dyDescent="0.15">
      <c r="A478" s="58"/>
      <c r="B478" s="147" t="s">
        <v>1163</v>
      </c>
      <c r="C478" s="59"/>
      <c r="D478" s="59"/>
      <c r="E478" s="59"/>
      <c r="F478" s="59"/>
      <c r="G478" s="59"/>
      <c r="H478" s="159"/>
      <c r="I478" s="159"/>
      <c r="J478" s="159"/>
      <c r="K478" s="159"/>
      <c r="L478" s="159"/>
      <c r="M478" s="159"/>
      <c r="N478" s="159"/>
      <c r="O478" s="159"/>
      <c r="P478" s="159"/>
      <c r="Q478" s="159"/>
      <c r="R478" s="159"/>
      <c r="S478" s="159"/>
      <c r="T478" s="159"/>
      <c r="U478" s="159"/>
      <c r="V478" s="159"/>
      <c r="W478" s="159"/>
      <c r="X478" s="159"/>
      <c r="Y478" s="159"/>
      <c r="Z478" s="159"/>
      <c r="AA478" s="159"/>
      <c r="AB478" s="159"/>
    </row>
    <row r="479" spans="1:28" ht="13.5" customHeight="1" x14ac:dyDescent="0.15">
      <c r="A479" s="58"/>
      <c r="B479" s="63" t="s">
        <v>666</v>
      </c>
      <c r="C479" s="49"/>
      <c r="D479" s="49"/>
      <c r="E479" s="49"/>
      <c r="F479" s="49"/>
      <c r="G479" s="49"/>
      <c r="H479" s="36"/>
      <c r="I479" s="36"/>
      <c r="J479" s="36"/>
      <c r="K479" s="36"/>
      <c r="L479" s="36"/>
      <c r="M479" s="36"/>
      <c r="N479" s="36"/>
      <c r="O479" s="36"/>
      <c r="P479" s="36"/>
      <c r="Q479" s="36"/>
      <c r="R479" s="36"/>
      <c r="S479" s="36"/>
      <c r="T479" s="36"/>
      <c r="U479" s="36"/>
      <c r="V479" s="36"/>
      <c r="W479" s="36"/>
      <c r="X479" s="36"/>
      <c r="Y479" s="36"/>
      <c r="Z479" s="36"/>
      <c r="AA479" s="36"/>
      <c r="AB479" s="36"/>
    </row>
    <row r="480" spans="1:28" ht="13.5" customHeight="1" x14ac:dyDescent="0.15">
      <c r="A480" s="58"/>
      <c r="B480" s="64" t="s">
        <v>667</v>
      </c>
      <c r="C480" s="49"/>
      <c r="D480" s="49"/>
      <c r="E480" s="49"/>
      <c r="F480" s="49"/>
      <c r="G480" s="49"/>
      <c r="H480" s="36"/>
      <c r="I480" s="36"/>
      <c r="J480" s="36"/>
      <c r="K480" s="36"/>
      <c r="L480" s="36"/>
      <c r="M480" s="36"/>
      <c r="N480" s="36"/>
      <c r="O480" s="36"/>
      <c r="P480" s="36"/>
      <c r="Q480" s="36"/>
      <c r="R480" s="36"/>
      <c r="S480" s="36"/>
      <c r="T480" s="36"/>
      <c r="U480" s="36"/>
      <c r="V480" s="36"/>
      <c r="W480" s="36"/>
      <c r="X480" s="36"/>
      <c r="Y480" s="36"/>
      <c r="Z480" s="36"/>
      <c r="AA480" s="36"/>
      <c r="AB480" s="36"/>
    </row>
    <row r="481" spans="1:28" ht="13.5" customHeight="1" x14ac:dyDescent="0.15">
      <c r="A481" s="58"/>
      <c r="B481" s="64" t="s">
        <v>1164</v>
      </c>
      <c r="C481" s="49"/>
      <c r="D481" s="49" t="e">
        <f>($D$444)+($D$477)</f>
        <v>#VALUE!</v>
      </c>
      <c r="E481" s="49"/>
      <c r="F481" s="49"/>
      <c r="G481" s="49"/>
      <c r="H481" s="36"/>
      <c r="I481" s="36"/>
      <c r="J481" s="36"/>
      <c r="K481" s="36"/>
      <c r="L481" s="36"/>
      <c r="M481" s="36"/>
      <c r="N481" s="36"/>
      <c r="O481" s="36"/>
      <c r="P481" s="36"/>
      <c r="Q481" s="36"/>
      <c r="R481" s="36"/>
      <c r="S481" s="36"/>
      <c r="T481" s="36"/>
      <c r="U481" s="36"/>
      <c r="V481" s="36"/>
      <c r="W481" s="36"/>
      <c r="X481" s="36"/>
      <c r="Y481" s="36"/>
      <c r="Z481" s="36"/>
      <c r="AA481" s="36"/>
      <c r="AB481" s="36"/>
    </row>
    <row r="482" spans="1:28" ht="13.5" customHeight="1" x14ac:dyDescent="0.15">
      <c r="A482" s="58"/>
      <c r="B482" s="64" t="s">
        <v>1165</v>
      </c>
      <c r="C482" s="49"/>
      <c r="D482" s="49"/>
      <c r="E482" s="49"/>
      <c r="F482" s="49"/>
      <c r="G482" s="49"/>
      <c r="H482" s="36"/>
      <c r="I482" s="36"/>
      <c r="J482" s="36"/>
      <c r="K482" s="36"/>
      <c r="L482" s="36"/>
      <c r="M482" s="36"/>
      <c r="N482" s="36"/>
      <c r="O482" s="36"/>
      <c r="P482" s="36"/>
      <c r="Q482" s="36"/>
      <c r="R482" s="36"/>
      <c r="S482" s="36"/>
      <c r="T482" s="36"/>
      <c r="U482" s="36"/>
      <c r="V482" s="36"/>
      <c r="W482" s="36"/>
      <c r="X482" s="36"/>
      <c r="Y482" s="36"/>
      <c r="Z482" s="36"/>
      <c r="AA482" s="36"/>
      <c r="AB482" s="36"/>
    </row>
    <row r="483" spans="1:28" ht="13.5" customHeight="1" x14ac:dyDescent="0.15">
      <c r="A483" s="58"/>
      <c r="B483" s="63" t="s">
        <v>1166</v>
      </c>
      <c r="C483" s="49"/>
      <c r="D483" s="49"/>
      <c r="E483" s="49"/>
      <c r="F483" s="49"/>
      <c r="G483" s="49"/>
      <c r="H483" s="36"/>
      <c r="I483" s="36"/>
      <c r="J483" s="36"/>
      <c r="K483" s="36"/>
      <c r="L483" s="36"/>
      <c r="M483" s="36"/>
      <c r="N483" s="36"/>
      <c r="O483" s="36"/>
      <c r="P483" s="36"/>
      <c r="Q483" s="36"/>
      <c r="R483" s="36"/>
      <c r="S483" s="36"/>
      <c r="T483" s="36"/>
      <c r="U483" s="36"/>
      <c r="V483" s="36"/>
      <c r="W483" s="36"/>
      <c r="X483" s="36"/>
      <c r="Y483" s="36"/>
      <c r="Z483" s="36"/>
      <c r="AA483" s="36"/>
      <c r="AB483" s="36"/>
    </row>
    <row r="484" spans="1:28" ht="13.5" customHeight="1" x14ac:dyDescent="0.15">
      <c r="A484" s="58"/>
      <c r="B484" s="63" t="s">
        <v>1167</v>
      </c>
      <c r="C484" s="49"/>
      <c r="D484" s="166" t="s">
        <v>1168</v>
      </c>
      <c r="E484" s="49"/>
      <c r="F484" s="49"/>
      <c r="G484" s="49"/>
      <c r="H484" s="36"/>
      <c r="I484" s="36"/>
      <c r="J484" s="36"/>
      <c r="K484" s="36"/>
      <c r="L484" s="36"/>
      <c r="M484" s="36"/>
      <c r="N484" s="36"/>
      <c r="O484" s="36"/>
      <c r="P484" s="36"/>
      <c r="Q484" s="36"/>
      <c r="R484" s="36"/>
      <c r="S484" s="36"/>
      <c r="T484" s="36"/>
      <c r="U484" s="36"/>
      <c r="V484" s="36"/>
      <c r="W484" s="36"/>
      <c r="X484" s="36"/>
      <c r="Y484" s="36"/>
      <c r="Z484" s="36"/>
      <c r="AA484" s="36"/>
      <c r="AB484" s="36"/>
    </row>
    <row r="485" spans="1:28" ht="13.5" customHeight="1" x14ac:dyDescent="0.15">
      <c r="A485" s="58"/>
      <c r="B485" s="63" t="s">
        <v>1169</v>
      </c>
      <c r="C485" s="49"/>
      <c r="D485" s="166">
        <v>0</v>
      </c>
      <c r="E485" s="49"/>
      <c r="F485" s="49"/>
      <c r="G485" s="49"/>
      <c r="H485" s="36"/>
      <c r="I485" s="36"/>
      <c r="J485" s="36"/>
      <c r="K485" s="36"/>
      <c r="L485" s="36"/>
      <c r="M485" s="36"/>
      <c r="N485" s="36"/>
      <c r="O485" s="36"/>
      <c r="P485" s="36"/>
      <c r="Q485" s="36"/>
      <c r="R485" s="36"/>
      <c r="S485" s="36"/>
      <c r="T485" s="36"/>
      <c r="U485" s="36"/>
      <c r="V485" s="36"/>
      <c r="W485" s="36"/>
      <c r="X485" s="36"/>
      <c r="Y485" s="36"/>
      <c r="Z485" s="36"/>
      <c r="AA485" s="36"/>
      <c r="AB485" s="36"/>
    </row>
    <row r="486" spans="1:28" ht="13.5" customHeight="1" x14ac:dyDescent="0.15">
      <c r="A486" s="58"/>
      <c r="B486" s="63" t="s">
        <v>1170</v>
      </c>
      <c r="C486" s="49"/>
      <c r="D486" s="49" t="e">
        <f>($D$485)*100/($D$481)</f>
        <v>#VALUE!</v>
      </c>
      <c r="E486" s="49" t="s">
        <v>1171</v>
      </c>
      <c r="F486" s="49"/>
      <c r="G486" s="49"/>
      <c r="H486" s="36"/>
      <c r="I486" s="36"/>
      <c r="J486" s="36"/>
      <c r="K486" s="36"/>
      <c r="L486" s="36"/>
      <c r="M486" s="36"/>
      <c r="N486" s="36"/>
      <c r="O486" s="36"/>
      <c r="P486" s="36"/>
      <c r="Q486" s="36"/>
      <c r="R486" s="36"/>
      <c r="S486" s="36"/>
      <c r="T486" s="36"/>
      <c r="U486" s="36"/>
      <c r="V486" s="36"/>
      <c r="W486" s="36"/>
      <c r="X486" s="36"/>
      <c r="Y486" s="36"/>
      <c r="Z486" s="36"/>
      <c r="AA486" s="36"/>
      <c r="AB486" s="36"/>
    </row>
    <row r="487" spans="1:28" ht="13.5" customHeight="1" x14ac:dyDescent="0.15">
      <c r="A487" s="58"/>
      <c r="B487" s="63" t="s">
        <v>1172</v>
      </c>
      <c r="C487" s="49"/>
      <c r="D487" s="49"/>
      <c r="E487" s="49"/>
      <c r="F487" s="49"/>
      <c r="G487" s="49"/>
      <c r="H487" s="36"/>
      <c r="I487" s="36"/>
      <c r="J487" s="36"/>
      <c r="K487" s="36"/>
      <c r="L487" s="36"/>
      <c r="M487" s="36"/>
      <c r="N487" s="36"/>
      <c r="O487" s="36"/>
      <c r="P487" s="36"/>
      <c r="Q487" s="36"/>
      <c r="R487" s="36"/>
      <c r="S487" s="36"/>
      <c r="T487" s="36"/>
      <c r="U487" s="36"/>
      <c r="V487" s="36"/>
      <c r="W487" s="36"/>
      <c r="X487" s="36"/>
      <c r="Y487" s="36"/>
      <c r="Z487" s="36"/>
      <c r="AA487" s="36"/>
      <c r="AB487" s="36"/>
    </row>
    <row r="488" spans="1:28" ht="13.5" customHeight="1" x14ac:dyDescent="0.15">
      <c r="A488" s="58"/>
      <c r="B488" s="63" t="s">
        <v>1173</v>
      </c>
      <c r="C488" s="49"/>
      <c r="D488" s="166" t="s">
        <v>1168</v>
      </c>
      <c r="E488" s="49"/>
      <c r="F488" s="49"/>
      <c r="G488" s="49"/>
      <c r="H488" s="36"/>
      <c r="I488" s="36"/>
      <c r="J488" s="36"/>
      <c r="K488" s="36"/>
      <c r="L488" s="36"/>
      <c r="M488" s="36"/>
      <c r="N488" s="36"/>
      <c r="O488" s="36"/>
      <c r="P488" s="36"/>
      <c r="Q488" s="36"/>
      <c r="R488" s="36"/>
      <c r="S488" s="36"/>
      <c r="T488" s="36"/>
      <c r="U488" s="36"/>
      <c r="V488" s="36"/>
      <c r="W488" s="36"/>
      <c r="X488" s="36"/>
      <c r="Y488" s="36"/>
      <c r="Z488" s="36"/>
      <c r="AA488" s="36"/>
      <c r="AB488" s="36"/>
    </row>
    <row r="489" spans="1:28" ht="13.5" customHeight="1" x14ac:dyDescent="0.15">
      <c r="A489" s="58"/>
      <c r="B489" s="63" t="s">
        <v>1174</v>
      </c>
      <c r="C489" s="49"/>
      <c r="D489" s="166" t="e">
        <f>($D$481-($D$485))</f>
        <v>#VALUE!</v>
      </c>
      <c r="E489" s="49"/>
      <c r="F489" s="49"/>
      <c r="G489" s="49"/>
      <c r="H489" s="36"/>
      <c r="I489" s="36"/>
      <c r="J489" s="36"/>
      <c r="K489" s="36"/>
      <c r="L489" s="36"/>
      <c r="M489" s="36"/>
      <c r="N489" s="36"/>
      <c r="O489" s="36"/>
      <c r="P489" s="36"/>
      <c r="Q489" s="36"/>
      <c r="R489" s="36"/>
      <c r="S489" s="36"/>
      <c r="T489" s="36"/>
      <c r="U489" s="36"/>
      <c r="V489" s="36"/>
      <c r="W489" s="36"/>
      <c r="X489" s="36"/>
      <c r="Y489" s="36"/>
      <c r="Z489" s="36"/>
      <c r="AA489" s="36"/>
      <c r="AB489" s="36"/>
    </row>
    <row r="490" spans="1:28" ht="13.5" customHeight="1" x14ac:dyDescent="0.15">
      <c r="A490" s="58"/>
      <c r="B490" s="63" t="s">
        <v>1175</v>
      </c>
      <c r="C490" s="49"/>
      <c r="D490" s="49" t="e">
        <f>($D$489)*100/($D$481)</f>
        <v>#VALUE!</v>
      </c>
      <c r="E490" s="49" t="s">
        <v>1176</v>
      </c>
      <c r="F490" s="49"/>
      <c r="G490" s="49"/>
      <c r="H490" s="36"/>
      <c r="I490" s="36"/>
      <c r="J490" s="36"/>
      <c r="K490" s="36"/>
      <c r="L490" s="36"/>
      <c r="M490" s="36"/>
      <c r="N490" s="36"/>
      <c r="O490" s="36"/>
      <c r="P490" s="36"/>
      <c r="Q490" s="36"/>
      <c r="R490" s="36"/>
      <c r="S490" s="36"/>
      <c r="T490" s="36"/>
      <c r="U490" s="36"/>
      <c r="V490" s="36"/>
      <c r="W490" s="36"/>
      <c r="X490" s="36"/>
      <c r="Y490" s="36"/>
      <c r="Z490" s="36"/>
      <c r="AA490" s="36"/>
      <c r="AB490" s="36"/>
    </row>
    <row r="491" spans="1:28" ht="13.5" customHeight="1" x14ac:dyDescent="0.15">
      <c r="A491" s="58" t="s">
        <v>1177</v>
      </c>
      <c r="B491" s="147" t="s">
        <v>669</v>
      </c>
      <c r="C491" s="49"/>
      <c r="D491" s="49"/>
      <c r="E491" s="49"/>
      <c r="F491" s="49"/>
      <c r="G491" s="49"/>
      <c r="H491" s="36"/>
      <c r="I491" s="36"/>
      <c r="J491" s="36"/>
      <c r="K491" s="36"/>
      <c r="L491" s="36"/>
      <c r="M491" s="36"/>
      <c r="N491" s="36"/>
      <c r="O491" s="36"/>
      <c r="P491" s="36"/>
      <c r="Q491" s="36"/>
      <c r="R491" s="36"/>
      <c r="S491" s="36"/>
      <c r="T491" s="36"/>
      <c r="U491" s="36"/>
      <c r="V491" s="36"/>
      <c r="W491" s="36"/>
      <c r="X491" s="36"/>
      <c r="Y491" s="36"/>
      <c r="Z491" s="36"/>
      <c r="AA491" s="36"/>
      <c r="AB491" s="36"/>
    </row>
    <row r="492" spans="1:28" ht="13.5" customHeight="1" x14ac:dyDescent="0.15">
      <c r="A492" s="58" t="s">
        <v>551</v>
      </c>
      <c r="B492" s="13" t="s">
        <v>1178</v>
      </c>
      <c r="C492" s="49"/>
      <c r="D492" s="162">
        <v>0</v>
      </c>
      <c r="E492" s="49"/>
      <c r="F492" s="49"/>
      <c r="G492" s="49"/>
      <c r="H492" s="36"/>
      <c r="I492" s="36"/>
      <c r="J492" s="36"/>
      <c r="K492" s="36"/>
      <c r="L492" s="36"/>
      <c r="M492" s="36"/>
      <c r="N492" s="36"/>
      <c r="O492" s="36"/>
      <c r="P492" s="36"/>
      <c r="Q492" s="36"/>
      <c r="R492" s="36"/>
      <c r="S492" s="36"/>
      <c r="T492" s="36"/>
      <c r="U492" s="36"/>
      <c r="V492" s="36"/>
      <c r="W492" s="36"/>
      <c r="X492" s="36"/>
      <c r="Y492" s="36"/>
      <c r="Z492" s="36"/>
      <c r="AA492" s="36"/>
      <c r="AB492" s="36"/>
    </row>
    <row r="493" spans="1:28" ht="13.5" customHeight="1" x14ac:dyDescent="0.15">
      <c r="A493" s="58" t="s">
        <v>553</v>
      </c>
      <c r="B493" s="147" t="s">
        <v>1179</v>
      </c>
      <c r="C493" s="49"/>
      <c r="D493" s="49"/>
      <c r="E493" s="49"/>
      <c r="F493" s="49"/>
      <c r="G493" s="49"/>
      <c r="H493" s="36"/>
      <c r="I493" s="36"/>
      <c r="J493" s="36"/>
      <c r="K493" s="36"/>
      <c r="L493" s="36"/>
      <c r="M493" s="36"/>
      <c r="N493" s="36"/>
      <c r="O493" s="36"/>
      <c r="P493" s="36"/>
      <c r="Q493" s="36"/>
      <c r="R493" s="36"/>
      <c r="S493" s="36"/>
      <c r="T493" s="36"/>
      <c r="U493" s="36"/>
      <c r="V493" s="36"/>
      <c r="W493" s="36"/>
      <c r="X493" s="36"/>
      <c r="Y493" s="36"/>
      <c r="Z493" s="36"/>
      <c r="AA493" s="36"/>
      <c r="AB493" s="36"/>
    </row>
    <row r="494" spans="1:28" ht="13.5" customHeight="1" x14ac:dyDescent="0.15">
      <c r="A494" s="58"/>
      <c r="B494" s="13" t="s">
        <v>671</v>
      </c>
      <c r="C494" s="49"/>
      <c r="D494" s="49"/>
      <c r="E494" s="49"/>
      <c r="F494" s="49"/>
      <c r="G494" s="49"/>
      <c r="H494" s="36"/>
      <c r="I494" s="36"/>
      <c r="J494" s="36"/>
      <c r="K494" s="36"/>
      <c r="L494" s="36"/>
      <c r="M494" s="36"/>
      <c r="N494" s="36"/>
      <c r="O494" s="36"/>
      <c r="P494" s="36"/>
      <c r="Q494" s="36"/>
      <c r="R494" s="36"/>
      <c r="S494" s="36"/>
      <c r="T494" s="36"/>
      <c r="U494" s="36"/>
      <c r="V494" s="36"/>
      <c r="W494" s="36"/>
      <c r="X494" s="36"/>
      <c r="Y494" s="36"/>
      <c r="Z494" s="36"/>
      <c r="AA494" s="36"/>
      <c r="AB494" s="36"/>
    </row>
    <row r="495" spans="1:28" ht="13.5" customHeight="1" x14ac:dyDescent="0.15">
      <c r="A495" s="58"/>
      <c r="B495" s="13" t="s">
        <v>1180</v>
      </c>
      <c r="C495" s="49"/>
      <c r="D495" s="49">
        <f>($D$492)</f>
        <v>0</v>
      </c>
      <c r="E495" s="49"/>
      <c r="F495" s="49"/>
      <c r="G495" s="49"/>
      <c r="H495" s="36"/>
      <c r="I495" s="36"/>
      <c r="J495" s="36"/>
      <c r="K495" s="36"/>
      <c r="L495" s="36"/>
      <c r="M495" s="36"/>
      <c r="N495" s="36"/>
      <c r="O495" s="36"/>
      <c r="P495" s="36"/>
      <c r="Q495" s="36"/>
      <c r="R495" s="36"/>
      <c r="S495" s="36"/>
      <c r="T495" s="36"/>
      <c r="U495" s="36"/>
      <c r="V495" s="36"/>
      <c r="W495" s="36"/>
      <c r="X495" s="36"/>
      <c r="Y495" s="36"/>
      <c r="Z495" s="36"/>
      <c r="AA495" s="36"/>
      <c r="AB495" s="36"/>
    </row>
    <row r="496" spans="1:28" ht="13.5" customHeight="1" x14ac:dyDescent="0.15">
      <c r="A496" s="58"/>
      <c r="B496" s="13" t="s">
        <v>1181</v>
      </c>
      <c r="C496" s="49"/>
      <c r="D496" s="49" t="str">
        <f>($D$439)</f>
        <v>xxxx</v>
      </c>
      <c r="E496" s="49"/>
      <c r="F496" s="49"/>
      <c r="G496" s="49"/>
      <c r="H496" s="36"/>
      <c r="I496" s="36"/>
      <c r="J496" s="36"/>
      <c r="K496" s="36"/>
      <c r="L496" s="36"/>
      <c r="M496" s="36"/>
      <c r="N496" s="36"/>
      <c r="O496" s="36"/>
      <c r="P496" s="36"/>
      <c r="Q496" s="36"/>
      <c r="R496" s="36"/>
      <c r="S496" s="36"/>
      <c r="T496" s="36"/>
      <c r="U496" s="36"/>
      <c r="V496" s="36"/>
      <c r="W496" s="36"/>
      <c r="X496" s="36"/>
      <c r="Y496" s="36"/>
      <c r="Z496" s="36"/>
      <c r="AA496" s="36"/>
      <c r="AB496" s="36"/>
    </row>
    <row r="497" spans="1:28" ht="15.75" customHeight="1" x14ac:dyDescent="0.15">
      <c r="A497" s="58"/>
      <c r="B497" s="64" t="s">
        <v>1182</v>
      </c>
      <c r="C497" s="49"/>
      <c r="D497" s="175" t="s">
        <v>1122</v>
      </c>
      <c r="E497" s="49"/>
      <c r="F497" s="49"/>
      <c r="G497" s="49"/>
      <c r="H497" s="36"/>
      <c r="I497" s="36"/>
      <c r="J497" s="36"/>
      <c r="K497" s="36"/>
      <c r="L497" s="36"/>
      <c r="M497" s="36"/>
      <c r="N497" s="36"/>
      <c r="O497" s="36"/>
      <c r="P497" s="36"/>
      <c r="Q497" s="36"/>
      <c r="R497" s="36"/>
      <c r="S497" s="36"/>
      <c r="T497" s="36"/>
      <c r="U497" s="36"/>
      <c r="V497" s="36"/>
      <c r="W497" s="36"/>
      <c r="X497" s="36"/>
      <c r="Y497" s="36"/>
      <c r="Z497" s="36"/>
      <c r="AA497" s="36"/>
      <c r="AB497" s="36"/>
    </row>
    <row r="498" spans="1:28" ht="13.5" customHeight="1" x14ac:dyDescent="0.15">
      <c r="A498" s="58"/>
      <c r="B498" s="60" t="s">
        <v>1183</v>
      </c>
      <c r="C498" s="49"/>
      <c r="D498" s="162">
        <v>0</v>
      </c>
      <c r="E498" s="49" t="s">
        <v>1184</v>
      </c>
      <c r="F498" s="49"/>
      <c r="G498" s="49"/>
      <c r="H498" s="36"/>
      <c r="I498" s="36"/>
      <c r="J498" s="36"/>
      <c r="K498" s="36"/>
      <c r="L498" s="36"/>
      <c r="M498" s="36"/>
      <c r="N498" s="36"/>
      <c r="O498" s="36"/>
      <c r="P498" s="36"/>
      <c r="Q498" s="36"/>
      <c r="R498" s="36"/>
      <c r="S498" s="36"/>
      <c r="T498" s="36"/>
      <c r="U498" s="36"/>
      <c r="V498" s="36"/>
      <c r="W498" s="36"/>
      <c r="X498" s="36"/>
      <c r="Y498" s="36"/>
      <c r="Z498" s="36"/>
      <c r="AA498" s="36"/>
      <c r="AB498" s="36"/>
    </row>
    <row r="499" spans="1:28" ht="13.5" customHeight="1" x14ac:dyDescent="0.15">
      <c r="A499" s="58" t="s">
        <v>555</v>
      </c>
      <c r="B499" s="60" t="s">
        <v>1185</v>
      </c>
      <c r="C499" s="49"/>
      <c r="D499" s="49"/>
      <c r="E499" s="49"/>
      <c r="F499" s="49"/>
      <c r="G499" s="49"/>
      <c r="H499" s="36"/>
      <c r="I499" s="36"/>
      <c r="J499" s="36"/>
      <c r="K499" s="36"/>
      <c r="L499" s="36"/>
      <c r="M499" s="36"/>
      <c r="N499" s="36"/>
      <c r="O499" s="36"/>
      <c r="P499" s="36"/>
      <c r="Q499" s="36"/>
      <c r="R499" s="36"/>
      <c r="S499" s="36"/>
      <c r="T499" s="36"/>
      <c r="U499" s="36"/>
      <c r="V499" s="36"/>
      <c r="W499" s="36"/>
      <c r="X499" s="36"/>
      <c r="Y499" s="36"/>
      <c r="Z499" s="36"/>
      <c r="AA499" s="36"/>
      <c r="AB499" s="36"/>
    </row>
    <row r="500" spans="1:28" ht="13.5" customHeight="1" x14ac:dyDescent="0.15">
      <c r="A500" s="58"/>
      <c r="B500" s="64" t="s">
        <v>1186</v>
      </c>
      <c r="C500" s="49"/>
      <c r="D500" s="49" t="str">
        <f>($D$433)</f>
        <v>vmax</v>
      </c>
      <c r="E500" s="49"/>
      <c r="F500" s="49"/>
      <c r="G500" s="49"/>
      <c r="H500" s="36"/>
      <c r="I500" s="36"/>
      <c r="J500" s="36"/>
      <c r="K500" s="36"/>
      <c r="L500" s="36"/>
      <c r="M500" s="36"/>
      <c r="N500" s="36"/>
      <c r="O500" s="36"/>
      <c r="P500" s="36"/>
      <c r="Q500" s="36"/>
      <c r="R500" s="36"/>
      <c r="S500" s="36"/>
      <c r="T500" s="36"/>
      <c r="U500" s="36"/>
      <c r="V500" s="36"/>
      <c r="W500" s="36"/>
      <c r="X500" s="36"/>
      <c r="Y500" s="36"/>
      <c r="Z500" s="36"/>
      <c r="AA500" s="36"/>
      <c r="AB500" s="36"/>
    </row>
    <row r="501" spans="1:28" ht="13.5" customHeight="1" x14ac:dyDescent="0.15">
      <c r="A501" s="58" t="s">
        <v>1187</v>
      </c>
      <c r="B501" s="147" t="s">
        <v>1188</v>
      </c>
      <c r="C501" s="49"/>
      <c r="D501" s="49"/>
      <c r="E501" s="49"/>
      <c r="F501" s="49"/>
      <c r="G501" s="49"/>
      <c r="H501" s="36"/>
      <c r="I501" s="36"/>
      <c r="J501" s="36"/>
      <c r="K501" s="36"/>
      <c r="L501" s="36"/>
      <c r="M501" s="36"/>
      <c r="N501" s="36"/>
      <c r="O501" s="36"/>
      <c r="P501" s="36"/>
      <c r="Q501" s="36"/>
      <c r="R501" s="36"/>
      <c r="S501" s="36"/>
      <c r="T501" s="36"/>
      <c r="U501" s="36"/>
      <c r="V501" s="36"/>
      <c r="W501" s="36"/>
      <c r="X501" s="36"/>
      <c r="Y501" s="36"/>
      <c r="Z501" s="36"/>
      <c r="AA501" s="36"/>
      <c r="AB501" s="36"/>
    </row>
    <row r="502" spans="1:28" ht="13.5" customHeight="1" x14ac:dyDescent="0.15">
      <c r="A502" s="58"/>
      <c r="B502" s="13" t="s">
        <v>1189</v>
      </c>
      <c r="C502" s="59"/>
      <c r="D502" s="49"/>
      <c r="E502" s="49"/>
      <c r="F502" s="49"/>
      <c r="G502" s="49"/>
      <c r="H502" s="36"/>
      <c r="I502" s="36"/>
      <c r="J502" s="36"/>
      <c r="K502" s="36"/>
      <c r="L502" s="36"/>
      <c r="M502" s="36"/>
      <c r="N502" s="36"/>
      <c r="O502" s="36"/>
      <c r="P502" s="36"/>
      <c r="Q502" s="36"/>
      <c r="R502" s="36"/>
      <c r="S502" s="36"/>
      <c r="T502" s="36"/>
      <c r="U502" s="36"/>
      <c r="V502" s="36"/>
      <c r="W502" s="36"/>
      <c r="X502" s="36"/>
      <c r="Y502" s="36"/>
      <c r="Z502" s="36"/>
      <c r="AA502" s="36"/>
      <c r="AB502" s="36"/>
    </row>
    <row r="503" spans="1:28" ht="13.5" customHeight="1" x14ac:dyDescent="0.15">
      <c r="A503" s="58"/>
      <c r="B503" s="64" t="s">
        <v>1190</v>
      </c>
      <c r="C503" s="82"/>
      <c r="D503" s="175" t="s">
        <v>1122</v>
      </c>
      <c r="E503" s="49"/>
      <c r="F503" s="49"/>
      <c r="G503" s="49"/>
      <c r="H503" s="36"/>
      <c r="I503" s="36"/>
      <c r="J503" s="36"/>
      <c r="K503" s="36"/>
      <c r="L503" s="36"/>
      <c r="M503" s="36"/>
      <c r="N503" s="36"/>
      <c r="O503" s="36"/>
      <c r="P503" s="36"/>
      <c r="Q503" s="36"/>
      <c r="R503" s="36"/>
      <c r="S503" s="36"/>
      <c r="T503" s="36"/>
      <c r="U503" s="36"/>
      <c r="V503" s="36"/>
      <c r="W503" s="36"/>
      <c r="X503" s="36"/>
      <c r="Y503" s="36"/>
      <c r="Z503" s="36"/>
      <c r="AA503" s="36"/>
      <c r="AB503" s="36"/>
    </row>
    <row r="504" spans="1:28" ht="13.5" customHeight="1" x14ac:dyDescent="0.15">
      <c r="A504" s="58"/>
      <c r="B504" s="179" t="s">
        <v>1191</v>
      </c>
      <c r="C504" s="59"/>
      <c r="D504" s="166">
        <v>0</v>
      </c>
      <c r="E504" s="49" t="s">
        <v>1124</v>
      </c>
      <c r="F504" s="49"/>
      <c r="G504" s="49"/>
      <c r="H504" s="36"/>
      <c r="I504" s="36"/>
      <c r="J504" s="36"/>
      <c r="K504" s="36"/>
      <c r="L504" s="36"/>
      <c r="M504" s="36"/>
      <c r="N504" s="36"/>
      <c r="O504" s="36"/>
      <c r="P504" s="36"/>
      <c r="Q504" s="36"/>
      <c r="R504" s="36"/>
      <c r="S504" s="36"/>
      <c r="T504" s="36"/>
      <c r="U504" s="36"/>
      <c r="V504" s="36"/>
      <c r="W504" s="36"/>
      <c r="X504" s="36"/>
      <c r="Y504" s="36"/>
      <c r="Z504" s="36"/>
      <c r="AA504" s="36"/>
      <c r="AB504" s="36"/>
    </row>
    <row r="505" spans="1:28" ht="13.5" customHeight="1" x14ac:dyDescent="0.15">
      <c r="A505" s="58"/>
      <c r="B505" s="13" t="s">
        <v>1192</v>
      </c>
      <c r="C505" s="59"/>
      <c r="D505" s="49">
        <f>($D$492)</f>
        <v>0</v>
      </c>
      <c r="E505" s="49"/>
      <c r="F505" s="49"/>
      <c r="G505" s="49"/>
      <c r="H505" s="36"/>
      <c r="I505" s="36"/>
      <c r="J505" s="36"/>
      <c r="K505" s="36"/>
      <c r="L505" s="36"/>
      <c r="M505" s="36"/>
      <c r="N505" s="36"/>
      <c r="O505" s="36"/>
      <c r="P505" s="36"/>
      <c r="Q505" s="36"/>
      <c r="R505" s="36"/>
      <c r="S505" s="36"/>
      <c r="T505" s="36"/>
      <c r="U505" s="36"/>
      <c r="V505" s="36"/>
      <c r="W505" s="36"/>
      <c r="X505" s="36"/>
      <c r="Y505" s="36"/>
      <c r="Z505" s="36"/>
      <c r="AA505" s="36"/>
      <c r="AB505" s="36"/>
    </row>
    <row r="506" spans="1:28" ht="13.5" customHeight="1" x14ac:dyDescent="0.15">
      <c r="A506" s="58"/>
      <c r="B506" s="13" t="s">
        <v>1193</v>
      </c>
      <c r="C506" s="59"/>
      <c r="D506" s="49"/>
      <c r="E506" s="49"/>
      <c r="F506" s="49"/>
      <c r="G506" s="49"/>
      <c r="H506" s="36"/>
      <c r="I506" s="36"/>
      <c r="J506" s="36"/>
      <c r="K506" s="36"/>
      <c r="L506" s="36"/>
      <c r="M506" s="36"/>
      <c r="N506" s="36"/>
      <c r="O506" s="36"/>
      <c r="P506" s="36"/>
      <c r="Q506" s="36"/>
      <c r="R506" s="36"/>
      <c r="S506" s="36"/>
      <c r="T506" s="36"/>
      <c r="U506" s="36"/>
      <c r="V506" s="36"/>
      <c r="W506" s="36"/>
      <c r="X506" s="36"/>
      <c r="Y506" s="36"/>
      <c r="Z506" s="36"/>
      <c r="AA506" s="36"/>
      <c r="AB506" s="36"/>
    </row>
    <row r="507" spans="1:28" ht="13.5" customHeight="1" x14ac:dyDescent="0.15">
      <c r="A507" s="58"/>
      <c r="B507" s="64" t="s">
        <v>1194</v>
      </c>
      <c r="C507" s="59"/>
      <c r="D507" s="175" t="s">
        <v>1122</v>
      </c>
      <c r="E507" s="49"/>
      <c r="F507" s="49"/>
      <c r="G507" s="49"/>
      <c r="H507" s="36"/>
      <c r="I507" s="36"/>
      <c r="J507" s="36"/>
      <c r="K507" s="36"/>
      <c r="L507" s="36"/>
      <c r="M507" s="36"/>
      <c r="N507" s="36"/>
      <c r="O507" s="36"/>
      <c r="P507" s="36"/>
      <c r="Q507" s="36"/>
      <c r="R507" s="36"/>
      <c r="S507" s="36"/>
      <c r="T507" s="36"/>
      <c r="U507" s="36"/>
      <c r="V507" s="36"/>
      <c r="W507" s="36"/>
      <c r="X507" s="36"/>
      <c r="Y507" s="36"/>
      <c r="Z507" s="36"/>
      <c r="AA507" s="36"/>
      <c r="AB507" s="36"/>
    </row>
    <row r="508" spans="1:28" ht="13.5" customHeight="1" x14ac:dyDescent="0.15">
      <c r="A508" s="58"/>
      <c r="B508" s="60" t="s">
        <v>1195</v>
      </c>
      <c r="C508" s="59"/>
      <c r="D508" s="166">
        <v>0</v>
      </c>
      <c r="E508" s="49" t="s">
        <v>1124</v>
      </c>
      <c r="F508" s="49"/>
      <c r="G508" s="49"/>
      <c r="H508" s="36"/>
      <c r="I508" s="36"/>
      <c r="J508" s="36"/>
      <c r="K508" s="36"/>
      <c r="L508" s="36"/>
      <c r="M508" s="36"/>
      <c r="N508" s="36"/>
      <c r="O508" s="36"/>
      <c r="P508" s="36"/>
      <c r="Q508" s="36"/>
      <c r="R508" s="36"/>
      <c r="S508" s="36"/>
      <c r="T508" s="36"/>
      <c r="U508" s="36"/>
      <c r="V508" s="36"/>
      <c r="W508" s="36"/>
      <c r="X508" s="36"/>
      <c r="Y508" s="36"/>
      <c r="Z508" s="36"/>
      <c r="AA508" s="36"/>
      <c r="AB508" s="36"/>
    </row>
    <row r="509" spans="1:28" ht="13.5" customHeight="1" x14ac:dyDescent="0.15">
      <c r="A509" s="58"/>
      <c r="B509" s="64" t="s">
        <v>1196</v>
      </c>
      <c r="C509" s="59"/>
      <c r="D509" s="49"/>
      <c r="E509" s="49"/>
      <c r="F509" s="49"/>
      <c r="G509" s="49"/>
      <c r="H509" s="36"/>
      <c r="I509" s="36"/>
      <c r="J509" s="36"/>
      <c r="K509" s="36"/>
      <c r="L509" s="36"/>
      <c r="M509" s="36"/>
      <c r="N509" s="36"/>
      <c r="O509" s="36"/>
      <c r="P509" s="36"/>
      <c r="Q509" s="36"/>
      <c r="R509" s="36"/>
      <c r="S509" s="36"/>
      <c r="T509" s="36"/>
      <c r="U509" s="36"/>
      <c r="V509" s="36"/>
      <c r="W509" s="36"/>
      <c r="X509" s="36"/>
      <c r="Y509" s="36"/>
      <c r="Z509" s="36"/>
      <c r="AA509" s="36"/>
      <c r="AB509" s="36"/>
    </row>
    <row r="510" spans="1:28" ht="13.5" customHeight="1" x14ac:dyDescent="0.15">
      <c r="A510" s="58"/>
      <c r="B510" s="64" t="s">
        <v>1197</v>
      </c>
      <c r="C510" s="59"/>
      <c r="D510" s="49"/>
      <c r="E510" s="49"/>
      <c r="F510" s="49"/>
      <c r="G510" s="49"/>
      <c r="H510" s="36"/>
      <c r="I510" s="36"/>
      <c r="J510" s="36"/>
      <c r="K510" s="36"/>
      <c r="L510" s="36"/>
      <c r="M510" s="36"/>
      <c r="N510" s="36"/>
      <c r="O510" s="36"/>
      <c r="P510" s="36"/>
      <c r="Q510" s="36"/>
      <c r="R510" s="36"/>
      <c r="S510" s="36"/>
      <c r="T510" s="36"/>
      <c r="U510" s="36"/>
      <c r="V510" s="36"/>
      <c r="W510" s="36"/>
      <c r="X510" s="36"/>
      <c r="Y510" s="36"/>
      <c r="Z510" s="36"/>
      <c r="AA510" s="36"/>
      <c r="AB510" s="36"/>
    </row>
    <row r="511" spans="1:28" ht="13.5" customHeight="1" x14ac:dyDescent="0.15">
      <c r="A511" s="58"/>
      <c r="B511" s="60" t="s">
        <v>1198</v>
      </c>
      <c r="C511" s="59"/>
      <c r="D511" s="49" t="e">
        <f>($D$508)*(1+((($D$500)*(10^3)/3600)^2)/1500)</f>
        <v>#VALUE!</v>
      </c>
      <c r="E511" s="49"/>
      <c r="F511" s="49"/>
      <c r="G511" s="49"/>
      <c r="H511" s="36"/>
      <c r="I511" s="36"/>
      <c r="J511" s="36"/>
      <c r="K511" s="36"/>
      <c r="L511" s="36"/>
      <c r="M511" s="36"/>
      <c r="N511" s="36"/>
      <c r="O511" s="36"/>
      <c r="P511" s="36"/>
      <c r="Q511" s="36"/>
      <c r="R511" s="36"/>
      <c r="S511" s="36"/>
      <c r="T511" s="36"/>
      <c r="U511" s="36"/>
      <c r="V511" s="36"/>
      <c r="W511" s="36"/>
      <c r="X511" s="36"/>
      <c r="Y511" s="36"/>
      <c r="Z511" s="36"/>
      <c r="AA511" s="36"/>
      <c r="AB511" s="36"/>
    </row>
    <row r="512" spans="1:28" ht="13.5" customHeight="1" x14ac:dyDescent="0.15">
      <c r="A512" s="58"/>
      <c r="B512" s="60" t="s">
        <v>1199</v>
      </c>
      <c r="C512" s="59"/>
      <c r="D512" s="175" t="s">
        <v>1122</v>
      </c>
      <c r="E512" s="49"/>
      <c r="F512" s="49"/>
      <c r="G512" s="49"/>
      <c r="H512" s="36"/>
      <c r="I512" s="36"/>
      <c r="J512" s="36"/>
      <c r="K512" s="36"/>
      <c r="L512" s="36"/>
      <c r="M512" s="36"/>
      <c r="N512" s="36"/>
      <c r="O512" s="36"/>
      <c r="P512" s="36"/>
      <c r="Q512" s="36"/>
      <c r="R512" s="36"/>
      <c r="S512" s="36"/>
      <c r="T512" s="36"/>
      <c r="U512" s="36"/>
      <c r="V512" s="36"/>
      <c r="W512" s="36"/>
      <c r="X512" s="36"/>
      <c r="Y512" s="36"/>
      <c r="Z512" s="36"/>
      <c r="AA512" s="36"/>
      <c r="AB512" s="36"/>
    </row>
    <row r="513" spans="1:28" ht="13.5" customHeight="1" x14ac:dyDescent="0.15">
      <c r="A513" s="58"/>
      <c r="B513" s="60" t="s">
        <v>1200</v>
      </c>
      <c r="C513" s="59"/>
      <c r="D513" s="162">
        <v>0</v>
      </c>
      <c r="E513" s="49" t="s">
        <v>1124</v>
      </c>
      <c r="F513" s="49"/>
      <c r="G513" s="49"/>
      <c r="H513" s="36"/>
      <c r="I513" s="36"/>
      <c r="J513" s="36"/>
      <c r="K513" s="36"/>
      <c r="L513" s="36"/>
      <c r="M513" s="36"/>
      <c r="N513" s="36"/>
      <c r="O513" s="36"/>
      <c r="P513" s="36"/>
      <c r="Q513" s="36"/>
      <c r="R513" s="36"/>
      <c r="S513" s="36"/>
      <c r="T513" s="36"/>
      <c r="U513" s="36"/>
      <c r="V513" s="36"/>
      <c r="W513" s="36"/>
      <c r="X513" s="36"/>
      <c r="Y513" s="36"/>
      <c r="Z513" s="36"/>
      <c r="AA513" s="36"/>
      <c r="AB513" s="36"/>
    </row>
    <row r="514" spans="1:28" ht="13.5" customHeight="1" x14ac:dyDescent="0.15">
      <c r="A514" s="58" t="s">
        <v>1201</v>
      </c>
      <c r="B514" s="60" t="s">
        <v>699</v>
      </c>
      <c r="C514" s="59"/>
      <c r="D514" s="49"/>
      <c r="E514" s="49"/>
      <c r="F514" s="49"/>
      <c r="G514" s="36"/>
      <c r="H514" s="36"/>
      <c r="I514" s="36"/>
      <c r="J514" s="36"/>
      <c r="K514" s="36"/>
      <c r="L514" s="36"/>
      <c r="M514" s="36"/>
      <c r="N514" s="36"/>
      <c r="O514" s="36"/>
      <c r="P514" s="36"/>
      <c r="Q514" s="36"/>
      <c r="R514" s="36"/>
      <c r="S514" s="36"/>
      <c r="T514" s="36"/>
      <c r="U514" s="36"/>
      <c r="V514" s="36"/>
      <c r="W514" s="36"/>
      <c r="X514" s="36"/>
      <c r="Y514" s="36"/>
      <c r="Z514" s="36"/>
      <c r="AA514" s="36"/>
      <c r="AB514" s="36"/>
    </row>
    <row r="515" spans="1:28" ht="13.5" customHeight="1" x14ac:dyDescent="0.15">
      <c r="A515" s="58" t="s">
        <v>551</v>
      </c>
      <c r="B515" s="60" t="s">
        <v>700</v>
      </c>
      <c r="C515" s="90"/>
      <c r="D515" s="49"/>
      <c r="E515" s="62"/>
      <c r="F515" s="36"/>
      <c r="G515" s="36"/>
      <c r="H515" s="36"/>
      <c r="I515" s="36"/>
      <c r="J515" s="36"/>
      <c r="K515" s="36"/>
      <c r="L515" s="36"/>
      <c r="M515" s="36"/>
      <c r="N515" s="36"/>
      <c r="O515" s="36"/>
      <c r="P515" s="36"/>
      <c r="Q515" s="36"/>
      <c r="R515" s="36"/>
      <c r="S515" s="36"/>
      <c r="T515" s="36"/>
      <c r="U515" s="36"/>
      <c r="V515" s="36"/>
      <c r="W515" s="36"/>
      <c r="X515" s="36"/>
      <c r="Y515" s="36"/>
      <c r="Z515" s="36"/>
      <c r="AA515" s="36"/>
      <c r="AB515" s="36"/>
    </row>
    <row r="516" spans="1:28" ht="13.5" customHeight="1" x14ac:dyDescent="0.15">
      <c r="A516" s="58"/>
      <c r="B516" s="13" t="s">
        <v>1202</v>
      </c>
      <c r="C516" s="90"/>
      <c r="D516" s="49"/>
      <c r="E516" s="62"/>
      <c r="F516" s="36"/>
      <c r="G516" s="36"/>
      <c r="H516" s="36"/>
      <c r="I516" s="36"/>
      <c r="J516" s="36"/>
      <c r="K516" s="36"/>
      <c r="L516" s="36"/>
      <c r="M516" s="36"/>
      <c r="N516" s="36"/>
      <c r="O516" s="36"/>
      <c r="P516" s="36"/>
      <c r="Q516" s="36"/>
      <c r="R516" s="36"/>
      <c r="S516" s="36"/>
      <c r="T516" s="36"/>
      <c r="U516" s="36"/>
      <c r="V516" s="36"/>
      <c r="W516" s="36"/>
      <c r="X516" s="36"/>
      <c r="Y516" s="36"/>
      <c r="Z516" s="36"/>
      <c r="AA516" s="36"/>
      <c r="AB516" s="36"/>
    </row>
    <row r="517" spans="1:28" ht="13.5" customHeight="1" x14ac:dyDescent="0.15">
      <c r="A517" s="58"/>
      <c r="B517" s="64" t="s">
        <v>1203</v>
      </c>
      <c r="C517" s="49"/>
      <c r="D517" s="49"/>
      <c r="E517" s="49"/>
      <c r="F517" s="36"/>
      <c r="G517" s="36"/>
      <c r="H517" s="36"/>
      <c r="I517" s="36"/>
      <c r="J517" s="36"/>
      <c r="K517" s="36"/>
      <c r="L517" s="36"/>
      <c r="M517" s="36"/>
      <c r="N517" s="36"/>
      <c r="O517" s="36"/>
      <c r="P517" s="36"/>
      <c r="Q517" s="36"/>
      <c r="R517" s="36"/>
      <c r="S517" s="36"/>
      <c r="T517" s="36"/>
      <c r="U517" s="36"/>
      <c r="V517" s="36"/>
      <c r="W517" s="36"/>
      <c r="X517" s="36"/>
      <c r="Y517" s="36"/>
      <c r="Z517" s="36"/>
      <c r="AA517" s="36"/>
      <c r="AB517" s="36"/>
    </row>
    <row r="518" spans="1:28" ht="13.5" customHeight="1" x14ac:dyDescent="0.15">
      <c r="A518" s="58"/>
      <c r="B518" s="64" t="s">
        <v>1204</v>
      </c>
      <c r="C518" s="59"/>
      <c r="D518" s="49"/>
      <c r="E518" s="49"/>
      <c r="F518" s="36"/>
      <c r="G518" s="36"/>
      <c r="H518" s="36"/>
      <c r="I518" s="36"/>
      <c r="J518" s="36"/>
      <c r="K518" s="36"/>
      <c r="L518" s="36"/>
      <c r="M518" s="36"/>
      <c r="N518" s="36"/>
      <c r="O518" s="36"/>
      <c r="P518" s="36"/>
      <c r="Q518" s="36"/>
      <c r="R518" s="36"/>
      <c r="S518" s="36"/>
      <c r="T518" s="36"/>
      <c r="U518" s="36"/>
      <c r="V518" s="36"/>
      <c r="W518" s="36"/>
      <c r="X518" s="36"/>
      <c r="Y518" s="36"/>
      <c r="Z518" s="36"/>
      <c r="AA518" s="36"/>
      <c r="AB518" s="36"/>
    </row>
    <row r="519" spans="1:28" ht="13.5" customHeight="1" x14ac:dyDescent="0.15">
      <c r="A519" s="58"/>
      <c r="B519" s="64" t="s">
        <v>1205</v>
      </c>
      <c r="C519" s="59"/>
      <c r="D519" s="49"/>
      <c r="E519" s="49"/>
      <c r="F519" s="36"/>
      <c r="G519" s="36"/>
      <c r="H519" s="36"/>
      <c r="I519" s="36"/>
      <c r="J519" s="36"/>
      <c r="K519" s="36"/>
      <c r="L519" s="36"/>
      <c r="M519" s="36"/>
      <c r="N519" s="36"/>
      <c r="O519" s="36"/>
      <c r="P519" s="36"/>
      <c r="Q519" s="36"/>
      <c r="R519" s="36"/>
      <c r="S519" s="36"/>
      <c r="T519" s="36"/>
      <c r="U519" s="36"/>
      <c r="V519" s="36"/>
      <c r="W519" s="36"/>
      <c r="X519" s="36"/>
      <c r="Y519" s="36"/>
      <c r="Z519" s="36"/>
      <c r="AA519" s="36"/>
      <c r="AB519" s="36"/>
    </row>
    <row r="520" spans="1:28" ht="13.5" customHeight="1" x14ac:dyDescent="0.15">
      <c r="A520" s="58"/>
      <c r="B520" s="64" t="s">
        <v>1206</v>
      </c>
      <c r="C520" s="59"/>
      <c r="D520" s="49"/>
      <c r="E520" s="49"/>
      <c r="F520" s="36"/>
      <c r="G520" s="36"/>
      <c r="H520" s="36"/>
      <c r="I520" s="36"/>
      <c r="J520" s="36"/>
      <c r="K520" s="36"/>
      <c r="L520" s="36"/>
      <c r="M520" s="36"/>
      <c r="N520" s="36"/>
      <c r="O520" s="36"/>
      <c r="P520" s="36"/>
      <c r="Q520" s="36"/>
      <c r="R520" s="36"/>
      <c r="S520" s="36"/>
      <c r="T520" s="36"/>
      <c r="U520" s="36"/>
      <c r="V520" s="36"/>
      <c r="W520" s="36"/>
      <c r="X520" s="36"/>
      <c r="Y520" s="36"/>
      <c r="Z520" s="36"/>
      <c r="AA520" s="36"/>
      <c r="AB520" s="36"/>
    </row>
    <row r="521" spans="1:28" ht="13.5" customHeight="1" x14ac:dyDescent="0.15">
      <c r="A521" s="58"/>
      <c r="B521" s="13" t="s">
        <v>1207</v>
      </c>
      <c r="C521" s="90"/>
      <c r="D521" s="49" t="str">
        <f>($D$439)</f>
        <v>xxxx</v>
      </c>
      <c r="E521" s="62"/>
      <c r="F521" s="36"/>
      <c r="G521" s="36"/>
      <c r="H521" s="36"/>
      <c r="I521" s="36"/>
      <c r="J521" s="36"/>
      <c r="K521" s="36"/>
      <c r="L521" s="36"/>
      <c r="M521" s="36"/>
      <c r="N521" s="36"/>
      <c r="O521" s="36"/>
      <c r="P521" s="36"/>
      <c r="Q521" s="36"/>
      <c r="R521" s="36"/>
      <c r="S521" s="36"/>
      <c r="T521" s="36"/>
      <c r="U521" s="36"/>
      <c r="V521" s="36"/>
      <c r="W521" s="36"/>
      <c r="X521" s="36"/>
      <c r="Y521" s="36"/>
      <c r="Z521" s="36"/>
      <c r="AA521" s="36"/>
      <c r="AB521" s="36"/>
    </row>
    <row r="522" spans="1:28" ht="13.5" customHeight="1" x14ac:dyDescent="0.15">
      <c r="A522" s="58"/>
      <c r="B522" s="64" t="s">
        <v>1208</v>
      </c>
      <c r="C522" s="49"/>
      <c r="D522" s="49"/>
      <c r="E522" s="62"/>
      <c r="F522" s="36"/>
      <c r="G522" s="36"/>
      <c r="H522" s="36"/>
      <c r="I522" s="36"/>
      <c r="J522" s="36"/>
      <c r="K522" s="36"/>
      <c r="L522" s="36"/>
      <c r="M522" s="36"/>
      <c r="N522" s="36"/>
      <c r="O522" s="36"/>
      <c r="P522" s="36"/>
      <c r="Q522" s="36"/>
      <c r="R522" s="36"/>
      <c r="S522" s="36"/>
      <c r="T522" s="36"/>
      <c r="U522" s="36"/>
      <c r="V522" s="36"/>
      <c r="W522" s="36"/>
      <c r="X522" s="36"/>
      <c r="Y522" s="36"/>
      <c r="Z522" s="36"/>
      <c r="AA522" s="36"/>
      <c r="AB522" s="36"/>
    </row>
    <row r="523" spans="1:28" ht="13.5" customHeight="1" x14ac:dyDescent="0.15">
      <c r="A523" s="58"/>
      <c r="B523" s="64" t="s">
        <v>1209</v>
      </c>
      <c r="C523" s="49"/>
      <c r="D523" s="175" t="s">
        <v>1122</v>
      </c>
      <c r="E523" s="62"/>
      <c r="F523" s="36"/>
      <c r="G523" s="36"/>
      <c r="H523" s="36"/>
      <c r="I523" s="36"/>
      <c r="J523" s="36"/>
      <c r="K523" s="36"/>
      <c r="L523" s="36"/>
      <c r="M523" s="36"/>
      <c r="N523" s="36"/>
      <c r="O523" s="36"/>
      <c r="P523" s="36"/>
      <c r="Q523" s="36"/>
      <c r="R523" s="36"/>
      <c r="S523" s="36"/>
      <c r="T523" s="36"/>
      <c r="U523" s="36"/>
      <c r="V523" s="36"/>
      <c r="W523" s="36"/>
      <c r="X523" s="36"/>
      <c r="Y523" s="36"/>
      <c r="Z523" s="36"/>
      <c r="AA523" s="36"/>
      <c r="AB523" s="36"/>
    </row>
    <row r="524" spans="1:28" ht="13.5" customHeight="1" x14ac:dyDescent="0.15">
      <c r="A524" s="58"/>
      <c r="B524" s="64" t="s">
        <v>1210</v>
      </c>
      <c r="C524" s="62"/>
      <c r="D524" s="166">
        <v>0</v>
      </c>
      <c r="E524" s="49" t="s">
        <v>1211</v>
      </c>
      <c r="F524" s="36"/>
      <c r="G524" s="36"/>
      <c r="H524" s="36"/>
      <c r="I524" s="36"/>
      <c r="J524" s="36"/>
      <c r="K524" s="36"/>
      <c r="L524" s="36"/>
      <c r="M524" s="36"/>
      <c r="N524" s="36"/>
      <c r="O524" s="36"/>
      <c r="P524" s="36"/>
      <c r="Q524" s="36"/>
      <c r="R524" s="36"/>
      <c r="S524" s="36"/>
      <c r="T524" s="36"/>
      <c r="U524" s="36"/>
      <c r="V524" s="36"/>
      <c r="W524" s="36"/>
      <c r="X524" s="36"/>
      <c r="Y524" s="36"/>
      <c r="Z524" s="36"/>
      <c r="AA524" s="36"/>
      <c r="AB524" s="36"/>
    </row>
    <row r="525" spans="1:28" ht="13.5" customHeight="1" x14ac:dyDescent="0.15">
      <c r="A525" s="58"/>
      <c r="B525" s="64" t="s">
        <v>1212</v>
      </c>
      <c r="C525" s="59"/>
      <c r="D525" s="175" t="s">
        <v>1122</v>
      </c>
      <c r="E525" s="49"/>
      <c r="F525" s="36"/>
      <c r="G525" s="36"/>
      <c r="H525" s="36"/>
      <c r="I525" s="36"/>
      <c r="J525" s="36"/>
      <c r="K525" s="36"/>
      <c r="L525" s="36"/>
      <c r="M525" s="36"/>
      <c r="N525" s="36"/>
      <c r="O525" s="36"/>
      <c r="P525" s="36"/>
      <c r="Q525" s="36"/>
      <c r="R525" s="36"/>
      <c r="S525" s="36"/>
      <c r="T525" s="36"/>
      <c r="U525" s="36"/>
      <c r="V525" s="36"/>
      <c r="W525" s="36"/>
      <c r="X525" s="36"/>
      <c r="Y525" s="36"/>
      <c r="Z525" s="36"/>
      <c r="AA525" s="36"/>
      <c r="AB525" s="36"/>
    </row>
    <row r="526" spans="1:28" ht="13.5" customHeight="1" x14ac:dyDescent="0.15">
      <c r="A526" s="58"/>
      <c r="B526" s="64" t="s">
        <v>1213</v>
      </c>
      <c r="C526" s="59"/>
      <c r="D526" s="166">
        <v>0</v>
      </c>
      <c r="E526" s="49" t="s">
        <v>1211</v>
      </c>
      <c r="F526" s="36"/>
      <c r="G526" s="36"/>
      <c r="H526" s="36"/>
      <c r="I526" s="36"/>
      <c r="J526" s="36"/>
      <c r="K526" s="36"/>
      <c r="L526" s="36"/>
      <c r="M526" s="36"/>
      <c r="N526" s="36"/>
      <c r="O526" s="36"/>
      <c r="P526" s="36"/>
      <c r="Q526" s="36"/>
      <c r="R526" s="36"/>
      <c r="S526" s="36"/>
      <c r="T526" s="36"/>
      <c r="U526" s="36"/>
      <c r="V526" s="36"/>
      <c r="W526" s="36"/>
      <c r="X526" s="36"/>
      <c r="Y526" s="36"/>
      <c r="Z526" s="36"/>
      <c r="AA526" s="36"/>
      <c r="AB526" s="36"/>
    </row>
    <row r="527" spans="1:28" ht="13.5" customHeight="1" x14ac:dyDescent="0.15">
      <c r="A527" s="58" t="s">
        <v>553</v>
      </c>
      <c r="B527" s="60" t="s">
        <v>699</v>
      </c>
      <c r="C527" s="49"/>
      <c r="D527" s="49"/>
      <c r="E527" s="49"/>
      <c r="F527" s="36"/>
      <c r="G527" s="36"/>
      <c r="H527" s="36"/>
      <c r="I527" s="36"/>
      <c r="J527" s="36"/>
      <c r="K527" s="36"/>
      <c r="L527" s="36"/>
      <c r="M527" s="36"/>
      <c r="N527" s="36"/>
      <c r="O527" s="36"/>
      <c r="P527" s="36"/>
      <c r="Q527" s="36"/>
      <c r="R527" s="36"/>
      <c r="S527" s="36"/>
      <c r="T527" s="36"/>
      <c r="U527" s="36"/>
      <c r="V527" s="36"/>
      <c r="W527" s="36"/>
      <c r="X527" s="36"/>
      <c r="Y527" s="36"/>
      <c r="Z527" s="36"/>
      <c r="AA527" s="36"/>
      <c r="AB527" s="36"/>
    </row>
    <row r="528" spans="1:28" ht="13.5" customHeight="1" x14ac:dyDescent="0.15">
      <c r="A528" s="58"/>
      <c r="B528" s="64" t="s">
        <v>1214</v>
      </c>
      <c r="C528" s="49"/>
      <c r="D528" s="49"/>
      <c r="E528" s="49"/>
      <c r="F528" s="36"/>
      <c r="G528" s="36"/>
      <c r="H528" s="36"/>
      <c r="I528" s="36"/>
      <c r="J528" s="36"/>
      <c r="K528" s="36"/>
      <c r="L528" s="36"/>
      <c r="M528" s="36"/>
      <c r="N528" s="36"/>
      <c r="O528" s="36"/>
      <c r="P528" s="36"/>
      <c r="Q528" s="36"/>
      <c r="R528" s="36"/>
      <c r="S528" s="36"/>
      <c r="T528" s="36"/>
      <c r="U528" s="36"/>
      <c r="V528" s="36"/>
      <c r="W528" s="36"/>
      <c r="X528" s="36"/>
      <c r="Y528" s="36"/>
      <c r="Z528" s="36"/>
      <c r="AA528" s="36"/>
      <c r="AB528" s="36"/>
    </row>
    <row r="529" spans="1:28" ht="13.5" customHeight="1" x14ac:dyDescent="0.15">
      <c r="A529" s="58"/>
      <c r="B529" s="60" t="s">
        <v>1215</v>
      </c>
      <c r="C529" s="49"/>
      <c r="D529" s="49" t="str">
        <f>($D$521)</f>
        <v>xxxx</v>
      </c>
      <c r="E529" s="49"/>
      <c r="F529" s="36"/>
      <c r="G529" s="36"/>
      <c r="H529" s="36"/>
      <c r="I529" s="36"/>
      <c r="J529" s="36"/>
      <c r="K529" s="36"/>
      <c r="L529" s="36"/>
      <c r="M529" s="36"/>
      <c r="N529" s="36"/>
      <c r="O529" s="36"/>
      <c r="P529" s="36"/>
      <c r="Q529" s="36"/>
      <c r="R529" s="36"/>
      <c r="S529" s="36"/>
      <c r="T529" s="36"/>
      <c r="U529" s="36"/>
      <c r="V529" s="36"/>
      <c r="W529" s="36"/>
      <c r="X529" s="36"/>
      <c r="Y529" s="36"/>
      <c r="Z529" s="36"/>
      <c r="AA529" s="36"/>
      <c r="AB529" s="36"/>
    </row>
    <row r="530" spans="1:28" ht="13.5" customHeight="1" x14ac:dyDescent="0.15">
      <c r="A530" s="58"/>
      <c r="B530" s="64" t="s">
        <v>1216</v>
      </c>
      <c r="C530" s="49"/>
      <c r="D530" s="166">
        <v>0</v>
      </c>
      <c r="E530" s="49"/>
      <c r="F530" s="49"/>
      <c r="G530" s="49"/>
      <c r="H530" s="36"/>
      <c r="I530" s="36"/>
      <c r="J530" s="36"/>
      <c r="K530" s="36"/>
      <c r="L530" s="36"/>
      <c r="M530" s="36"/>
      <c r="N530" s="36"/>
      <c r="O530" s="36"/>
      <c r="P530" s="36"/>
      <c r="Q530" s="36"/>
      <c r="R530" s="36"/>
      <c r="S530" s="36"/>
      <c r="T530" s="36"/>
      <c r="U530" s="36"/>
      <c r="V530" s="36"/>
      <c r="W530" s="36"/>
      <c r="X530" s="36"/>
      <c r="Y530" s="36"/>
      <c r="Z530" s="36"/>
      <c r="AA530" s="36"/>
      <c r="AB530" s="36"/>
    </row>
    <row r="531" spans="1:28" ht="13.5" customHeight="1" x14ac:dyDescent="0.15">
      <c r="A531" s="58"/>
      <c r="B531" s="64" t="s">
        <v>1217</v>
      </c>
      <c r="C531" s="49"/>
      <c r="D531" s="166" t="s">
        <v>1122</v>
      </c>
      <c r="E531" s="49"/>
      <c r="F531" s="49"/>
      <c r="G531" s="49"/>
      <c r="H531" s="36"/>
      <c r="I531" s="36"/>
      <c r="J531" s="36"/>
      <c r="K531" s="36"/>
      <c r="L531" s="36"/>
      <c r="M531" s="36"/>
      <c r="N531" s="36"/>
      <c r="O531" s="36"/>
      <c r="P531" s="36"/>
      <c r="Q531" s="36"/>
      <c r="R531" s="36"/>
      <c r="S531" s="36"/>
      <c r="T531" s="36"/>
      <c r="U531" s="36"/>
      <c r="V531" s="36"/>
      <c r="W531" s="36"/>
      <c r="X531" s="36"/>
      <c r="Y531" s="36"/>
      <c r="Z531" s="36"/>
      <c r="AA531" s="36"/>
      <c r="AB531" s="36"/>
    </row>
    <row r="532" spans="1:28" ht="13.5" customHeight="1" x14ac:dyDescent="0.15">
      <c r="A532" s="58"/>
      <c r="B532" s="64" t="s">
        <v>1218</v>
      </c>
      <c r="C532" s="59"/>
      <c r="D532" s="49"/>
      <c r="E532" s="49"/>
      <c r="F532" s="36"/>
      <c r="G532" s="36"/>
      <c r="H532" s="36"/>
      <c r="I532" s="36"/>
      <c r="J532" s="36"/>
      <c r="K532" s="36"/>
      <c r="L532" s="36"/>
      <c r="M532" s="36"/>
      <c r="N532" s="36"/>
      <c r="O532" s="36"/>
      <c r="P532" s="36"/>
      <c r="Q532" s="36"/>
      <c r="R532" s="36"/>
      <c r="S532" s="36"/>
      <c r="T532" s="36"/>
      <c r="U532" s="36"/>
      <c r="V532" s="36"/>
      <c r="W532" s="36"/>
      <c r="X532" s="36"/>
      <c r="Y532" s="36"/>
      <c r="Z532" s="36"/>
      <c r="AA532" s="36"/>
      <c r="AB532" s="36"/>
    </row>
    <row r="533" spans="1:28" ht="13.5" customHeight="1" x14ac:dyDescent="0.15">
      <c r="A533" s="58"/>
      <c r="B533" s="64" t="s">
        <v>1219</v>
      </c>
      <c r="C533" s="59"/>
      <c r="D533" s="49"/>
      <c r="E533" s="49"/>
      <c r="F533" s="36"/>
      <c r="G533" s="36"/>
      <c r="H533" s="36"/>
      <c r="I533" s="36"/>
      <c r="J533" s="36"/>
      <c r="K533" s="36"/>
      <c r="L533" s="36"/>
      <c r="M533" s="36"/>
      <c r="N533" s="36"/>
      <c r="O533" s="36"/>
      <c r="P533" s="36"/>
      <c r="Q533" s="36"/>
      <c r="R533" s="36"/>
      <c r="S533" s="36"/>
      <c r="T533" s="36"/>
      <c r="U533" s="36"/>
      <c r="V533" s="36"/>
      <c r="W533" s="36"/>
      <c r="X533" s="36"/>
      <c r="Y533" s="36"/>
      <c r="Z533" s="36"/>
      <c r="AA533" s="36"/>
      <c r="AB533" s="36"/>
    </row>
    <row r="534" spans="1:28" ht="13.5" customHeight="1" x14ac:dyDescent="0.15">
      <c r="A534" s="58"/>
      <c r="B534" s="64" t="s">
        <v>1220</v>
      </c>
      <c r="C534" s="59"/>
      <c r="D534" s="49"/>
      <c r="E534" s="49"/>
      <c r="F534" s="36"/>
      <c r="G534" s="36"/>
      <c r="H534" s="36"/>
      <c r="I534" s="36"/>
      <c r="J534" s="36"/>
      <c r="K534" s="36"/>
      <c r="L534" s="36"/>
      <c r="M534" s="36"/>
      <c r="N534" s="36"/>
      <c r="O534" s="36"/>
      <c r="P534" s="36"/>
      <c r="Q534" s="36"/>
      <c r="R534" s="36"/>
      <c r="S534" s="36"/>
      <c r="T534" s="36"/>
      <c r="U534" s="36"/>
      <c r="V534" s="36"/>
      <c r="W534" s="36"/>
      <c r="X534" s="36"/>
      <c r="Y534" s="36"/>
      <c r="Z534" s="36"/>
      <c r="AA534" s="36"/>
      <c r="AB534" s="36"/>
    </row>
    <row r="535" spans="1:28" ht="13.5" customHeight="1" x14ac:dyDescent="0.15">
      <c r="A535" s="58"/>
      <c r="B535" s="64" t="s">
        <v>1221</v>
      </c>
      <c r="C535" s="59"/>
      <c r="D535" s="49">
        <f>($D$524)</f>
        <v>0</v>
      </c>
      <c r="E535" s="49"/>
      <c r="F535" s="36"/>
      <c r="G535" s="36"/>
      <c r="H535" s="36"/>
      <c r="I535" s="36"/>
      <c r="J535" s="36"/>
      <c r="K535" s="36"/>
      <c r="L535" s="36"/>
      <c r="M535" s="36"/>
      <c r="N535" s="36"/>
      <c r="O535" s="36"/>
      <c r="P535" s="36"/>
      <c r="Q535" s="36"/>
      <c r="R535" s="36"/>
      <c r="S535" s="36"/>
      <c r="T535" s="36"/>
      <c r="U535" s="36"/>
      <c r="V535" s="36"/>
      <c r="W535" s="36"/>
      <c r="X535" s="36"/>
      <c r="Y535" s="36"/>
      <c r="Z535" s="36"/>
      <c r="AA535" s="36"/>
      <c r="AB535" s="36"/>
    </row>
    <row r="536" spans="1:28" ht="13.5" customHeight="1" x14ac:dyDescent="0.15">
      <c r="A536" s="58"/>
      <c r="B536" s="64" t="s">
        <v>1222</v>
      </c>
      <c r="C536" s="59"/>
      <c r="D536" s="49">
        <f>($D$526)</f>
        <v>0</v>
      </c>
      <c r="E536" s="49"/>
      <c r="F536" s="36"/>
      <c r="G536" s="36"/>
      <c r="H536" s="36"/>
      <c r="I536" s="36"/>
      <c r="J536" s="36"/>
      <c r="K536" s="36"/>
      <c r="L536" s="36"/>
      <c r="M536" s="36"/>
      <c r="N536" s="36"/>
      <c r="O536" s="36"/>
      <c r="P536" s="36"/>
      <c r="Q536" s="36"/>
      <c r="R536" s="36"/>
      <c r="S536" s="36"/>
      <c r="T536" s="36"/>
      <c r="U536" s="36"/>
      <c r="V536" s="36"/>
      <c r="W536" s="36"/>
      <c r="X536" s="36"/>
      <c r="Y536" s="36"/>
      <c r="Z536" s="36"/>
      <c r="AA536" s="36"/>
      <c r="AB536" s="36"/>
    </row>
    <row r="537" spans="1:28" ht="13.5" customHeight="1" x14ac:dyDescent="0.15">
      <c r="A537" s="58"/>
      <c r="B537" s="64" t="s">
        <v>1223</v>
      </c>
      <c r="C537" s="59"/>
      <c r="D537" s="49">
        <f>0.8*($D$535*$D$536)/(10^6)</f>
        <v>0</v>
      </c>
      <c r="E537" s="49" t="s">
        <v>1211</v>
      </c>
      <c r="F537" s="36"/>
      <c r="G537" s="36"/>
      <c r="H537" s="36"/>
      <c r="I537" s="36"/>
      <c r="J537" s="36"/>
      <c r="K537" s="36"/>
      <c r="L537" s="36"/>
      <c r="M537" s="36"/>
      <c r="N537" s="36"/>
      <c r="O537" s="36"/>
      <c r="P537" s="36"/>
      <c r="Q537" s="36"/>
      <c r="R537" s="36"/>
      <c r="S537" s="36"/>
      <c r="T537" s="36"/>
      <c r="U537" s="36"/>
      <c r="V537" s="36"/>
      <c r="W537" s="36"/>
      <c r="X537" s="36"/>
      <c r="Y537" s="36"/>
      <c r="Z537" s="36"/>
      <c r="AA537" s="36"/>
      <c r="AB537" s="36"/>
    </row>
    <row r="538" spans="1:28" ht="13.5" customHeight="1" x14ac:dyDescent="0.15">
      <c r="A538" s="58"/>
      <c r="B538" s="64" t="s">
        <v>1224</v>
      </c>
      <c r="C538" s="49"/>
      <c r="D538" s="49"/>
      <c r="E538" s="49"/>
      <c r="F538" s="36"/>
      <c r="G538" s="36"/>
      <c r="H538" s="36"/>
      <c r="I538" s="36"/>
      <c r="J538" s="36"/>
      <c r="K538" s="36"/>
      <c r="L538" s="36"/>
      <c r="M538" s="36"/>
      <c r="N538" s="36"/>
      <c r="O538" s="36"/>
      <c r="P538" s="36"/>
      <c r="Q538" s="36"/>
      <c r="R538" s="36"/>
      <c r="S538" s="36"/>
      <c r="T538" s="36"/>
      <c r="U538" s="36"/>
      <c r="V538" s="36"/>
      <c r="W538" s="36"/>
      <c r="X538" s="36"/>
      <c r="Y538" s="36"/>
      <c r="Z538" s="36"/>
      <c r="AA538" s="36"/>
      <c r="AB538" s="36"/>
    </row>
    <row r="539" spans="1:28" ht="13.5" customHeight="1" x14ac:dyDescent="0.15">
      <c r="A539" s="58"/>
      <c r="B539" s="64" t="s">
        <v>1225</v>
      </c>
      <c r="C539" s="49"/>
      <c r="D539" s="166" t="s">
        <v>1122</v>
      </c>
      <c r="E539" s="49"/>
      <c r="F539" s="36"/>
      <c r="G539" s="36"/>
      <c r="H539" s="36"/>
      <c r="I539" s="36"/>
      <c r="J539" s="36"/>
      <c r="K539" s="36"/>
      <c r="L539" s="36"/>
      <c r="M539" s="36"/>
      <c r="N539" s="36"/>
      <c r="O539" s="36"/>
      <c r="P539" s="36"/>
      <c r="Q539" s="36"/>
      <c r="R539" s="36"/>
      <c r="S539" s="36"/>
      <c r="T539" s="36"/>
      <c r="U539" s="36"/>
      <c r="V539" s="36"/>
      <c r="W539" s="36"/>
      <c r="X539" s="36"/>
      <c r="Y539" s="36"/>
      <c r="Z539" s="36"/>
      <c r="AA539" s="36"/>
      <c r="AB539" s="36"/>
    </row>
    <row r="540" spans="1:28" ht="13.5" customHeight="1" x14ac:dyDescent="0.15">
      <c r="A540" s="58"/>
      <c r="B540" s="64" t="s">
        <v>1226</v>
      </c>
      <c r="C540" s="49"/>
      <c r="D540" s="166">
        <v>0</v>
      </c>
      <c r="E540" s="49" t="s">
        <v>1211</v>
      </c>
      <c r="F540" s="36"/>
      <c r="G540" s="36"/>
      <c r="H540" s="36"/>
      <c r="I540" s="36"/>
      <c r="J540" s="36"/>
      <c r="K540" s="36"/>
      <c r="L540" s="36"/>
      <c r="M540" s="36"/>
      <c r="N540" s="36"/>
      <c r="O540" s="36"/>
      <c r="P540" s="36"/>
      <c r="Q540" s="36"/>
      <c r="R540" s="36"/>
      <c r="S540" s="36"/>
      <c r="T540" s="36"/>
      <c r="U540" s="36"/>
      <c r="V540" s="36"/>
      <c r="W540" s="36"/>
      <c r="X540" s="36"/>
      <c r="Y540" s="36"/>
      <c r="Z540" s="36"/>
      <c r="AA540" s="36"/>
      <c r="AB540" s="36"/>
    </row>
    <row r="541" spans="1:28" ht="13.5" customHeight="1" x14ac:dyDescent="0.15">
      <c r="A541" s="58"/>
      <c r="B541" s="64" t="s">
        <v>1227</v>
      </c>
      <c r="C541" s="59"/>
      <c r="D541" s="49"/>
      <c r="E541" s="49"/>
      <c r="F541" s="36"/>
      <c r="G541" s="36"/>
      <c r="H541" s="36"/>
      <c r="I541" s="36"/>
      <c r="J541" s="36"/>
      <c r="K541" s="36"/>
      <c r="L541" s="36"/>
      <c r="M541" s="36"/>
      <c r="N541" s="36"/>
      <c r="O541" s="36"/>
      <c r="P541" s="36"/>
      <c r="Q541" s="36"/>
      <c r="R541" s="36"/>
      <c r="S541" s="36"/>
      <c r="T541" s="36"/>
      <c r="U541" s="36"/>
      <c r="V541" s="36"/>
      <c r="W541" s="36"/>
      <c r="X541" s="36"/>
      <c r="Y541" s="36"/>
      <c r="Z541" s="36"/>
      <c r="AA541" s="36"/>
      <c r="AB541" s="36"/>
    </row>
    <row r="542" spans="1:28" ht="13.5" customHeight="1" x14ac:dyDescent="0.15">
      <c r="A542" s="58"/>
      <c r="B542" s="64" t="s">
        <v>1228</v>
      </c>
      <c r="C542" s="59"/>
      <c r="D542" s="166" t="s">
        <v>1122</v>
      </c>
      <c r="E542" s="49"/>
      <c r="F542" s="36"/>
      <c r="G542" s="36"/>
      <c r="H542" s="36"/>
      <c r="I542" s="36"/>
      <c r="J542" s="36"/>
      <c r="K542" s="36"/>
      <c r="L542" s="36"/>
      <c r="M542" s="36"/>
      <c r="N542" s="36"/>
      <c r="O542" s="36"/>
      <c r="P542" s="36"/>
      <c r="Q542" s="36"/>
      <c r="R542" s="36"/>
      <c r="S542" s="36"/>
      <c r="T542" s="36"/>
      <c r="U542" s="36"/>
      <c r="V542" s="36"/>
      <c r="W542" s="36"/>
      <c r="X542" s="36"/>
      <c r="Y542" s="36"/>
      <c r="Z542" s="36"/>
      <c r="AA542" s="36"/>
      <c r="AB542" s="36"/>
    </row>
    <row r="543" spans="1:28" ht="13.5" customHeight="1" x14ac:dyDescent="0.15">
      <c r="A543" s="58"/>
      <c r="B543" s="64" t="s">
        <v>754</v>
      </c>
      <c r="C543" s="59"/>
      <c r="D543" s="49"/>
      <c r="E543" s="49"/>
      <c r="F543" s="36"/>
      <c r="G543" s="36"/>
      <c r="H543" s="36"/>
      <c r="I543" s="36"/>
      <c r="J543" s="36"/>
      <c r="K543" s="36"/>
      <c r="L543" s="36"/>
      <c r="M543" s="36"/>
      <c r="N543" s="36"/>
      <c r="O543" s="36"/>
      <c r="P543" s="36"/>
      <c r="Q543" s="36"/>
      <c r="R543" s="36"/>
      <c r="S543" s="36"/>
      <c r="T543" s="36"/>
      <c r="U543" s="36"/>
      <c r="V543" s="36"/>
      <c r="W543" s="36"/>
      <c r="X543" s="36"/>
      <c r="Y543" s="36"/>
      <c r="Z543" s="36"/>
      <c r="AA543" s="36"/>
      <c r="AB543" s="36"/>
    </row>
    <row r="544" spans="1:28" ht="13.5" customHeight="1" x14ac:dyDescent="0.15">
      <c r="A544" s="58"/>
      <c r="B544" s="64" t="s">
        <v>755</v>
      </c>
      <c r="C544" s="59"/>
      <c r="D544" s="49"/>
      <c r="E544" s="49"/>
      <c r="F544" s="36"/>
      <c r="G544" s="36"/>
      <c r="H544" s="36"/>
      <c r="I544" s="36"/>
      <c r="J544" s="36"/>
      <c r="K544" s="36"/>
      <c r="L544" s="36"/>
      <c r="M544" s="36"/>
      <c r="N544" s="36"/>
      <c r="O544" s="36"/>
      <c r="P544" s="36"/>
      <c r="Q544" s="36"/>
      <c r="R544" s="36"/>
      <c r="S544" s="36"/>
      <c r="T544" s="36"/>
      <c r="U544" s="36"/>
      <c r="V544" s="36"/>
      <c r="W544" s="36"/>
      <c r="X544" s="36"/>
      <c r="Y544" s="36"/>
      <c r="Z544" s="36"/>
      <c r="AA544" s="36"/>
      <c r="AB544" s="36"/>
    </row>
    <row r="545" spans="1:28" ht="13.5" customHeight="1" x14ac:dyDescent="0.15">
      <c r="A545" s="58"/>
      <c r="B545" s="64" t="s">
        <v>1229</v>
      </c>
      <c r="C545" s="49"/>
      <c r="D545" s="49">
        <f>($D$537)*($D$540)</f>
        <v>0</v>
      </c>
      <c r="E545" s="49" t="s">
        <v>1211</v>
      </c>
      <c r="F545" s="49"/>
      <c r="G545" s="49"/>
      <c r="H545" s="36"/>
      <c r="I545" s="36"/>
      <c r="J545" s="36"/>
      <c r="K545" s="36"/>
      <c r="L545" s="36"/>
      <c r="M545" s="36"/>
      <c r="N545" s="36"/>
      <c r="O545" s="36"/>
      <c r="P545" s="36"/>
      <c r="Q545" s="36"/>
      <c r="R545" s="36"/>
      <c r="S545" s="36"/>
      <c r="T545" s="36"/>
      <c r="U545" s="36"/>
      <c r="V545" s="36"/>
      <c r="W545" s="36"/>
      <c r="X545" s="36"/>
      <c r="Y545" s="36"/>
      <c r="Z545" s="36"/>
      <c r="AA545" s="36"/>
      <c r="AB545" s="36"/>
    </row>
    <row r="546" spans="1:28" ht="13.5" customHeight="1" x14ac:dyDescent="0.15">
      <c r="A546" s="58" t="s">
        <v>1230</v>
      </c>
      <c r="B546" s="60" t="s">
        <v>1231</v>
      </c>
      <c r="C546" s="82"/>
      <c r="D546" s="82"/>
      <c r="E546" s="82"/>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row>
    <row r="547" spans="1:28" ht="13.5" customHeight="1" x14ac:dyDescent="0.15">
      <c r="A547" s="58"/>
      <c r="B547" s="64" t="s">
        <v>1232</v>
      </c>
      <c r="C547" s="82"/>
      <c r="D547" s="82"/>
      <c r="E547" s="82"/>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row>
    <row r="548" spans="1:28" ht="13.5" customHeight="1" x14ac:dyDescent="0.15">
      <c r="A548" s="58"/>
      <c r="B548" s="60" t="s">
        <v>1233</v>
      </c>
      <c r="C548" s="82"/>
      <c r="D548" s="82"/>
      <c r="E548" s="82"/>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row>
    <row r="549" spans="1:28" ht="13.5" customHeight="1" x14ac:dyDescent="0.15">
      <c r="A549" s="58"/>
      <c r="B549" s="64" t="s">
        <v>1234</v>
      </c>
      <c r="C549" s="82"/>
      <c r="D549" s="82"/>
      <c r="E549" s="82"/>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row>
    <row r="550" spans="1:28" ht="13.5" customHeight="1" x14ac:dyDescent="0.15">
      <c r="A550" s="58"/>
      <c r="B550" s="64" t="s">
        <v>1235</v>
      </c>
      <c r="C550" s="82"/>
      <c r="D550" s="82"/>
      <c r="E550" s="82"/>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row>
    <row r="551" spans="1:28" ht="13.5" customHeight="1" x14ac:dyDescent="0.15">
      <c r="A551" s="58"/>
      <c r="B551" s="60" t="s">
        <v>1236</v>
      </c>
      <c r="C551" s="82"/>
      <c r="D551" s="82"/>
      <c r="E551" s="82"/>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row>
    <row r="552" spans="1:28" ht="13.5" customHeight="1" x14ac:dyDescent="0.15">
      <c r="A552" s="58"/>
      <c r="B552" s="64" t="s">
        <v>1234</v>
      </c>
      <c r="C552" s="82"/>
      <c r="D552" s="82"/>
      <c r="E552" s="82"/>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row>
    <row r="553" spans="1:28" ht="13.5" customHeight="1" x14ac:dyDescent="0.15">
      <c r="A553" s="58" t="s">
        <v>1237</v>
      </c>
      <c r="B553" s="60" t="s">
        <v>783</v>
      </c>
      <c r="C553" s="58"/>
      <c r="D553" s="82"/>
      <c r="E553" s="82"/>
      <c r="F553" s="82"/>
      <c r="G553" s="82"/>
      <c r="H553" s="104"/>
      <c r="I553" s="104"/>
      <c r="J553" s="104"/>
      <c r="K553" s="104"/>
      <c r="L553" s="104"/>
      <c r="M553" s="104"/>
      <c r="N553" s="104"/>
      <c r="O553" s="104"/>
      <c r="P553" s="104"/>
      <c r="Q553" s="104"/>
      <c r="R553" s="104"/>
      <c r="S553" s="104"/>
      <c r="T553" s="104"/>
      <c r="U553" s="104"/>
      <c r="V553" s="104"/>
      <c r="W553" s="104"/>
      <c r="X553" s="104"/>
      <c r="Y553" s="104"/>
      <c r="Z553" s="104"/>
      <c r="AA553" s="104"/>
      <c r="AB553" s="104"/>
    </row>
    <row r="554" spans="1:28" ht="27" customHeight="1" x14ac:dyDescent="0.15">
      <c r="A554" s="58" t="s">
        <v>551</v>
      </c>
      <c r="B554" s="60" t="s">
        <v>784</v>
      </c>
      <c r="C554" s="58"/>
      <c r="D554" s="82"/>
      <c r="E554" s="82"/>
      <c r="F554" s="82"/>
      <c r="G554" s="82"/>
      <c r="H554" s="104"/>
      <c r="I554" s="104"/>
      <c r="J554" s="104"/>
      <c r="K554" s="104"/>
      <c r="L554" s="104"/>
      <c r="M554" s="104"/>
      <c r="N554" s="104"/>
      <c r="O554" s="104"/>
      <c r="P554" s="104"/>
      <c r="Q554" s="104"/>
      <c r="R554" s="104"/>
      <c r="S554" s="104"/>
      <c r="T554" s="104"/>
      <c r="U554" s="104"/>
      <c r="V554" s="104"/>
      <c r="W554" s="104"/>
      <c r="X554" s="104"/>
      <c r="Y554" s="104"/>
      <c r="Z554" s="104"/>
      <c r="AA554" s="104"/>
      <c r="AB554" s="104"/>
    </row>
    <row r="555" spans="1:28" ht="13.5" customHeight="1" x14ac:dyDescent="0.15">
      <c r="A555" s="58"/>
      <c r="B555" s="118" t="s">
        <v>1238</v>
      </c>
      <c r="C555" s="58"/>
      <c r="D555" s="160" t="s">
        <v>1239</v>
      </c>
      <c r="E555" s="82"/>
      <c r="F555" s="64"/>
      <c r="G555" s="82"/>
      <c r="H555" s="82"/>
      <c r="I555" s="82"/>
      <c r="J555" s="104"/>
      <c r="K555" s="104"/>
      <c r="L555" s="104"/>
      <c r="M555" s="104"/>
      <c r="N555" s="104"/>
      <c r="O555" s="64"/>
      <c r="P555" s="82"/>
      <c r="Q555" s="82"/>
      <c r="R555" s="104"/>
      <c r="S555" s="104"/>
      <c r="T555" s="64"/>
      <c r="U555" s="82"/>
      <c r="V555" s="82"/>
      <c r="W555" s="82"/>
      <c r="X555" s="82"/>
      <c r="Y555" s="64"/>
      <c r="Z555" s="82"/>
      <c r="AA555" s="82"/>
      <c r="AB555" s="104"/>
    </row>
    <row r="556" spans="1:28" ht="13.5" customHeight="1" x14ac:dyDescent="0.15">
      <c r="A556" s="58"/>
      <c r="B556" s="64" t="s">
        <v>1240</v>
      </c>
      <c r="C556" s="58"/>
      <c r="D556" s="160" t="s">
        <v>1241</v>
      </c>
      <c r="E556" s="82"/>
      <c r="F556" s="64"/>
      <c r="G556" s="82"/>
      <c r="H556" s="82"/>
      <c r="I556" s="82"/>
      <c r="J556" s="104"/>
      <c r="K556" s="104"/>
      <c r="L556" s="104"/>
      <c r="M556" s="104"/>
      <c r="N556" s="104"/>
      <c r="O556" s="64"/>
      <c r="P556" s="82"/>
      <c r="Q556" s="82"/>
      <c r="R556" s="104"/>
      <c r="S556" s="104"/>
      <c r="T556" s="64"/>
      <c r="U556" s="82"/>
      <c r="V556" s="82"/>
      <c r="W556" s="82"/>
      <c r="X556" s="82"/>
      <c r="Y556" s="64"/>
      <c r="Z556" s="82"/>
      <c r="AA556" s="82"/>
      <c r="AB556" s="104"/>
    </row>
    <row r="557" spans="1:28" ht="13.5" customHeight="1" x14ac:dyDescent="0.15">
      <c r="A557" s="58"/>
      <c r="B557" s="64" t="s">
        <v>1242</v>
      </c>
      <c r="C557" s="49"/>
      <c r="D557" s="162" t="s">
        <v>1243</v>
      </c>
      <c r="E557" s="82"/>
      <c r="F557" s="49"/>
      <c r="G557" s="49"/>
      <c r="H557" s="36"/>
      <c r="I557" s="36"/>
      <c r="J557" s="36"/>
      <c r="K557" s="36"/>
      <c r="L557" s="36"/>
      <c r="M557" s="36"/>
      <c r="N557" s="36"/>
      <c r="O557" s="36"/>
      <c r="P557" s="36"/>
      <c r="Q557" s="36"/>
      <c r="R557" s="36"/>
      <c r="S557" s="36"/>
      <c r="T557" s="36"/>
      <c r="U557" s="36"/>
      <c r="V557" s="36"/>
      <c r="W557" s="36"/>
      <c r="X557" s="36"/>
      <c r="Y557" s="36"/>
      <c r="Z557" s="36"/>
      <c r="AA557" s="36"/>
      <c r="AB557" s="36"/>
    </row>
    <row r="558" spans="1:28" ht="13.5" customHeight="1" x14ac:dyDescent="0.15">
      <c r="A558" s="58" t="s">
        <v>553</v>
      </c>
      <c r="B558" s="118" t="s">
        <v>1244</v>
      </c>
      <c r="C558" s="58"/>
      <c r="D558" s="82"/>
      <c r="E558" s="82"/>
      <c r="F558" s="64"/>
      <c r="G558" s="82"/>
      <c r="H558" s="82"/>
      <c r="I558" s="82"/>
      <c r="J558" s="104"/>
      <c r="K558" s="104"/>
      <c r="L558" s="104"/>
      <c r="M558" s="104"/>
      <c r="N558" s="104"/>
      <c r="O558" s="64"/>
      <c r="P558" s="82"/>
      <c r="Q558" s="82"/>
      <c r="R558" s="104"/>
      <c r="S558" s="104"/>
      <c r="T558" s="64"/>
      <c r="U558" s="82"/>
      <c r="V558" s="82"/>
      <c r="W558" s="82"/>
      <c r="X558" s="82"/>
      <c r="Y558" s="64"/>
      <c r="Z558" s="82"/>
      <c r="AA558" s="82"/>
      <c r="AB558" s="104"/>
    </row>
    <row r="559" spans="1:28" ht="13.5" customHeight="1" x14ac:dyDescent="0.15">
      <c r="A559" s="58"/>
      <c r="B559" s="64" t="s">
        <v>1245</v>
      </c>
      <c r="C559" s="62"/>
      <c r="D559" s="162" t="s">
        <v>1246</v>
      </c>
      <c r="E559" s="82"/>
      <c r="F559" s="36"/>
      <c r="G559" s="36"/>
      <c r="H559" s="36"/>
      <c r="I559" s="36"/>
      <c r="J559" s="36"/>
      <c r="K559" s="36"/>
      <c r="L559" s="36"/>
      <c r="M559" s="36"/>
      <c r="N559" s="36"/>
      <c r="O559" s="36"/>
      <c r="P559" s="36"/>
      <c r="Q559" s="36"/>
      <c r="R559" s="36"/>
      <c r="S559" s="36"/>
      <c r="T559" s="36"/>
      <c r="U559" s="36"/>
      <c r="V559" s="36"/>
      <c r="W559" s="36"/>
      <c r="X559" s="36"/>
      <c r="Y559" s="36"/>
      <c r="Z559" s="36"/>
      <c r="AA559" s="36"/>
      <c r="AB559" s="36"/>
    </row>
    <row r="560" spans="1:28" ht="13.5" customHeight="1" x14ac:dyDescent="0.15">
      <c r="A560" s="58"/>
      <c r="B560" s="64" t="s">
        <v>1247</v>
      </c>
      <c r="C560" s="58"/>
      <c r="D560" s="82"/>
      <c r="E560" s="82"/>
      <c r="F560" s="64"/>
      <c r="G560" s="82"/>
      <c r="H560" s="82"/>
      <c r="I560" s="82"/>
      <c r="J560" s="104"/>
      <c r="K560" s="104"/>
      <c r="L560" s="104"/>
      <c r="M560" s="104"/>
      <c r="N560" s="104"/>
      <c r="O560" s="64"/>
      <c r="P560" s="82"/>
      <c r="Q560" s="82"/>
      <c r="R560" s="104"/>
      <c r="S560" s="104"/>
      <c r="T560" s="64"/>
      <c r="U560" s="82"/>
      <c r="V560" s="82"/>
      <c r="W560" s="82"/>
      <c r="X560" s="82"/>
      <c r="Y560" s="64"/>
      <c r="Z560" s="82"/>
      <c r="AA560" s="82"/>
      <c r="AB560" s="104"/>
    </row>
    <row r="561" spans="1:28" ht="13.5" customHeight="1" x14ac:dyDescent="0.15">
      <c r="A561" s="58"/>
      <c r="B561" s="64" t="s">
        <v>1248</v>
      </c>
      <c r="C561" s="58"/>
      <c r="D561" s="175" t="str">
        <f>($D$557)</f>
        <v>xăng/diesel</v>
      </c>
      <c r="E561" s="82"/>
      <c r="F561" s="64"/>
      <c r="G561" s="82"/>
      <c r="H561" s="82"/>
      <c r="I561" s="82"/>
      <c r="J561" s="104"/>
      <c r="K561" s="104"/>
      <c r="L561" s="104"/>
      <c r="M561" s="104"/>
      <c r="N561" s="104"/>
      <c r="O561" s="64"/>
      <c r="P561" s="82"/>
      <c r="Q561" s="82"/>
      <c r="R561" s="104"/>
      <c r="S561" s="104"/>
      <c r="T561" s="64"/>
      <c r="U561" s="82"/>
      <c r="V561" s="82"/>
      <c r="W561" s="82"/>
      <c r="X561" s="82"/>
      <c r="Y561" s="64"/>
      <c r="Z561" s="82"/>
      <c r="AA561" s="82"/>
      <c r="AB561" s="104"/>
    </row>
    <row r="562" spans="1:28" ht="13.5" customHeight="1" x14ac:dyDescent="0.15">
      <c r="A562" s="58"/>
      <c r="B562" s="64" t="s">
        <v>1249</v>
      </c>
      <c r="C562" s="58"/>
      <c r="D562" s="175" t="str">
        <f>($D$559)</f>
        <v>có/không có</v>
      </c>
      <c r="E562" s="82"/>
      <c r="F562" s="64"/>
      <c r="G562" s="82"/>
      <c r="H562" s="82"/>
      <c r="I562" s="82"/>
      <c r="J562" s="104"/>
      <c r="K562" s="104"/>
      <c r="L562" s="104"/>
      <c r="M562" s="104"/>
      <c r="N562" s="104"/>
      <c r="O562" s="64"/>
      <c r="P562" s="82"/>
      <c r="Q562" s="82"/>
      <c r="R562" s="104"/>
      <c r="S562" s="104"/>
      <c r="T562" s="64"/>
      <c r="U562" s="82"/>
      <c r="V562" s="82"/>
      <c r="W562" s="82"/>
      <c r="X562" s="82"/>
      <c r="Y562" s="64"/>
      <c r="Z562" s="82"/>
      <c r="AA562" s="82"/>
      <c r="AB562" s="104"/>
    </row>
    <row r="563" spans="1:28" ht="13.5" customHeight="1" x14ac:dyDescent="0.15">
      <c r="A563" s="58"/>
      <c r="B563" s="64" t="s">
        <v>1250</v>
      </c>
      <c r="C563" s="58"/>
      <c r="D563" s="82"/>
      <c r="E563" s="82"/>
      <c r="F563" s="64"/>
      <c r="G563" s="82"/>
      <c r="H563" s="82"/>
      <c r="I563" s="82"/>
      <c r="J563" s="104"/>
      <c r="K563" s="104"/>
      <c r="L563" s="104"/>
      <c r="M563" s="104"/>
      <c r="N563" s="104"/>
      <c r="O563" s="64"/>
      <c r="P563" s="82"/>
      <c r="Q563" s="82"/>
      <c r="R563" s="104"/>
      <c r="S563" s="104"/>
      <c r="T563" s="64"/>
      <c r="U563" s="82"/>
      <c r="V563" s="82"/>
      <c r="W563" s="82"/>
      <c r="X563" s="82"/>
      <c r="Y563" s="64"/>
      <c r="Z563" s="82"/>
      <c r="AA563" s="82"/>
      <c r="AB563" s="104"/>
    </row>
    <row r="564" spans="1:28" ht="27.75" customHeight="1" x14ac:dyDescent="0.15">
      <c r="A564" s="58"/>
      <c r="B564" s="64" t="s">
        <v>1251</v>
      </c>
      <c r="C564" s="58"/>
      <c r="D564" s="175" t="s">
        <v>1122</v>
      </c>
      <c r="E564" s="82"/>
      <c r="F564" s="64"/>
      <c r="G564" s="82"/>
      <c r="H564" s="82"/>
      <c r="I564" s="82"/>
      <c r="J564" s="104"/>
      <c r="K564" s="104"/>
      <c r="L564" s="104"/>
      <c r="M564" s="104"/>
      <c r="N564" s="104"/>
      <c r="O564" s="64"/>
      <c r="P564" s="82"/>
      <c r="Q564" s="82"/>
      <c r="R564" s="104"/>
      <c r="S564" s="104"/>
      <c r="T564" s="64"/>
      <c r="U564" s="82"/>
      <c r="V564" s="82"/>
      <c r="W564" s="82"/>
      <c r="X564" s="82"/>
      <c r="Y564" s="64"/>
      <c r="Z564" s="82"/>
      <c r="AA564" s="82"/>
      <c r="AB564" s="104"/>
    </row>
    <row r="565" spans="1:28" ht="15.75" customHeight="1" x14ac:dyDescent="0.15">
      <c r="A565" s="58"/>
      <c r="B565" s="60" t="s">
        <v>1252</v>
      </c>
      <c r="C565" s="58"/>
      <c r="D565" s="175">
        <v>0</v>
      </c>
      <c r="E565" s="82" t="s">
        <v>1253</v>
      </c>
      <c r="F565" s="64"/>
      <c r="G565" s="82"/>
      <c r="H565" s="82"/>
      <c r="I565" s="82"/>
      <c r="J565" s="13"/>
      <c r="K565" s="13"/>
      <c r="L565" s="13"/>
      <c r="M565" s="13"/>
      <c r="N565" s="13"/>
      <c r="O565" s="64"/>
      <c r="P565" s="82"/>
      <c r="Q565" s="82"/>
      <c r="R565" s="13"/>
      <c r="S565" s="13"/>
      <c r="T565" s="64"/>
      <c r="U565" s="82"/>
      <c r="V565" s="82"/>
      <c r="W565" s="82"/>
      <c r="X565" s="82"/>
      <c r="Y565" s="64"/>
      <c r="Z565" s="82"/>
      <c r="AA565" s="82"/>
      <c r="AB565" s="13"/>
    </row>
    <row r="566" spans="1:28" ht="13.5" customHeight="1" x14ac:dyDescent="0.15">
      <c r="A566" s="58"/>
      <c r="B566" s="64" t="s">
        <v>1254</v>
      </c>
      <c r="C566" s="58"/>
      <c r="D566" s="175" t="s">
        <v>1122</v>
      </c>
      <c r="E566" s="82"/>
      <c r="F566" s="64"/>
      <c r="G566" s="82"/>
      <c r="H566" s="82"/>
      <c r="I566" s="82"/>
      <c r="J566" s="13"/>
      <c r="K566" s="13"/>
      <c r="L566" s="13"/>
      <c r="M566" s="13"/>
      <c r="N566" s="13"/>
      <c r="O566" s="64"/>
      <c r="P566" s="82"/>
      <c r="Q566" s="82"/>
      <c r="R566" s="13"/>
      <c r="S566" s="13"/>
      <c r="T566" s="64"/>
      <c r="U566" s="82"/>
      <c r="V566" s="82"/>
      <c r="W566" s="82"/>
      <c r="X566" s="82"/>
      <c r="Y566" s="64"/>
      <c r="Z566" s="82"/>
      <c r="AA566" s="82"/>
      <c r="AB566" s="13"/>
    </row>
    <row r="567" spans="1:28" ht="13.5" customHeight="1" x14ac:dyDescent="0.15">
      <c r="A567" s="58"/>
      <c r="B567" s="64" t="s">
        <v>1255</v>
      </c>
      <c r="C567" s="58"/>
      <c r="D567" s="160">
        <v>0</v>
      </c>
      <c r="E567" s="82" t="s">
        <v>1211</v>
      </c>
      <c r="F567" s="64"/>
      <c r="G567" s="82"/>
      <c r="H567" s="82"/>
      <c r="I567" s="82"/>
      <c r="J567" s="104"/>
      <c r="K567" s="104"/>
      <c r="L567" s="104"/>
      <c r="M567" s="104"/>
      <c r="N567" s="104"/>
      <c r="O567" s="64"/>
      <c r="P567" s="82"/>
      <c r="Q567" s="82"/>
      <c r="R567" s="104"/>
      <c r="S567" s="104"/>
      <c r="T567" s="64"/>
      <c r="U567" s="82"/>
      <c r="V567" s="82"/>
      <c r="W567" s="82"/>
      <c r="X567" s="82"/>
      <c r="Y567" s="64"/>
      <c r="Z567" s="82"/>
      <c r="AA567" s="82"/>
      <c r="AB567" s="104"/>
    </row>
    <row r="568" spans="1:28" ht="13.5" customHeight="1" x14ac:dyDescent="0.15">
      <c r="A568" s="58" t="s">
        <v>555</v>
      </c>
      <c r="B568" s="60" t="s">
        <v>1256</v>
      </c>
      <c r="C568" s="58"/>
      <c r="D568" s="82"/>
      <c r="E568" s="82"/>
      <c r="F568" s="64"/>
      <c r="G568" s="82"/>
      <c r="H568" s="82"/>
      <c r="I568" s="82"/>
      <c r="J568" s="104"/>
      <c r="K568" s="104"/>
      <c r="L568" s="104"/>
      <c r="M568" s="104"/>
      <c r="N568" s="104"/>
      <c r="O568" s="64"/>
      <c r="P568" s="82"/>
      <c r="Q568" s="82"/>
      <c r="R568" s="104"/>
      <c r="S568" s="104"/>
      <c r="T568" s="64"/>
      <c r="U568" s="82"/>
      <c r="V568" s="82"/>
      <c r="W568" s="82"/>
      <c r="X568" s="82"/>
      <c r="Y568" s="64"/>
      <c r="Z568" s="82"/>
      <c r="AA568" s="82"/>
      <c r="AB568" s="104"/>
    </row>
    <row r="569" spans="1:28" ht="13.5" customHeight="1" x14ac:dyDescent="0.15">
      <c r="A569" s="58"/>
      <c r="B569" s="64" t="s">
        <v>1257</v>
      </c>
      <c r="C569" s="58"/>
      <c r="D569" s="82"/>
      <c r="E569" s="180"/>
      <c r="F569" s="64"/>
      <c r="G569" s="82"/>
      <c r="H569" s="82"/>
      <c r="I569" s="82"/>
      <c r="J569" s="104"/>
      <c r="K569" s="104"/>
      <c r="L569" s="104"/>
      <c r="M569" s="104"/>
      <c r="N569" s="104"/>
      <c r="O569" s="64"/>
      <c r="P569" s="82"/>
      <c r="Q569" s="82"/>
      <c r="R569" s="104"/>
      <c r="S569" s="104"/>
      <c r="T569" s="64"/>
      <c r="U569" s="82"/>
      <c r="V569" s="82"/>
      <c r="W569" s="82"/>
      <c r="X569" s="82"/>
      <c r="Y569" s="64"/>
      <c r="Z569" s="82"/>
      <c r="AA569" s="82"/>
      <c r="AB569" s="104"/>
    </row>
    <row r="570" spans="1:28" ht="13.5" customHeight="1" x14ac:dyDescent="0.15">
      <c r="A570" s="58"/>
      <c r="B570" s="64" t="s">
        <v>1258</v>
      </c>
      <c r="C570" s="58"/>
      <c r="D570" s="82"/>
      <c r="E570" s="180"/>
      <c r="F570" s="64"/>
      <c r="G570" s="82"/>
      <c r="H570" s="82"/>
      <c r="I570" s="82"/>
      <c r="J570" s="104"/>
      <c r="K570" s="104"/>
      <c r="L570" s="104"/>
      <c r="M570" s="104"/>
      <c r="N570" s="104"/>
      <c r="O570" s="64"/>
      <c r="P570" s="82"/>
      <c r="Q570" s="82"/>
      <c r="R570" s="104"/>
      <c r="S570" s="104"/>
      <c r="T570" s="64"/>
      <c r="U570" s="82"/>
      <c r="V570" s="82"/>
      <c r="W570" s="82"/>
      <c r="X570" s="82"/>
      <c r="Y570" s="64"/>
      <c r="Z570" s="82"/>
      <c r="AA570" s="82"/>
      <c r="AB570" s="104"/>
    </row>
    <row r="571" spans="1:28" ht="13.5" customHeight="1" x14ac:dyDescent="0.15">
      <c r="A571" s="58"/>
      <c r="B571" s="64" t="s">
        <v>1259</v>
      </c>
      <c r="C571" s="58"/>
      <c r="D571" s="175" t="str">
        <f>($D$557)</f>
        <v>xăng/diesel</v>
      </c>
      <c r="E571" s="180"/>
      <c r="F571" s="64"/>
      <c r="G571" s="82"/>
      <c r="H571" s="82"/>
      <c r="I571" s="82"/>
      <c r="J571" s="104"/>
      <c r="K571" s="104"/>
      <c r="L571" s="104"/>
      <c r="M571" s="104"/>
      <c r="N571" s="104"/>
      <c r="O571" s="64"/>
      <c r="P571" s="82"/>
      <c r="Q571" s="82"/>
      <c r="R571" s="104"/>
      <c r="S571" s="104"/>
      <c r="T571" s="64"/>
      <c r="U571" s="82"/>
      <c r="V571" s="82"/>
      <c r="W571" s="82"/>
      <c r="X571" s="82"/>
      <c r="Y571" s="64"/>
      <c r="Z571" s="82"/>
      <c r="AA571" s="82"/>
      <c r="AB571" s="104"/>
    </row>
    <row r="572" spans="1:28" ht="13.5" customHeight="1" x14ac:dyDescent="0.15">
      <c r="A572" s="58"/>
      <c r="B572" s="64" t="s">
        <v>1260</v>
      </c>
      <c r="C572" s="49"/>
      <c r="D572" s="181" t="s">
        <v>1261</v>
      </c>
      <c r="E572" s="49"/>
      <c r="F572" s="49"/>
      <c r="G572" s="49"/>
      <c r="H572" s="36"/>
      <c r="I572" s="36"/>
      <c r="J572" s="36"/>
      <c r="K572" s="36"/>
      <c r="L572" s="36"/>
      <c r="M572" s="36"/>
      <c r="N572" s="36"/>
      <c r="O572" s="36"/>
      <c r="P572" s="36"/>
      <c r="Q572" s="36"/>
      <c r="R572" s="36"/>
      <c r="S572" s="36"/>
      <c r="T572" s="36"/>
      <c r="U572" s="36"/>
      <c r="V572" s="36"/>
      <c r="W572" s="36"/>
      <c r="X572" s="36"/>
      <c r="Y572" s="36"/>
      <c r="Z572" s="36"/>
      <c r="AA572" s="36"/>
      <c r="AB572" s="36"/>
    </row>
    <row r="573" spans="1:28" ht="13.5" customHeight="1" x14ac:dyDescent="0.15">
      <c r="A573" s="58"/>
      <c r="B573" s="64" t="s">
        <v>1262</v>
      </c>
      <c r="C573" s="49"/>
      <c r="D573" s="166" t="s">
        <v>1263</v>
      </c>
      <c r="E573" s="49"/>
      <c r="F573" s="49"/>
      <c r="G573" s="49"/>
      <c r="H573" s="36"/>
      <c r="I573" s="36"/>
      <c r="J573" s="36"/>
      <c r="K573" s="36"/>
      <c r="L573" s="36"/>
      <c r="M573" s="36"/>
      <c r="N573" s="36"/>
      <c r="O573" s="36"/>
      <c r="P573" s="36"/>
      <c r="Q573" s="36"/>
      <c r="R573" s="36"/>
      <c r="S573" s="36"/>
      <c r="T573" s="36"/>
      <c r="U573" s="36"/>
      <c r="V573" s="36"/>
      <c r="W573" s="36"/>
      <c r="X573" s="36"/>
      <c r="Y573" s="36"/>
      <c r="Z573" s="36"/>
      <c r="AA573" s="36"/>
      <c r="AB573" s="36"/>
    </row>
    <row r="574" spans="1:28" ht="13.5" customHeight="1" x14ac:dyDescent="0.15">
      <c r="A574" s="58"/>
      <c r="B574" s="64" t="s">
        <v>1264</v>
      </c>
      <c r="C574" s="49"/>
      <c r="D574" s="49"/>
      <c r="E574" s="62"/>
      <c r="F574" s="36"/>
      <c r="G574" s="63"/>
      <c r="H574" s="49"/>
      <c r="I574" s="63"/>
      <c r="J574" s="36"/>
      <c r="K574" s="36"/>
      <c r="L574" s="36"/>
      <c r="M574" s="36"/>
      <c r="N574" s="36"/>
      <c r="O574" s="330"/>
      <c r="P574" s="299"/>
      <c r="Q574" s="299"/>
      <c r="R574" s="36"/>
      <c r="S574" s="36"/>
      <c r="T574" s="131"/>
      <c r="U574" s="131"/>
      <c r="V574" s="131"/>
      <c r="W574" s="63"/>
      <c r="X574" s="63"/>
      <c r="Y574" s="63"/>
      <c r="Z574" s="63"/>
      <c r="AA574" s="63"/>
      <c r="AB574" s="36"/>
    </row>
    <row r="575" spans="1:28" ht="13.5" customHeight="1" x14ac:dyDescent="0.15">
      <c r="A575" s="58"/>
      <c r="B575" s="64" t="s">
        <v>1265</v>
      </c>
      <c r="C575" s="49"/>
      <c r="D575" s="162">
        <v>1</v>
      </c>
      <c r="E575" s="62"/>
      <c r="F575" s="36"/>
      <c r="G575" s="63"/>
      <c r="H575" s="62"/>
      <c r="I575" s="63"/>
      <c r="J575" s="36"/>
      <c r="K575" s="36"/>
      <c r="L575" s="36"/>
      <c r="M575" s="36"/>
      <c r="N575" s="36"/>
      <c r="O575" s="63"/>
      <c r="P575" s="63"/>
      <c r="Q575" s="63"/>
      <c r="R575" s="36"/>
      <c r="S575" s="36"/>
      <c r="T575" s="63"/>
      <c r="U575" s="63"/>
      <c r="V575" s="63"/>
      <c r="W575" s="63"/>
      <c r="X575" s="63"/>
      <c r="Y575" s="63"/>
      <c r="Z575" s="63"/>
      <c r="AA575" s="63"/>
      <c r="AB575" s="36"/>
    </row>
    <row r="576" spans="1:28" ht="13.5" customHeight="1" x14ac:dyDescent="0.15">
      <c r="A576" s="58"/>
      <c r="B576" s="64" t="s">
        <v>1266</v>
      </c>
      <c r="C576" s="49"/>
      <c r="D576" s="162">
        <v>1</v>
      </c>
      <c r="E576" s="62"/>
      <c r="F576" s="36"/>
      <c r="G576" s="63"/>
      <c r="H576" s="62"/>
      <c r="I576" s="63"/>
      <c r="J576" s="36"/>
      <c r="K576" s="36"/>
      <c r="L576" s="36"/>
      <c r="M576" s="36"/>
      <c r="N576" s="36"/>
      <c r="O576" s="63"/>
      <c r="P576" s="63"/>
      <c r="Q576" s="63"/>
      <c r="R576" s="36"/>
      <c r="S576" s="36"/>
      <c r="T576" s="63"/>
      <c r="U576" s="63"/>
      <c r="V576" s="63"/>
      <c r="W576" s="63"/>
      <c r="X576" s="63"/>
      <c r="Y576" s="63"/>
      <c r="Z576" s="63"/>
      <c r="AA576" s="63"/>
      <c r="AB576" s="36"/>
    </row>
    <row r="577" spans="1:28" ht="13.5" customHeight="1" x14ac:dyDescent="0.15">
      <c r="A577" s="58"/>
      <c r="B577" s="64" t="s">
        <v>1267</v>
      </c>
      <c r="C577" s="49"/>
      <c r="D577" s="162">
        <v>1</v>
      </c>
      <c r="E577" s="62"/>
      <c r="F577" s="36"/>
      <c r="G577" s="63"/>
      <c r="H577" s="62"/>
      <c r="I577" s="63"/>
      <c r="J577" s="36"/>
      <c r="K577" s="36"/>
      <c r="L577" s="36"/>
      <c r="M577" s="36"/>
      <c r="N577" s="36"/>
      <c r="O577" s="63"/>
      <c r="P577" s="63"/>
      <c r="Q577" s="63"/>
      <c r="R577" s="36"/>
      <c r="S577" s="36"/>
      <c r="T577" s="63"/>
      <c r="U577" s="63"/>
      <c r="V577" s="63"/>
      <c r="W577" s="63"/>
      <c r="X577" s="63"/>
      <c r="Y577" s="63"/>
      <c r="Z577" s="63"/>
      <c r="AA577" s="63"/>
      <c r="AB577" s="36"/>
    </row>
    <row r="578" spans="1:28" ht="13.5" customHeight="1" x14ac:dyDescent="0.15">
      <c r="A578" s="58" t="s">
        <v>1268</v>
      </c>
      <c r="B578" s="60" t="s">
        <v>1269</v>
      </c>
      <c r="C578" s="59"/>
      <c r="D578" s="162" t="s">
        <v>1270</v>
      </c>
      <c r="E578" s="49"/>
      <c r="F578" s="49"/>
      <c r="G578" s="49"/>
      <c r="H578" s="36"/>
      <c r="I578" s="36"/>
      <c r="J578" s="36"/>
      <c r="K578" s="36"/>
      <c r="L578" s="36"/>
      <c r="M578" s="36"/>
      <c r="N578" s="36"/>
      <c r="O578" s="36"/>
      <c r="P578" s="36"/>
      <c r="Q578" s="36"/>
      <c r="R578" s="36"/>
      <c r="S578" s="36"/>
      <c r="T578" s="36"/>
      <c r="U578" s="36"/>
      <c r="V578" s="36"/>
      <c r="W578" s="36"/>
      <c r="X578" s="36"/>
      <c r="Y578" s="36"/>
      <c r="Z578" s="36"/>
      <c r="AA578" s="36"/>
      <c r="AB578" s="36"/>
    </row>
    <row r="579" spans="1:28" ht="13.5" customHeight="1" x14ac:dyDescent="0.15">
      <c r="A579" s="58" t="s">
        <v>1271</v>
      </c>
      <c r="B579" s="147" t="s">
        <v>1272</v>
      </c>
      <c r="C579" s="59"/>
      <c r="D579" s="49"/>
      <c r="E579" s="62"/>
      <c r="F579" s="131"/>
      <c r="G579" s="131"/>
      <c r="H579" s="63"/>
      <c r="I579" s="63"/>
      <c r="J579" s="36"/>
      <c r="K579" s="36"/>
      <c r="L579" s="36"/>
      <c r="M579" s="36"/>
      <c r="N579" s="36"/>
      <c r="O579" s="63"/>
      <c r="P579" s="63"/>
      <c r="Q579" s="63"/>
      <c r="R579" s="36"/>
      <c r="S579" s="36"/>
      <c r="T579" s="36"/>
      <c r="U579" s="36"/>
      <c r="V579" s="36"/>
      <c r="W579" s="36"/>
      <c r="X579" s="36"/>
      <c r="Y579" s="36"/>
      <c r="Z579" s="36"/>
      <c r="AA579" s="36"/>
      <c r="AB579" s="36"/>
    </row>
    <row r="580" spans="1:28" ht="13.5" customHeight="1" x14ac:dyDescent="0.15">
      <c r="A580" s="95" t="s">
        <v>551</v>
      </c>
      <c r="B580" s="89" t="s">
        <v>845</v>
      </c>
      <c r="C580" s="90"/>
      <c r="D580" s="49"/>
      <c r="E580" s="62"/>
      <c r="F580" s="131"/>
      <c r="G580" s="131"/>
      <c r="H580" s="63"/>
      <c r="I580" s="63"/>
      <c r="J580" s="36"/>
      <c r="K580" s="36"/>
      <c r="L580" s="36"/>
      <c r="M580" s="36"/>
      <c r="N580" s="36"/>
      <c r="O580" s="63"/>
      <c r="P580" s="63"/>
      <c r="Q580" s="63"/>
      <c r="R580" s="36"/>
      <c r="S580" s="36"/>
      <c r="T580" s="36"/>
      <c r="U580" s="36"/>
      <c r="V580" s="36"/>
      <c r="W580" s="36"/>
      <c r="X580" s="36"/>
      <c r="Y580" s="36"/>
      <c r="Z580" s="36"/>
      <c r="AA580" s="36"/>
      <c r="AB580" s="36"/>
    </row>
    <row r="581" spans="1:28" ht="13.5" customHeight="1" x14ac:dyDescent="0.15">
      <c r="A581" s="58"/>
      <c r="B581" s="131" t="s">
        <v>1273</v>
      </c>
      <c r="C581" s="49"/>
      <c r="D581" s="162" t="s">
        <v>1274</v>
      </c>
      <c r="E581" s="62"/>
      <c r="F581" s="131"/>
      <c r="G581" s="131"/>
      <c r="H581" s="131"/>
      <c r="I581" s="131"/>
      <c r="J581" s="36"/>
      <c r="K581" s="36"/>
      <c r="L581" s="36"/>
      <c r="M581" s="36"/>
      <c r="N581" s="36"/>
      <c r="O581" s="131"/>
      <c r="P581" s="131"/>
      <c r="Q581" s="131"/>
      <c r="R581" s="36"/>
      <c r="S581" s="36"/>
      <c r="T581" s="36"/>
      <c r="U581" s="36"/>
      <c r="V581" s="36"/>
      <c r="W581" s="36"/>
      <c r="X581" s="36"/>
      <c r="Y581" s="36"/>
      <c r="Z581" s="36"/>
      <c r="AA581" s="36"/>
      <c r="AB581" s="36"/>
    </row>
    <row r="582" spans="1:28" ht="13.5" customHeight="1" x14ac:dyDescent="0.15">
      <c r="A582" s="58"/>
      <c r="B582" s="64" t="s">
        <v>1275</v>
      </c>
      <c r="C582" s="49"/>
      <c r="D582" s="49"/>
      <c r="E582" s="62"/>
      <c r="F582" s="63"/>
      <c r="G582" s="63"/>
      <c r="H582" s="63"/>
      <c r="I582" s="63"/>
      <c r="J582" s="36"/>
      <c r="K582" s="36"/>
      <c r="L582" s="36"/>
      <c r="M582" s="36"/>
      <c r="N582" s="36"/>
      <c r="O582" s="63"/>
      <c r="P582" s="63"/>
      <c r="Q582" s="63"/>
      <c r="R582" s="36"/>
      <c r="S582" s="36"/>
      <c r="T582" s="36"/>
      <c r="U582" s="36"/>
      <c r="V582" s="36"/>
      <c r="W582" s="36"/>
      <c r="X582" s="36"/>
      <c r="Y582" s="36"/>
      <c r="Z582" s="36"/>
      <c r="AA582" s="36"/>
      <c r="AB582" s="36"/>
    </row>
    <row r="583" spans="1:28" ht="13.5" customHeight="1" x14ac:dyDescent="0.15">
      <c r="A583" s="58"/>
      <c r="B583" s="64" t="s">
        <v>1276</v>
      </c>
      <c r="C583" s="49"/>
      <c r="D583" s="49"/>
      <c r="E583" s="62"/>
      <c r="F583" s="63"/>
      <c r="G583" s="63"/>
      <c r="H583" s="63"/>
      <c r="I583" s="63"/>
      <c r="J583" s="36"/>
      <c r="K583" s="36"/>
      <c r="L583" s="36"/>
      <c r="M583" s="36"/>
      <c r="N583" s="36"/>
      <c r="O583" s="63"/>
      <c r="P583" s="63"/>
      <c r="Q583" s="63"/>
      <c r="R583" s="36"/>
      <c r="S583" s="36"/>
      <c r="T583" s="36"/>
      <c r="U583" s="36"/>
      <c r="V583" s="36"/>
      <c r="W583" s="36"/>
      <c r="X583" s="36"/>
      <c r="Y583" s="36"/>
      <c r="Z583" s="36"/>
      <c r="AA583" s="36"/>
      <c r="AB583" s="36"/>
    </row>
    <row r="584" spans="1:28" ht="13.5" customHeight="1" x14ac:dyDescent="0.15">
      <c r="A584" s="58"/>
      <c r="B584" s="64" t="s">
        <v>1277</v>
      </c>
      <c r="C584" s="49"/>
      <c r="D584" s="49"/>
      <c r="E584" s="62"/>
      <c r="F584" s="63"/>
      <c r="G584" s="63"/>
      <c r="H584" s="63"/>
      <c r="I584" s="63"/>
      <c r="J584" s="36"/>
      <c r="K584" s="36"/>
      <c r="L584" s="36"/>
      <c r="M584" s="36"/>
      <c r="N584" s="36"/>
      <c r="O584" s="63"/>
      <c r="P584" s="63"/>
      <c r="Q584" s="63"/>
      <c r="R584" s="36"/>
      <c r="S584" s="36"/>
      <c r="T584" s="36"/>
      <c r="U584" s="36"/>
      <c r="V584" s="36"/>
      <c r="W584" s="36"/>
      <c r="X584" s="36"/>
      <c r="Y584" s="36"/>
      <c r="Z584" s="36"/>
      <c r="AA584" s="36"/>
      <c r="AB584" s="36"/>
    </row>
    <row r="585" spans="1:28" ht="13.5" customHeight="1" x14ac:dyDescent="0.15">
      <c r="A585" s="95" t="s">
        <v>553</v>
      </c>
      <c r="B585" s="89" t="s">
        <v>851</v>
      </c>
      <c r="C585" s="49"/>
      <c r="D585" s="49"/>
      <c r="E585" s="62"/>
      <c r="F585" s="63"/>
      <c r="G585" s="63"/>
      <c r="H585" s="63"/>
      <c r="I585" s="63"/>
      <c r="J585" s="36"/>
      <c r="K585" s="36"/>
      <c r="L585" s="36"/>
      <c r="M585" s="36"/>
      <c r="N585" s="36"/>
      <c r="O585" s="63"/>
      <c r="P585" s="63"/>
      <c r="Q585" s="63"/>
      <c r="R585" s="36"/>
      <c r="S585" s="36"/>
      <c r="T585" s="36"/>
      <c r="U585" s="36"/>
      <c r="V585" s="36"/>
      <c r="W585" s="36"/>
      <c r="X585" s="36"/>
      <c r="Y585" s="36"/>
      <c r="Z585" s="36"/>
      <c r="AA585" s="36"/>
      <c r="AB585" s="36"/>
    </row>
    <row r="586" spans="1:28" ht="13.5" customHeight="1" x14ac:dyDescent="0.15">
      <c r="A586" s="58"/>
      <c r="B586" s="131" t="s">
        <v>1273</v>
      </c>
      <c r="C586" s="49"/>
      <c r="D586" s="162" t="s">
        <v>1274</v>
      </c>
      <c r="E586" s="62"/>
      <c r="F586" s="131"/>
      <c r="G586" s="131"/>
      <c r="H586" s="131"/>
      <c r="I586" s="131"/>
      <c r="J586" s="36"/>
      <c r="K586" s="36"/>
      <c r="L586" s="36"/>
      <c r="M586" s="36"/>
      <c r="N586" s="36"/>
      <c r="O586" s="131"/>
      <c r="P586" s="131"/>
      <c r="Q586" s="131"/>
      <c r="R586" s="36"/>
      <c r="S586" s="36"/>
      <c r="T586" s="36"/>
      <c r="U586" s="36"/>
      <c r="V586" s="36"/>
      <c r="W586" s="36"/>
      <c r="X586" s="36"/>
      <c r="Y586" s="36"/>
      <c r="Z586" s="36"/>
      <c r="AA586" s="36"/>
      <c r="AB586" s="36"/>
    </row>
    <row r="587" spans="1:28" ht="13.5" customHeight="1" x14ac:dyDescent="0.15">
      <c r="A587" s="58"/>
      <c r="B587" s="64" t="s">
        <v>1275</v>
      </c>
      <c r="C587" s="49"/>
      <c r="D587" s="49"/>
      <c r="E587" s="62"/>
      <c r="F587" s="63"/>
      <c r="G587" s="63"/>
      <c r="H587" s="63"/>
      <c r="I587" s="63"/>
      <c r="J587" s="36"/>
      <c r="K587" s="36"/>
      <c r="L587" s="36"/>
      <c r="M587" s="36"/>
      <c r="N587" s="36"/>
      <c r="O587" s="63"/>
      <c r="P587" s="63"/>
      <c r="Q587" s="63"/>
      <c r="R587" s="36"/>
      <c r="S587" s="36"/>
      <c r="T587" s="36"/>
      <c r="U587" s="36"/>
      <c r="V587" s="36"/>
      <c r="W587" s="36"/>
      <c r="X587" s="36"/>
      <c r="Y587" s="36"/>
      <c r="Z587" s="36"/>
      <c r="AA587" s="36"/>
      <c r="AB587" s="36"/>
    </row>
    <row r="588" spans="1:28" ht="13.5" customHeight="1" x14ac:dyDescent="0.15">
      <c r="A588" s="58"/>
      <c r="B588" s="64" t="s">
        <v>1276</v>
      </c>
      <c r="C588" s="49"/>
      <c r="D588" s="49"/>
      <c r="E588" s="62"/>
      <c r="F588" s="63"/>
      <c r="G588" s="63"/>
      <c r="H588" s="63"/>
      <c r="I588" s="63"/>
      <c r="J588" s="36"/>
      <c r="K588" s="36"/>
      <c r="L588" s="36"/>
      <c r="M588" s="36"/>
      <c r="N588" s="36"/>
      <c r="O588" s="63"/>
      <c r="P588" s="63"/>
      <c r="Q588" s="63"/>
      <c r="R588" s="36"/>
      <c r="S588" s="36"/>
      <c r="T588" s="36"/>
      <c r="U588" s="36"/>
      <c r="V588" s="36"/>
      <c r="W588" s="36"/>
      <c r="X588" s="36"/>
      <c r="Y588" s="36"/>
      <c r="Z588" s="36"/>
      <c r="AA588" s="36"/>
      <c r="AB588" s="36"/>
    </row>
    <row r="589" spans="1:28" ht="13.5" customHeight="1" x14ac:dyDescent="0.15">
      <c r="A589" s="58"/>
      <c r="B589" s="64" t="s">
        <v>1277</v>
      </c>
      <c r="C589" s="49"/>
      <c r="D589" s="49"/>
      <c r="E589" s="62"/>
      <c r="F589" s="63"/>
      <c r="G589" s="63"/>
      <c r="H589" s="63"/>
      <c r="I589" s="63"/>
      <c r="J589" s="36"/>
      <c r="K589" s="36"/>
      <c r="L589" s="36"/>
      <c r="M589" s="36"/>
      <c r="N589" s="36"/>
      <c r="O589" s="63"/>
      <c r="P589" s="63"/>
      <c r="Q589" s="63"/>
      <c r="R589" s="36"/>
      <c r="S589" s="36"/>
      <c r="T589" s="36"/>
      <c r="U589" s="36"/>
      <c r="V589" s="36"/>
      <c r="W589" s="36"/>
      <c r="X589" s="36"/>
      <c r="Y589" s="36"/>
      <c r="Z589" s="36"/>
      <c r="AA589" s="36"/>
      <c r="AB589" s="36"/>
    </row>
    <row r="590" spans="1:28" ht="13.5" customHeight="1" x14ac:dyDescent="0.15">
      <c r="A590" s="58"/>
      <c r="B590" s="63"/>
      <c r="C590" s="49"/>
      <c r="D590" s="49"/>
      <c r="E590" s="62"/>
      <c r="F590" s="131"/>
      <c r="G590" s="131"/>
      <c r="H590" s="131"/>
      <c r="I590" s="131"/>
      <c r="J590" s="36"/>
      <c r="K590" s="36"/>
      <c r="L590" s="36"/>
      <c r="M590" s="36"/>
      <c r="N590" s="36"/>
      <c r="O590" s="131"/>
      <c r="P590" s="131"/>
      <c r="Q590" s="131"/>
      <c r="R590" s="36"/>
      <c r="S590" s="36"/>
      <c r="T590" s="36"/>
      <c r="U590" s="36"/>
      <c r="V590" s="36"/>
      <c r="W590" s="36"/>
      <c r="X590" s="36"/>
      <c r="Y590" s="36"/>
      <c r="Z590" s="36"/>
      <c r="AA590" s="36"/>
      <c r="AB590" s="36"/>
    </row>
    <row r="591" spans="1:28" ht="13.5" customHeight="1" x14ac:dyDescent="0.15">
      <c r="A591" s="58" t="s">
        <v>1278</v>
      </c>
      <c r="B591" s="147" t="s">
        <v>1279</v>
      </c>
      <c r="C591" s="59"/>
      <c r="D591" s="49"/>
      <c r="E591" s="62"/>
      <c r="F591" s="131"/>
      <c r="G591" s="131"/>
      <c r="H591" s="63"/>
      <c r="I591" s="63"/>
      <c r="J591" s="36"/>
      <c r="K591" s="36"/>
      <c r="L591" s="36"/>
      <c r="M591" s="36"/>
      <c r="N591" s="36"/>
      <c r="O591" s="63"/>
      <c r="P591" s="63"/>
      <c r="Q591" s="63"/>
      <c r="R591" s="36"/>
      <c r="S591" s="36"/>
      <c r="T591" s="36"/>
      <c r="U591" s="36"/>
      <c r="V591" s="36"/>
      <c r="W591" s="36"/>
      <c r="X591" s="36"/>
      <c r="Y591" s="36"/>
      <c r="Z591" s="36"/>
      <c r="AA591" s="36"/>
      <c r="AB591" s="36"/>
    </row>
    <row r="592" spans="1:28" ht="13.5" customHeight="1" x14ac:dyDescent="0.15">
      <c r="A592" s="58" t="s">
        <v>551</v>
      </c>
      <c r="B592" s="60" t="s">
        <v>1280</v>
      </c>
      <c r="C592" s="59"/>
      <c r="D592" s="49"/>
      <c r="E592" s="62"/>
      <c r="F592" s="131"/>
      <c r="G592" s="131"/>
      <c r="H592" s="63"/>
      <c r="I592" s="63"/>
      <c r="J592" s="36"/>
      <c r="K592" s="36"/>
      <c r="L592" s="36"/>
      <c r="M592" s="36"/>
      <c r="N592" s="36"/>
      <c r="O592" s="63"/>
      <c r="P592" s="63"/>
      <c r="Q592" s="63"/>
      <c r="R592" s="36"/>
      <c r="S592" s="36"/>
      <c r="T592" s="36"/>
      <c r="U592" s="36"/>
      <c r="V592" s="36"/>
      <c r="W592" s="36"/>
      <c r="X592" s="36"/>
      <c r="Y592" s="36"/>
      <c r="Z592" s="36"/>
      <c r="AA592" s="36"/>
      <c r="AB592" s="36"/>
    </row>
    <row r="593" spans="1:28" ht="13.5" customHeight="1" x14ac:dyDescent="0.15">
      <c r="A593" s="58"/>
      <c r="B593" s="64" t="s">
        <v>1281</v>
      </c>
      <c r="C593" s="59"/>
      <c r="D593" s="49"/>
      <c r="E593" s="62"/>
      <c r="F593" s="131"/>
      <c r="G593" s="131"/>
      <c r="H593" s="63"/>
      <c r="I593" s="63"/>
      <c r="J593" s="36"/>
      <c r="K593" s="36"/>
      <c r="L593" s="36"/>
      <c r="M593" s="36"/>
      <c r="N593" s="36"/>
      <c r="O593" s="63"/>
      <c r="P593" s="63"/>
      <c r="Q593" s="63"/>
      <c r="R593" s="36"/>
      <c r="S593" s="36"/>
      <c r="T593" s="36"/>
      <c r="U593" s="36"/>
      <c r="V593" s="36"/>
      <c r="W593" s="36"/>
      <c r="X593" s="36"/>
      <c r="Y593" s="36"/>
      <c r="Z593" s="36"/>
      <c r="AA593" s="36"/>
      <c r="AB593" s="36"/>
    </row>
    <row r="594" spans="1:28" ht="13.5" customHeight="1" x14ac:dyDescent="0.15">
      <c r="A594" s="58"/>
      <c r="B594" s="64" t="s">
        <v>1282</v>
      </c>
      <c r="C594" s="59"/>
      <c r="D594" s="49"/>
      <c r="E594" s="62"/>
      <c r="F594" s="131"/>
      <c r="G594" s="131"/>
      <c r="H594" s="63"/>
      <c r="I594" s="63"/>
      <c r="J594" s="36"/>
      <c r="K594" s="36"/>
      <c r="L594" s="36"/>
      <c r="M594" s="36"/>
      <c r="N594" s="36"/>
      <c r="O594" s="63"/>
      <c r="P594" s="63"/>
      <c r="Q594" s="63"/>
      <c r="R594" s="36"/>
      <c r="S594" s="36"/>
      <c r="T594" s="36"/>
      <c r="U594" s="36"/>
      <c r="V594" s="36"/>
      <c r="W594" s="36"/>
      <c r="X594" s="36"/>
      <c r="Y594" s="36"/>
      <c r="Z594" s="36"/>
      <c r="AA594" s="36"/>
      <c r="AB594" s="36"/>
    </row>
    <row r="595" spans="1:28" ht="13.5" customHeight="1" x14ac:dyDescent="0.15">
      <c r="A595" s="58"/>
      <c r="B595" s="64" t="s">
        <v>1283</v>
      </c>
      <c r="C595" s="49"/>
      <c r="D595" s="162" t="s">
        <v>1284</v>
      </c>
      <c r="E595" s="62"/>
      <c r="F595" s="131"/>
      <c r="G595" s="131"/>
      <c r="H595" s="63"/>
      <c r="I595" s="63"/>
      <c r="J595" s="36"/>
      <c r="K595" s="36"/>
      <c r="L595" s="36"/>
      <c r="M595" s="36"/>
      <c r="N595" s="36"/>
      <c r="O595" s="63"/>
      <c r="P595" s="63"/>
      <c r="Q595" s="63"/>
      <c r="R595" s="36"/>
      <c r="S595" s="36"/>
      <c r="T595" s="36"/>
      <c r="U595" s="36"/>
      <c r="V595" s="36"/>
      <c r="W595" s="36"/>
      <c r="X595" s="36"/>
      <c r="Y595" s="36"/>
      <c r="Z595" s="36"/>
      <c r="AA595" s="36"/>
      <c r="AB595" s="36"/>
    </row>
    <row r="596" spans="1:28" ht="13.5" customHeight="1" x14ac:dyDescent="0.15">
      <c r="A596" s="58"/>
      <c r="B596" s="64" t="s">
        <v>1285</v>
      </c>
      <c r="C596" s="49"/>
      <c r="D596" s="162" t="s">
        <v>1286</v>
      </c>
      <c r="E596" s="62"/>
      <c r="F596" s="131"/>
      <c r="G596" s="131"/>
      <c r="H596" s="63"/>
      <c r="I596" s="63"/>
      <c r="J596" s="36"/>
      <c r="K596" s="36"/>
      <c r="L596" s="36"/>
      <c r="M596" s="36"/>
      <c r="N596" s="36"/>
      <c r="O596" s="63"/>
      <c r="P596" s="63"/>
      <c r="Q596" s="63"/>
      <c r="R596" s="36"/>
      <c r="S596" s="36"/>
      <c r="T596" s="36"/>
      <c r="U596" s="36"/>
      <c r="V596" s="36"/>
      <c r="W596" s="36"/>
      <c r="X596" s="36"/>
      <c r="Y596" s="36"/>
      <c r="Z596" s="36"/>
      <c r="AA596" s="36"/>
      <c r="AB596" s="36"/>
    </row>
    <row r="597" spans="1:28" ht="13.5" customHeight="1" x14ac:dyDescent="0.15">
      <c r="A597" s="58"/>
      <c r="B597" s="64" t="s">
        <v>1287</v>
      </c>
      <c r="C597" s="49"/>
      <c r="D597" s="49"/>
      <c r="E597" s="62"/>
      <c r="F597" s="131"/>
      <c r="G597" s="131"/>
      <c r="H597" s="63"/>
      <c r="I597" s="63"/>
      <c r="J597" s="36"/>
      <c r="K597" s="36"/>
      <c r="L597" s="36"/>
      <c r="M597" s="36"/>
      <c r="N597" s="36"/>
      <c r="O597" s="63"/>
      <c r="P597" s="63"/>
      <c r="Q597" s="63"/>
      <c r="R597" s="36"/>
      <c r="S597" s="36"/>
      <c r="T597" s="36"/>
      <c r="U597" s="36"/>
      <c r="V597" s="36"/>
      <c r="W597" s="36"/>
      <c r="X597" s="36"/>
      <c r="Y597" s="36"/>
      <c r="Z597" s="36"/>
      <c r="AA597" s="36"/>
      <c r="AB597" s="36"/>
    </row>
    <row r="598" spans="1:28" ht="13.5" customHeight="1" x14ac:dyDescent="0.15">
      <c r="A598" s="58"/>
      <c r="B598" s="64" t="s">
        <v>1288</v>
      </c>
      <c r="C598" s="49"/>
      <c r="D598" s="49">
        <f>($D$447)</f>
        <v>0</v>
      </c>
      <c r="E598" s="62"/>
      <c r="F598" s="131"/>
      <c r="G598" s="131"/>
      <c r="H598" s="63"/>
      <c r="I598" s="63"/>
      <c r="J598" s="36"/>
      <c r="K598" s="36"/>
      <c r="L598" s="36"/>
      <c r="M598" s="36"/>
      <c r="N598" s="36"/>
      <c r="O598" s="63"/>
      <c r="P598" s="63"/>
      <c r="Q598" s="63"/>
      <c r="R598" s="36"/>
      <c r="S598" s="36"/>
      <c r="T598" s="36"/>
      <c r="U598" s="36"/>
      <c r="V598" s="36"/>
      <c r="W598" s="36"/>
      <c r="X598" s="36"/>
      <c r="Y598" s="36"/>
      <c r="Z598" s="36"/>
      <c r="AA598" s="36"/>
      <c r="AB598" s="36"/>
    </row>
    <row r="599" spans="1:28" ht="13.5" customHeight="1" x14ac:dyDescent="0.15">
      <c r="A599" s="58"/>
      <c r="B599" s="64" t="s">
        <v>1289</v>
      </c>
      <c r="C599" s="49"/>
      <c r="D599" s="49">
        <f>($D$455)</f>
        <v>0</v>
      </c>
      <c r="E599" s="62"/>
      <c r="F599" s="131"/>
      <c r="G599" s="131"/>
      <c r="H599" s="63"/>
      <c r="I599" s="63"/>
      <c r="J599" s="36"/>
      <c r="K599" s="36"/>
      <c r="L599" s="36"/>
      <c r="M599" s="36"/>
      <c r="N599" s="36"/>
      <c r="O599" s="63"/>
      <c r="P599" s="63"/>
      <c r="Q599" s="63"/>
      <c r="R599" s="36"/>
      <c r="S599" s="36"/>
      <c r="T599" s="36"/>
      <c r="U599" s="36"/>
      <c r="V599" s="36"/>
      <c r="W599" s="36"/>
      <c r="X599" s="36"/>
      <c r="Y599" s="36"/>
      <c r="Z599" s="36"/>
      <c r="AA599" s="36"/>
      <c r="AB599" s="36"/>
    </row>
    <row r="600" spans="1:28" ht="13.5" customHeight="1" x14ac:dyDescent="0.15">
      <c r="A600" s="58"/>
      <c r="B600" s="64" t="s">
        <v>1290</v>
      </c>
      <c r="C600" s="49"/>
      <c r="D600" s="49"/>
      <c r="E600" s="62"/>
      <c r="F600" s="131"/>
      <c r="G600" s="131"/>
      <c r="H600" s="63"/>
      <c r="I600" s="63"/>
      <c r="J600" s="36"/>
      <c r="K600" s="36"/>
      <c r="L600" s="36"/>
      <c r="M600" s="36"/>
      <c r="N600" s="36"/>
      <c r="O600" s="63"/>
      <c r="P600" s="63"/>
      <c r="Q600" s="63"/>
      <c r="R600" s="36"/>
      <c r="S600" s="36"/>
      <c r="T600" s="36"/>
      <c r="U600" s="36"/>
      <c r="V600" s="36"/>
      <c r="W600" s="36"/>
      <c r="X600" s="36"/>
      <c r="Y600" s="36"/>
      <c r="Z600" s="36"/>
      <c r="AA600" s="36"/>
      <c r="AB600" s="36"/>
    </row>
    <row r="601" spans="1:28" ht="13.5" customHeight="1" x14ac:dyDescent="0.15">
      <c r="A601" s="58"/>
      <c r="B601" s="64" t="s">
        <v>1291</v>
      </c>
      <c r="C601" s="49"/>
      <c r="D601" s="49">
        <f>($D$513)</f>
        <v>0</v>
      </c>
      <c r="E601" s="62"/>
      <c r="F601" s="131"/>
      <c r="G601" s="131"/>
      <c r="H601" s="63"/>
      <c r="I601" s="63"/>
      <c r="J601" s="36"/>
      <c r="K601" s="36"/>
      <c r="L601" s="36"/>
      <c r="M601" s="36"/>
      <c r="N601" s="36"/>
      <c r="O601" s="63"/>
      <c r="P601" s="63"/>
      <c r="Q601" s="63"/>
      <c r="R601" s="36"/>
      <c r="S601" s="36"/>
      <c r="T601" s="36"/>
      <c r="U601" s="36"/>
      <c r="V601" s="36"/>
      <c r="W601" s="36"/>
      <c r="X601" s="36"/>
      <c r="Y601" s="36"/>
      <c r="Z601" s="36"/>
      <c r="AA601" s="36"/>
      <c r="AB601" s="36"/>
    </row>
    <row r="602" spans="1:28" ht="13.5" customHeight="1" x14ac:dyDescent="0.15">
      <c r="A602" s="58"/>
      <c r="B602" s="64" t="s">
        <v>1292</v>
      </c>
      <c r="C602" s="49"/>
      <c r="D602" s="49">
        <f>($D$601)*($D$599)*($D$598)</f>
        <v>0</v>
      </c>
      <c r="E602" s="62"/>
      <c r="F602" s="131"/>
      <c r="G602" s="131"/>
      <c r="H602" s="63"/>
      <c r="I602" s="63"/>
      <c r="J602" s="36"/>
      <c r="K602" s="36"/>
      <c r="L602" s="36"/>
      <c r="M602" s="36"/>
      <c r="N602" s="36"/>
      <c r="O602" s="63"/>
      <c r="P602" s="63"/>
      <c r="Q602" s="63"/>
      <c r="R602" s="36"/>
      <c r="S602" s="36"/>
      <c r="T602" s="36"/>
      <c r="U602" s="36"/>
      <c r="V602" s="36"/>
      <c r="W602" s="36"/>
      <c r="X602" s="36"/>
      <c r="Y602" s="36"/>
      <c r="Z602" s="36"/>
      <c r="AA602" s="36"/>
      <c r="AB602" s="36"/>
    </row>
    <row r="603" spans="1:28" ht="13.5" customHeight="1" x14ac:dyDescent="0.15">
      <c r="A603" s="58" t="s">
        <v>553</v>
      </c>
      <c r="B603" s="60" t="s">
        <v>1293</v>
      </c>
      <c r="C603" s="59"/>
      <c r="D603" s="49"/>
      <c r="E603" s="62"/>
      <c r="F603" s="131"/>
      <c r="G603" s="131"/>
      <c r="H603" s="63"/>
      <c r="I603" s="63"/>
      <c r="J603" s="36"/>
      <c r="K603" s="36"/>
      <c r="L603" s="36"/>
      <c r="M603" s="36"/>
      <c r="N603" s="36"/>
      <c r="O603" s="63"/>
      <c r="P603" s="63"/>
      <c r="Q603" s="63"/>
      <c r="R603" s="36"/>
      <c r="S603" s="36"/>
      <c r="T603" s="36"/>
      <c r="U603" s="36"/>
      <c r="V603" s="36"/>
      <c r="W603" s="36"/>
      <c r="X603" s="36"/>
      <c r="Y603" s="36"/>
      <c r="Z603" s="36"/>
      <c r="AA603" s="36"/>
      <c r="AB603" s="36"/>
    </row>
    <row r="604" spans="1:28" ht="13.5" customHeight="1" x14ac:dyDescent="0.15">
      <c r="A604" s="58" t="s">
        <v>905</v>
      </c>
      <c r="B604" s="60" t="s">
        <v>1294</v>
      </c>
      <c r="C604" s="49"/>
      <c r="D604" s="49"/>
      <c r="E604" s="62"/>
      <c r="F604" s="131"/>
      <c r="G604" s="131"/>
      <c r="H604" s="63"/>
      <c r="I604" s="63"/>
      <c r="J604" s="36"/>
      <c r="K604" s="36"/>
      <c r="L604" s="36"/>
      <c r="M604" s="36"/>
      <c r="N604" s="36"/>
      <c r="O604" s="63"/>
      <c r="P604" s="63"/>
      <c r="Q604" s="63"/>
      <c r="R604" s="36"/>
      <c r="S604" s="36"/>
      <c r="T604" s="36"/>
      <c r="U604" s="36"/>
      <c r="V604" s="36"/>
      <c r="W604" s="36"/>
      <c r="X604" s="36"/>
      <c r="Y604" s="36"/>
      <c r="Z604" s="36"/>
      <c r="AA604" s="36"/>
      <c r="AB604" s="36"/>
    </row>
    <row r="605" spans="1:28" ht="13.5" customHeight="1" x14ac:dyDescent="0.15">
      <c r="A605" s="58"/>
      <c r="B605" s="64" t="s">
        <v>1295</v>
      </c>
      <c r="C605" s="59"/>
      <c r="D605" s="49"/>
      <c r="E605" s="62"/>
      <c r="F605" s="131"/>
      <c r="G605" s="131"/>
      <c r="H605" s="63"/>
      <c r="I605" s="63"/>
      <c r="J605" s="36"/>
      <c r="K605" s="36"/>
      <c r="L605" s="36"/>
      <c r="M605" s="36"/>
      <c r="N605" s="36"/>
      <c r="O605" s="63"/>
      <c r="P605" s="63"/>
      <c r="Q605" s="63"/>
      <c r="R605" s="36"/>
      <c r="S605" s="36"/>
      <c r="T605" s="36"/>
      <c r="U605" s="36"/>
      <c r="V605" s="36"/>
      <c r="W605" s="36"/>
      <c r="X605" s="36"/>
      <c r="Y605" s="36"/>
      <c r="Z605" s="36"/>
      <c r="AA605" s="36"/>
      <c r="AB605" s="36"/>
    </row>
    <row r="606" spans="1:28" ht="13.5" customHeight="1" x14ac:dyDescent="0.15">
      <c r="A606" s="58"/>
      <c r="B606" s="64" t="s">
        <v>1296</v>
      </c>
      <c r="C606" s="59"/>
      <c r="D606" s="49">
        <f>($D$485)</f>
        <v>0</v>
      </c>
      <c r="E606" s="62"/>
      <c r="F606" s="131"/>
      <c r="G606" s="131"/>
      <c r="H606" s="63"/>
      <c r="I606" s="63"/>
      <c r="J606" s="36"/>
      <c r="K606" s="36"/>
      <c r="L606" s="36"/>
      <c r="M606" s="36"/>
      <c r="N606" s="36"/>
      <c r="O606" s="63"/>
      <c r="P606" s="63"/>
      <c r="Q606" s="63"/>
      <c r="R606" s="36"/>
      <c r="S606" s="36"/>
      <c r="T606" s="36"/>
      <c r="U606" s="36"/>
      <c r="V606" s="36"/>
      <c r="W606" s="36"/>
      <c r="X606" s="36"/>
      <c r="Y606" s="36"/>
      <c r="Z606" s="36"/>
      <c r="AA606" s="36"/>
      <c r="AB606" s="36"/>
    </row>
    <row r="607" spans="1:28" ht="13.5" customHeight="1" x14ac:dyDescent="0.15">
      <c r="A607" s="82"/>
      <c r="B607" s="63" t="s">
        <v>1297</v>
      </c>
      <c r="C607" s="49"/>
      <c r="D607" s="49">
        <f>($D$606)/2</f>
        <v>0</v>
      </c>
      <c r="E607" s="62"/>
      <c r="F607" s="131"/>
      <c r="G607" s="131"/>
      <c r="H607" s="63"/>
      <c r="I607" s="63"/>
      <c r="J607" s="36"/>
      <c r="K607" s="36"/>
      <c r="L607" s="36"/>
      <c r="M607" s="36"/>
      <c r="N607" s="36"/>
      <c r="O607" s="63"/>
      <c r="P607" s="63"/>
      <c r="Q607" s="63"/>
      <c r="R607" s="36"/>
      <c r="S607" s="36"/>
      <c r="T607" s="36"/>
      <c r="U607" s="36"/>
      <c r="V607" s="36"/>
      <c r="W607" s="36"/>
      <c r="X607" s="36"/>
      <c r="Y607" s="36"/>
      <c r="Z607" s="36"/>
      <c r="AA607" s="36"/>
      <c r="AB607" s="36"/>
    </row>
    <row r="608" spans="1:28" ht="13.5" customHeight="1" x14ac:dyDescent="0.15">
      <c r="A608" s="58"/>
      <c r="B608" s="64" t="s">
        <v>1298</v>
      </c>
      <c r="C608" s="59"/>
      <c r="D608" s="49" t="e">
        <f>($D$489)/2</f>
        <v>#VALUE!</v>
      </c>
      <c r="E608" s="62"/>
      <c r="F608" s="131"/>
      <c r="G608" s="131"/>
      <c r="H608" s="63"/>
      <c r="I608" s="63"/>
      <c r="J608" s="36"/>
      <c r="K608" s="36"/>
      <c r="L608" s="36"/>
      <c r="M608" s="36"/>
      <c r="N608" s="36"/>
      <c r="O608" s="63"/>
      <c r="P608" s="63"/>
      <c r="Q608" s="63"/>
      <c r="R608" s="36"/>
      <c r="S608" s="36"/>
      <c r="T608" s="36"/>
      <c r="U608" s="36"/>
      <c r="V608" s="36"/>
      <c r="W608" s="36"/>
      <c r="X608" s="36"/>
      <c r="Y608" s="36"/>
      <c r="Z608" s="36"/>
      <c r="AA608" s="36"/>
      <c r="AB608" s="36"/>
    </row>
    <row r="609" spans="1:28" ht="13.5" customHeight="1" x14ac:dyDescent="0.15">
      <c r="A609" s="82"/>
      <c r="B609" s="63" t="s">
        <v>1299</v>
      </c>
      <c r="C609" s="49"/>
      <c r="D609" s="49">
        <f>($D$455)/2</f>
        <v>0</v>
      </c>
      <c r="E609" s="62"/>
      <c r="F609" s="131"/>
      <c r="G609" s="131"/>
      <c r="H609" s="63"/>
      <c r="I609" s="63"/>
      <c r="J609" s="36"/>
      <c r="K609" s="36"/>
      <c r="L609" s="36"/>
      <c r="M609" s="36"/>
      <c r="N609" s="36"/>
      <c r="O609" s="63"/>
      <c r="P609" s="63"/>
      <c r="Q609" s="63"/>
      <c r="R609" s="36"/>
      <c r="S609" s="36"/>
      <c r="T609" s="36"/>
      <c r="U609" s="36"/>
      <c r="V609" s="36"/>
      <c r="W609" s="36"/>
      <c r="X609" s="36"/>
      <c r="Y609" s="36"/>
      <c r="Z609" s="36"/>
      <c r="AA609" s="36"/>
      <c r="AB609" s="36"/>
    </row>
    <row r="610" spans="1:28" ht="13.5" customHeight="1" x14ac:dyDescent="0.15">
      <c r="A610" s="58" t="s">
        <v>909</v>
      </c>
      <c r="B610" s="60" t="s">
        <v>1300</v>
      </c>
      <c r="C610" s="59"/>
      <c r="D610" s="49" t="str">
        <f>($D$433)</f>
        <v>vmax</v>
      </c>
      <c r="E610" s="62"/>
      <c r="F610" s="131"/>
      <c r="G610" s="131"/>
      <c r="H610" s="63"/>
      <c r="I610" s="63"/>
      <c r="J610" s="36"/>
      <c r="K610" s="36"/>
      <c r="L610" s="36"/>
      <c r="M610" s="36"/>
      <c r="N610" s="36"/>
      <c r="O610" s="63"/>
      <c r="P610" s="63"/>
      <c r="Q610" s="63"/>
      <c r="R610" s="36"/>
      <c r="S610" s="36"/>
      <c r="T610" s="36"/>
      <c r="U610" s="36"/>
      <c r="V610" s="36"/>
      <c r="W610" s="36"/>
      <c r="X610" s="36"/>
      <c r="Y610" s="36"/>
      <c r="Z610" s="36"/>
      <c r="AA610" s="36"/>
      <c r="AB610" s="36"/>
    </row>
    <row r="611" spans="1:28" ht="13.5" customHeight="1" x14ac:dyDescent="0.15">
      <c r="A611" s="58" t="s">
        <v>1301</v>
      </c>
      <c r="B611" s="60" t="s">
        <v>1302</v>
      </c>
      <c r="C611" s="59"/>
      <c r="D611" s="49"/>
      <c r="E611" s="62"/>
      <c r="F611" s="131"/>
      <c r="G611" s="131"/>
      <c r="H611" s="63"/>
      <c r="I611" s="63"/>
      <c r="J611" s="36"/>
      <c r="K611" s="36"/>
      <c r="L611" s="36"/>
      <c r="M611" s="36"/>
      <c r="N611" s="36"/>
      <c r="O611" s="63"/>
      <c r="P611" s="63"/>
      <c r="Q611" s="63"/>
      <c r="R611" s="36"/>
      <c r="S611" s="36"/>
      <c r="T611" s="36"/>
      <c r="U611" s="36"/>
      <c r="V611" s="36"/>
      <c r="W611" s="36"/>
      <c r="X611" s="36"/>
      <c r="Y611" s="36"/>
      <c r="Z611" s="36"/>
      <c r="AA611" s="36"/>
      <c r="AB611" s="36"/>
    </row>
    <row r="612" spans="1:28" ht="13.5" customHeight="1" x14ac:dyDescent="0.15">
      <c r="A612" s="58"/>
      <c r="B612" s="64" t="s">
        <v>1303</v>
      </c>
      <c r="C612" s="59"/>
      <c r="D612" s="49" t="str">
        <f>($D$439)</f>
        <v>xxxx</v>
      </c>
      <c r="E612" s="62"/>
      <c r="F612" s="131"/>
      <c r="G612" s="131"/>
      <c r="H612" s="63"/>
      <c r="I612" s="63"/>
      <c r="J612" s="36"/>
      <c r="K612" s="36"/>
      <c r="L612" s="36"/>
      <c r="M612" s="36"/>
      <c r="N612" s="36"/>
      <c r="O612" s="63"/>
      <c r="P612" s="63"/>
      <c r="Q612" s="63"/>
      <c r="R612" s="36"/>
      <c r="S612" s="36"/>
      <c r="T612" s="36"/>
      <c r="U612" s="36"/>
      <c r="V612" s="36"/>
      <c r="W612" s="36"/>
      <c r="X612" s="36"/>
      <c r="Y612" s="36"/>
      <c r="Z612" s="36"/>
      <c r="AA612" s="36"/>
      <c r="AB612" s="36"/>
    </row>
    <row r="613" spans="1:28" ht="13.5" customHeight="1" x14ac:dyDescent="0.15">
      <c r="A613" s="58"/>
      <c r="B613" s="64" t="s">
        <v>1304</v>
      </c>
      <c r="C613" s="49"/>
      <c r="D613" s="162" t="s">
        <v>1305</v>
      </c>
      <c r="E613" s="49"/>
      <c r="F613" s="131"/>
      <c r="G613" s="131"/>
      <c r="H613" s="63"/>
      <c r="I613" s="63"/>
      <c r="J613" s="36"/>
      <c r="K613" s="36"/>
      <c r="L613" s="36"/>
      <c r="M613" s="36"/>
      <c r="N613" s="36"/>
      <c r="O613" s="63"/>
      <c r="P613" s="63"/>
      <c r="Q613" s="63"/>
      <c r="R613" s="36"/>
      <c r="S613" s="36"/>
      <c r="T613" s="36"/>
      <c r="U613" s="36"/>
      <c r="V613" s="36"/>
      <c r="W613" s="36"/>
      <c r="X613" s="36"/>
      <c r="Y613" s="36"/>
      <c r="Z613" s="36"/>
      <c r="AA613" s="36"/>
      <c r="AB613" s="36"/>
    </row>
    <row r="614" spans="1:28" ht="13.5" customHeight="1" x14ac:dyDescent="0.15">
      <c r="A614" s="58"/>
      <c r="B614" s="64" t="s">
        <v>1306</v>
      </c>
      <c r="C614" s="49"/>
      <c r="D614" s="175" t="s">
        <v>1122</v>
      </c>
      <c r="E614" s="82"/>
      <c r="F614" s="131"/>
      <c r="G614" s="131"/>
      <c r="H614" s="63"/>
      <c r="I614" s="63"/>
      <c r="J614" s="36"/>
      <c r="K614" s="36"/>
      <c r="L614" s="36"/>
      <c r="M614" s="36"/>
      <c r="N614" s="36"/>
      <c r="O614" s="63"/>
      <c r="P614" s="63"/>
      <c r="Q614" s="63"/>
      <c r="R614" s="36"/>
      <c r="S614" s="36"/>
      <c r="T614" s="36"/>
      <c r="U614" s="36"/>
      <c r="V614" s="36"/>
      <c r="W614" s="36"/>
      <c r="X614" s="36"/>
      <c r="Y614" s="36"/>
      <c r="Z614" s="36"/>
      <c r="AA614" s="36"/>
      <c r="AB614" s="36"/>
    </row>
    <row r="615" spans="1:28" ht="13.5" customHeight="1" x14ac:dyDescent="0.15">
      <c r="A615" s="58"/>
      <c r="B615" s="64" t="s">
        <v>1307</v>
      </c>
      <c r="C615" s="49"/>
      <c r="D615" s="162">
        <v>0</v>
      </c>
      <c r="E615" s="82" t="s">
        <v>1211</v>
      </c>
      <c r="F615" s="131"/>
      <c r="G615" s="131"/>
      <c r="H615" s="63"/>
      <c r="I615" s="63"/>
      <c r="J615" s="36"/>
      <c r="K615" s="36"/>
      <c r="L615" s="36"/>
      <c r="M615" s="36"/>
      <c r="N615" s="36"/>
      <c r="O615" s="63"/>
      <c r="P615" s="63"/>
      <c r="Q615" s="63"/>
      <c r="R615" s="36"/>
      <c r="S615" s="36"/>
      <c r="T615" s="36"/>
      <c r="U615" s="36"/>
      <c r="V615" s="36"/>
      <c r="W615" s="36"/>
      <c r="X615" s="36"/>
      <c r="Y615" s="36"/>
      <c r="Z615" s="36"/>
      <c r="AA615" s="36"/>
      <c r="AB615" s="36"/>
    </row>
    <row r="616" spans="1:28" ht="13.5" customHeight="1" x14ac:dyDescent="0.15">
      <c r="A616" s="58"/>
      <c r="B616" s="64" t="s">
        <v>1308</v>
      </c>
      <c r="C616" s="59"/>
      <c r="D616" s="58" t="s">
        <v>1309</v>
      </c>
      <c r="E616" s="62"/>
      <c r="F616" s="131"/>
      <c r="G616" s="131"/>
      <c r="H616" s="63"/>
      <c r="I616" s="63"/>
      <c r="J616" s="36"/>
      <c r="K616" s="36"/>
      <c r="L616" s="36"/>
      <c r="M616" s="36"/>
      <c r="N616" s="36"/>
      <c r="O616" s="63"/>
      <c r="P616" s="63"/>
      <c r="Q616" s="63"/>
      <c r="R616" s="36"/>
      <c r="S616" s="36"/>
      <c r="T616" s="36"/>
      <c r="U616" s="36"/>
      <c r="V616" s="36"/>
      <c r="W616" s="36"/>
      <c r="X616" s="36"/>
      <c r="Y616" s="36"/>
      <c r="Z616" s="36"/>
      <c r="AA616" s="36"/>
      <c r="AB616" s="36"/>
    </row>
    <row r="617" spans="1:28" ht="13.5" customHeight="1" x14ac:dyDescent="0.15">
      <c r="A617" s="58"/>
      <c r="B617" s="64" t="s">
        <v>600</v>
      </c>
      <c r="C617" s="49"/>
      <c r="D617" s="49"/>
      <c r="E617" s="62"/>
      <c r="F617" s="131"/>
      <c r="G617" s="131"/>
      <c r="H617" s="63"/>
      <c r="I617" s="63"/>
      <c r="J617" s="36"/>
      <c r="K617" s="36"/>
      <c r="L617" s="36"/>
      <c r="M617" s="36"/>
      <c r="N617" s="36"/>
      <c r="O617" s="63"/>
      <c r="P617" s="63"/>
      <c r="Q617" s="63"/>
      <c r="R617" s="36"/>
      <c r="S617" s="36"/>
      <c r="T617" s="36"/>
      <c r="U617" s="36"/>
      <c r="V617" s="36"/>
      <c r="W617" s="36"/>
      <c r="X617" s="36"/>
      <c r="Y617" s="36"/>
      <c r="Z617" s="36"/>
      <c r="AA617" s="36"/>
      <c r="AB617" s="36"/>
    </row>
    <row r="618" spans="1:28" ht="13.5" customHeight="1" x14ac:dyDescent="0.15">
      <c r="A618" s="58"/>
      <c r="B618" s="64" t="s">
        <v>1310</v>
      </c>
      <c r="C618" s="49"/>
      <c r="D618" s="49"/>
      <c r="E618" s="62"/>
      <c r="F618" s="131"/>
      <c r="G618" s="131"/>
      <c r="H618" s="63"/>
      <c r="I618" s="63"/>
      <c r="J618" s="36"/>
      <c r="K618" s="36"/>
      <c r="L618" s="36"/>
      <c r="M618" s="36"/>
      <c r="N618" s="36"/>
      <c r="O618" s="63"/>
      <c r="P618" s="63"/>
      <c r="Q618" s="63"/>
      <c r="R618" s="36"/>
      <c r="S618" s="36"/>
      <c r="T618" s="36"/>
      <c r="U618" s="36"/>
      <c r="V618" s="36"/>
      <c r="W618" s="36"/>
      <c r="X618" s="36"/>
      <c r="Y618" s="36"/>
      <c r="Z618" s="36"/>
      <c r="AA618" s="36"/>
      <c r="AB618" s="36"/>
    </row>
    <row r="619" spans="1:28" ht="13.5" customHeight="1" x14ac:dyDescent="0.15">
      <c r="A619" s="58"/>
      <c r="B619" s="64" t="s">
        <v>1311</v>
      </c>
      <c r="C619" s="49"/>
      <c r="D619" s="49"/>
      <c r="E619" s="62"/>
      <c r="F619" s="131"/>
      <c r="G619" s="131"/>
      <c r="H619" s="63"/>
      <c r="I619" s="63"/>
      <c r="J619" s="36"/>
      <c r="K619" s="36"/>
      <c r="L619" s="36"/>
      <c r="M619" s="36"/>
      <c r="N619" s="36"/>
      <c r="O619" s="63"/>
      <c r="P619" s="63"/>
      <c r="Q619" s="63"/>
      <c r="R619" s="36"/>
      <c r="S619" s="36"/>
      <c r="T619" s="36"/>
      <c r="U619" s="36"/>
      <c r="V619" s="36"/>
      <c r="W619" s="36"/>
      <c r="X619" s="36"/>
      <c r="Y619" s="36"/>
      <c r="Z619" s="36"/>
      <c r="AA619" s="36"/>
      <c r="AB619" s="36"/>
    </row>
    <row r="620" spans="1:28" ht="13.5" customHeight="1" x14ac:dyDescent="0.15">
      <c r="A620" s="58"/>
      <c r="B620" s="64" t="s">
        <v>1312</v>
      </c>
      <c r="C620" s="49"/>
      <c r="D620" s="49"/>
      <c r="E620" s="62"/>
      <c r="F620" s="131"/>
      <c r="G620" s="131"/>
      <c r="H620" s="63"/>
      <c r="I620" s="63"/>
      <c r="J620" s="36"/>
      <c r="K620" s="36"/>
      <c r="L620" s="36"/>
      <c r="M620" s="36"/>
      <c r="N620" s="36"/>
      <c r="O620" s="63"/>
      <c r="P620" s="63"/>
      <c r="Q620" s="63"/>
      <c r="R620" s="36"/>
      <c r="S620" s="36"/>
      <c r="T620" s="36"/>
      <c r="U620" s="36"/>
      <c r="V620" s="36"/>
      <c r="W620" s="36"/>
      <c r="X620" s="36"/>
      <c r="Y620" s="36"/>
      <c r="Z620" s="36"/>
      <c r="AA620" s="36"/>
      <c r="AB620" s="36"/>
    </row>
    <row r="621" spans="1:28" ht="13.5" customHeight="1" x14ac:dyDescent="0.15">
      <c r="A621" s="58"/>
      <c r="B621" s="64" t="s">
        <v>1313</v>
      </c>
      <c r="C621" s="49"/>
      <c r="D621" s="49"/>
      <c r="E621" s="62"/>
      <c r="F621" s="131"/>
      <c r="G621" s="131"/>
      <c r="H621" s="63"/>
      <c r="I621" s="63"/>
      <c r="J621" s="36"/>
      <c r="K621" s="36"/>
      <c r="L621" s="36"/>
      <c r="M621" s="36"/>
      <c r="N621" s="36"/>
      <c r="O621" s="63"/>
      <c r="P621" s="63"/>
      <c r="Q621" s="63"/>
      <c r="R621" s="36"/>
      <c r="S621" s="36"/>
      <c r="T621" s="36"/>
      <c r="U621" s="36"/>
      <c r="V621" s="36"/>
      <c r="W621" s="36"/>
      <c r="X621" s="36"/>
      <c r="Y621" s="36"/>
      <c r="Z621" s="36"/>
      <c r="AA621" s="36"/>
      <c r="AB621" s="36"/>
    </row>
    <row r="622" spans="1:28" ht="13.5" customHeight="1" x14ac:dyDescent="0.15">
      <c r="A622" s="58"/>
      <c r="B622" s="64" t="s">
        <v>1314</v>
      </c>
      <c r="C622" s="49"/>
      <c r="D622" s="49"/>
      <c r="E622" s="62"/>
      <c r="F622" s="131"/>
      <c r="G622" s="131"/>
      <c r="H622" s="63"/>
      <c r="I622" s="63"/>
      <c r="J622" s="36"/>
      <c r="K622" s="36"/>
      <c r="L622" s="36"/>
      <c r="M622" s="36"/>
      <c r="N622" s="36"/>
      <c r="O622" s="63"/>
      <c r="P622" s="63"/>
      <c r="Q622" s="63"/>
      <c r="R622" s="36"/>
      <c r="S622" s="36"/>
      <c r="T622" s="36"/>
      <c r="U622" s="36"/>
      <c r="V622" s="36"/>
      <c r="W622" s="36"/>
      <c r="X622" s="36"/>
      <c r="Y622" s="36"/>
      <c r="Z622" s="36"/>
      <c r="AA622" s="36"/>
      <c r="AB622" s="36"/>
    </row>
    <row r="623" spans="1:28" ht="13.5" customHeight="1" x14ac:dyDescent="0.15">
      <c r="A623" s="58"/>
      <c r="B623" s="64" t="s">
        <v>1315</v>
      </c>
      <c r="C623" s="49"/>
      <c r="D623" s="49"/>
      <c r="E623" s="62"/>
      <c r="F623" s="131"/>
      <c r="G623" s="131"/>
      <c r="H623" s="63"/>
      <c r="I623" s="63"/>
      <c r="J623" s="36"/>
      <c r="K623" s="36"/>
      <c r="L623" s="36"/>
      <c r="M623" s="36"/>
      <c r="N623" s="36"/>
      <c r="O623" s="63"/>
      <c r="P623" s="63"/>
      <c r="Q623" s="63"/>
      <c r="R623" s="36"/>
      <c r="S623" s="36"/>
      <c r="T623" s="36"/>
      <c r="U623" s="36"/>
      <c r="V623" s="36"/>
      <c r="W623" s="36"/>
      <c r="X623" s="36"/>
      <c r="Y623" s="36"/>
      <c r="Z623" s="36"/>
      <c r="AA623" s="36"/>
      <c r="AB623" s="36"/>
    </row>
    <row r="624" spans="1:28" ht="13.5" customHeight="1" x14ac:dyDescent="0.15">
      <c r="A624" s="58"/>
      <c r="B624" s="63" t="s">
        <v>1316</v>
      </c>
      <c r="C624" s="49"/>
      <c r="D624" s="49"/>
      <c r="E624" s="49"/>
      <c r="F624" s="131"/>
      <c r="G624" s="131"/>
      <c r="H624" s="63"/>
      <c r="I624" s="63"/>
      <c r="J624" s="36"/>
      <c r="K624" s="36"/>
      <c r="L624" s="36"/>
      <c r="M624" s="36"/>
      <c r="N624" s="36"/>
      <c r="O624" s="63"/>
      <c r="P624" s="63"/>
      <c r="Q624" s="63"/>
      <c r="R624" s="36"/>
      <c r="S624" s="36"/>
      <c r="T624" s="36"/>
      <c r="U624" s="36"/>
      <c r="V624" s="36"/>
      <c r="W624" s="36"/>
      <c r="X624" s="36"/>
      <c r="Y624" s="36"/>
      <c r="Z624" s="36"/>
      <c r="AA624" s="36"/>
      <c r="AB624" s="36"/>
    </row>
    <row r="625" spans="1:28" ht="13.5" customHeight="1" x14ac:dyDescent="0.15">
      <c r="A625" s="58"/>
      <c r="B625" s="63" t="s">
        <v>1317</v>
      </c>
      <c r="C625" s="49"/>
      <c r="D625" s="49"/>
      <c r="E625" s="49"/>
      <c r="F625" s="131"/>
      <c r="G625" s="131"/>
      <c r="H625" s="63"/>
      <c r="I625" s="63"/>
      <c r="J625" s="36"/>
      <c r="K625" s="36"/>
      <c r="L625" s="36"/>
      <c r="M625" s="36"/>
      <c r="N625" s="36"/>
      <c r="O625" s="63"/>
      <c r="P625" s="63"/>
      <c r="Q625" s="63"/>
      <c r="R625" s="36"/>
      <c r="S625" s="36"/>
      <c r="T625" s="36"/>
      <c r="U625" s="36"/>
      <c r="V625" s="36"/>
      <c r="W625" s="36"/>
      <c r="X625" s="36"/>
      <c r="Y625" s="36"/>
      <c r="Z625" s="36"/>
      <c r="AA625" s="36"/>
      <c r="AB625" s="36"/>
    </row>
    <row r="626" spans="1:28" ht="13.5" customHeight="1" x14ac:dyDescent="0.15">
      <c r="A626" s="58"/>
      <c r="B626" s="59" t="s">
        <v>1318</v>
      </c>
      <c r="C626" s="59"/>
      <c r="D626" s="49"/>
      <c r="E626" s="49"/>
      <c r="F626" s="131"/>
      <c r="G626" s="131"/>
      <c r="H626" s="63"/>
      <c r="I626" s="63"/>
      <c r="J626" s="36"/>
      <c r="K626" s="36"/>
      <c r="L626" s="36"/>
      <c r="M626" s="36"/>
      <c r="N626" s="36"/>
      <c r="O626" s="63"/>
      <c r="P626" s="63"/>
      <c r="Q626" s="63"/>
      <c r="R626" s="36"/>
      <c r="S626" s="36"/>
      <c r="T626" s="36"/>
      <c r="U626" s="36"/>
      <c r="V626" s="36"/>
      <c r="W626" s="36"/>
      <c r="X626" s="36"/>
      <c r="Y626" s="36"/>
      <c r="Z626" s="36"/>
      <c r="AA626" s="36"/>
      <c r="AB626" s="36"/>
    </row>
    <row r="627" spans="1:28" ht="13.5" customHeight="1" x14ac:dyDescent="0.15">
      <c r="A627" s="58"/>
      <c r="B627" s="147" t="s">
        <v>1319</v>
      </c>
      <c r="C627" s="59"/>
      <c r="D627" s="59">
        <v>0</v>
      </c>
      <c r="E627" s="49"/>
      <c r="F627" s="131"/>
      <c r="G627" s="131"/>
      <c r="H627" s="63"/>
      <c r="I627" s="63"/>
      <c r="J627" s="36"/>
      <c r="K627" s="36"/>
      <c r="L627" s="36"/>
      <c r="M627" s="36"/>
      <c r="N627" s="36"/>
      <c r="O627" s="63"/>
      <c r="P627" s="63"/>
      <c r="Q627" s="63"/>
      <c r="R627" s="36"/>
      <c r="S627" s="36"/>
      <c r="T627" s="36"/>
      <c r="U627" s="36"/>
      <c r="V627" s="36"/>
      <c r="W627" s="36"/>
      <c r="X627" s="36"/>
      <c r="Y627" s="36"/>
      <c r="Z627" s="36"/>
      <c r="AA627" s="36"/>
      <c r="AB627" s="36"/>
    </row>
    <row r="628" spans="1:28" ht="13.5" customHeight="1" x14ac:dyDescent="0.15">
      <c r="A628" s="58"/>
      <c r="B628" s="63" t="s">
        <v>1320</v>
      </c>
      <c r="C628" s="49"/>
      <c r="D628" s="49"/>
      <c r="E628" s="49"/>
      <c r="F628" s="131"/>
      <c r="G628" s="131"/>
      <c r="H628" s="63"/>
      <c r="I628" s="63"/>
      <c r="J628" s="36"/>
      <c r="K628" s="36"/>
      <c r="L628" s="36"/>
      <c r="M628" s="36"/>
      <c r="N628" s="36"/>
      <c r="O628" s="63"/>
      <c r="P628" s="63"/>
      <c r="Q628" s="63"/>
      <c r="R628" s="36"/>
      <c r="S628" s="36"/>
      <c r="T628" s="36"/>
      <c r="U628" s="36"/>
      <c r="V628" s="36"/>
      <c r="W628" s="36"/>
      <c r="X628" s="36"/>
      <c r="Y628" s="36"/>
      <c r="Z628" s="36"/>
      <c r="AA628" s="36"/>
      <c r="AB628" s="36"/>
    </row>
    <row r="629" spans="1:28" ht="13.5" customHeight="1" x14ac:dyDescent="0.15">
      <c r="A629" s="58"/>
      <c r="B629" s="147" t="s">
        <v>1321</v>
      </c>
      <c r="C629" s="59"/>
      <c r="D629" s="49">
        <f>($D$627)*($D$615)</f>
        <v>0</v>
      </c>
      <c r="E629" s="49"/>
      <c r="F629" s="131"/>
      <c r="G629" s="131"/>
      <c r="H629" s="63"/>
      <c r="I629" s="63"/>
      <c r="J629" s="36"/>
      <c r="K629" s="36"/>
      <c r="L629" s="36"/>
      <c r="M629" s="36"/>
      <c r="N629" s="36"/>
      <c r="O629" s="63"/>
      <c r="P629" s="63"/>
      <c r="Q629" s="63"/>
      <c r="R629" s="36"/>
      <c r="S629" s="36"/>
      <c r="T629" s="36"/>
      <c r="U629" s="36"/>
      <c r="V629" s="36"/>
      <c r="W629" s="36"/>
      <c r="X629" s="36"/>
      <c r="Y629" s="36"/>
      <c r="Z629" s="36"/>
      <c r="AA629" s="36"/>
      <c r="AB629" s="36"/>
    </row>
    <row r="630" spans="1:28" ht="13.5" customHeight="1" x14ac:dyDescent="0.15">
      <c r="A630" s="58" t="s">
        <v>1322</v>
      </c>
      <c r="B630" s="147" t="s">
        <v>1323</v>
      </c>
      <c r="C630" s="59"/>
      <c r="D630" s="49"/>
      <c r="E630" s="62"/>
      <c r="F630" s="131"/>
      <c r="G630" s="131"/>
      <c r="H630" s="63"/>
      <c r="I630" s="63"/>
      <c r="J630" s="36"/>
      <c r="K630" s="36"/>
      <c r="L630" s="36"/>
      <c r="M630" s="36"/>
      <c r="N630" s="36"/>
      <c r="O630" s="63"/>
      <c r="P630" s="63"/>
      <c r="Q630" s="63"/>
      <c r="R630" s="36"/>
      <c r="S630" s="36"/>
      <c r="T630" s="36"/>
      <c r="U630" s="36"/>
      <c r="V630" s="36"/>
      <c r="W630" s="36"/>
      <c r="X630" s="36"/>
      <c r="Y630" s="36"/>
      <c r="Z630" s="36"/>
      <c r="AA630" s="36"/>
      <c r="AB630" s="36"/>
    </row>
    <row r="631" spans="1:28" ht="13.5" customHeight="1" x14ac:dyDescent="0.15">
      <c r="A631" s="58">
        <v>1</v>
      </c>
      <c r="B631" s="147" t="s">
        <v>1324</v>
      </c>
      <c r="C631" s="59"/>
      <c r="D631" s="49"/>
      <c r="E631" s="62"/>
      <c r="F631" s="131"/>
      <c r="G631" s="131"/>
      <c r="H631" s="63"/>
      <c r="I631" s="63"/>
      <c r="J631" s="36"/>
      <c r="K631" s="36"/>
      <c r="L631" s="36"/>
      <c r="M631" s="36"/>
      <c r="N631" s="36"/>
      <c r="O631" s="63"/>
      <c r="P631" s="63"/>
      <c r="Q631" s="63"/>
      <c r="R631" s="36"/>
      <c r="S631" s="36"/>
      <c r="T631" s="36"/>
      <c r="U631" s="36"/>
      <c r="V631" s="36"/>
      <c r="W631" s="36"/>
      <c r="X631" s="36"/>
      <c r="Y631" s="36"/>
      <c r="Z631" s="36"/>
      <c r="AA631" s="36"/>
      <c r="AB631" s="36"/>
    </row>
    <row r="632" spans="1:28" ht="13.5" customHeight="1" x14ac:dyDescent="0.15">
      <c r="A632" s="58"/>
      <c r="B632" s="63" t="s">
        <v>878</v>
      </c>
      <c r="C632" s="49"/>
      <c r="D632" s="49"/>
      <c r="E632" s="62"/>
      <c r="F632" s="49"/>
      <c r="G632" s="49"/>
      <c r="H632" s="49"/>
      <c r="I632" s="131"/>
      <c r="J632" s="36"/>
      <c r="K632" s="36"/>
      <c r="L632" s="36"/>
      <c r="M632" s="36"/>
      <c r="N632" s="36"/>
      <c r="O632" s="49"/>
      <c r="P632" s="49"/>
      <c r="Q632" s="131"/>
      <c r="R632" s="36"/>
      <c r="S632" s="36"/>
      <c r="T632" s="36"/>
      <c r="U632" s="36"/>
      <c r="V632" s="36"/>
      <c r="W632" s="36"/>
      <c r="X632" s="36"/>
      <c r="Y632" s="36"/>
      <c r="Z632" s="36"/>
      <c r="AA632" s="36"/>
      <c r="AB632" s="36"/>
    </row>
    <row r="633" spans="1:28" ht="13.5" customHeight="1" x14ac:dyDescent="0.15">
      <c r="A633" s="58"/>
      <c r="B633" s="131" t="s">
        <v>879</v>
      </c>
      <c r="C633" s="49"/>
      <c r="D633" s="49"/>
      <c r="E633" s="62"/>
      <c r="F633" s="131"/>
      <c r="G633" s="131"/>
      <c r="H633" s="63"/>
      <c r="I633" s="63"/>
      <c r="J633" s="36"/>
      <c r="K633" s="36"/>
      <c r="L633" s="36"/>
      <c r="M633" s="36"/>
      <c r="N633" s="36"/>
      <c r="O633" s="63"/>
      <c r="P633" s="63"/>
      <c r="Q633" s="63"/>
      <c r="R633" s="36"/>
      <c r="S633" s="36"/>
      <c r="T633" s="36"/>
      <c r="U633" s="36"/>
      <c r="V633" s="36"/>
      <c r="W633" s="36"/>
      <c r="X633" s="36"/>
      <c r="Y633" s="36"/>
      <c r="Z633" s="36"/>
      <c r="AA633" s="36"/>
      <c r="AB633" s="36"/>
    </row>
    <row r="634" spans="1:28" ht="13.5" customHeight="1" x14ac:dyDescent="0.15">
      <c r="A634" s="58"/>
      <c r="B634" s="131" t="s">
        <v>880</v>
      </c>
      <c r="C634" s="49"/>
      <c r="D634" s="49"/>
      <c r="E634" s="62"/>
      <c r="F634" s="131"/>
      <c r="G634" s="131"/>
      <c r="H634" s="63"/>
      <c r="I634" s="63"/>
      <c r="J634" s="36"/>
      <c r="K634" s="36"/>
      <c r="L634" s="36"/>
      <c r="M634" s="36"/>
      <c r="N634" s="36"/>
      <c r="O634" s="63"/>
      <c r="P634" s="63"/>
      <c r="Q634" s="63"/>
      <c r="R634" s="36"/>
      <c r="S634" s="36"/>
      <c r="T634" s="36"/>
      <c r="U634" s="36"/>
      <c r="V634" s="36"/>
      <c r="W634" s="36"/>
      <c r="X634" s="36"/>
      <c r="Y634" s="36"/>
      <c r="Z634" s="36"/>
      <c r="AA634" s="36"/>
      <c r="AB634" s="36"/>
    </row>
    <row r="635" spans="1:28" ht="13.5" customHeight="1" x14ac:dyDescent="0.15">
      <c r="A635" s="58"/>
      <c r="B635" s="131" t="s">
        <v>881</v>
      </c>
      <c r="C635" s="49"/>
      <c r="D635" s="49"/>
      <c r="E635" s="62"/>
      <c r="F635" s="131"/>
      <c r="G635" s="131"/>
      <c r="H635" s="63"/>
      <c r="I635" s="63"/>
      <c r="J635" s="36"/>
      <c r="K635" s="36"/>
      <c r="L635" s="36"/>
      <c r="M635" s="36"/>
      <c r="N635" s="36"/>
      <c r="O635" s="63"/>
      <c r="P635" s="63"/>
      <c r="Q635" s="63"/>
      <c r="R635" s="36"/>
      <c r="S635" s="36"/>
      <c r="T635" s="36"/>
      <c r="U635" s="36"/>
      <c r="V635" s="36"/>
      <c r="W635" s="36"/>
      <c r="X635" s="36"/>
      <c r="Y635" s="36"/>
      <c r="Z635" s="36"/>
      <c r="AA635" s="36"/>
      <c r="AB635" s="36"/>
    </row>
    <row r="636" spans="1:28" ht="13.5" customHeight="1" x14ac:dyDescent="0.15">
      <c r="A636" s="58"/>
      <c r="B636" s="131" t="s">
        <v>882</v>
      </c>
      <c r="C636" s="49"/>
      <c r="D636" s="49"/>
      <c r="E636" s="62"/>
      <c r="F636" s="131"/>
      <c r="G636" s="131"/>
      <c r="H636" s="63"/>
      <c r="I636" s="63"/>
      <c r="J636" s="36"/>
      <c r="K636" s="36"/>
      <c r="L636" s="36"/>
      <c r="M636" s="36"/>
      <c r="N636" s="36"/>
      <c r="O636" s="63"/>
      <c r="P636" s="63"/>
      <c r="Q636" s="63"/>
      <c r="R636" s="36"/>
      <c r="S636" s="36"/>
      <c r="T636" s="36"/>
      <c r="U636" s="36"/>
      <c r="V636" s="36"/>
      <c r="W636" s="36"/>
      <c r="X636" s="36"/>
      <c r="Y636" s="36"/>
      <c r="Z636" s="36"/>
      <c r="AA636" s="36"/>
      <c r="AB636" s="36"/>
    </row>
    <row r="637" spans="1:28" ht="13.5" customHeight="1" x14ac:dyDescent="0.15">
      <c r="A637" s="58"/>
      <c r="B637" s="131" t="s">
        <v>888</v>
      </c>
      <c r="C637" s="49"/>
      <c r="D637" s="49"/>
      <c r="E637" s="62"/>
      <c r="F637" s="131"/>
      <c r="G637" s="131"/>
      <c r="H637" s="63"/>
      <c r="I637" s="63"/>
      <c r="J637" s="36"/>
      <c r="K637" s="36"/>
      <c r="L637" s="36"/>
      <c r="M637" s="36"/>
      <c r="N637" s="36"/>
      <c r="O637" s="63"/>
      <c r="P637" s="63"/>
      <c r="Q637" s="63"/>
      <c r="R637" s="36"/>
      <c r="S637" s="36"/>
      <c r="T637" s="36"/>
      <c r="U637" s="36"/>
      <c r="V637" s="36"/>
      <c r="W637" s="36"/>
      <c r="X637" s="36"/>
      <c r="Y637" s="36"/>
      <c r="Z637" s="36"/>
      <c r="AA637" s="36"/>
      <c r="AB637" s="36"/>
    </row>
    <row r="638" spans="1:28" ht="13.5" customHeight="1" x14ac:dyDescent="0.15">
      <c r="A638" s="58"/>
      <c r="B638" s="131" t="s">
        <v>884</v>
      </c>
      <c r="C638" s="49"/>
      <c r="D638" s="49"/>
      <c r="E638" s="62"/>
      <c r="F638" s="131"/>
      <c r="G638" s="131"/>
      <c r="H638" s="63"/>
      <c r="I638" s="63"/>
      <c r="J638" s="36"/>
      <c r="K638" s="36"/>
      <c r="L638" s="36"/>
      <c r="M638" s="36"/>
      <c r="N638" s="36"/>
      <c r="O638" s="63"/>
      <c r="P638" s="63"/>
      <c r="Q638" s="63"/>
      <c r="R638" s="36"/>
      <c r="S638" s="36"/>
      <c r="T638" s="36"/>
      <c r="U638" s="36"/>
      <c r="V638" s="36"/>
      <c r="W638" s="36"/>
      <c r="X638" s="36"/>
      <c r="Y638" s="36"/>
      <c r="Z638" s="36"/>
      <c r="AA638" s="36"/>
      <c r="AB638" s="36"/>
    </row>
    <row r="639" spans="1:28" ht="13.5" customHeight="1" x14ac:dyDescent="0.15">
      <c r="A639" s="58"/>
      <c r="B639" s="131" t="s">
        <v>885</v>
      </c>
      <c r="C639" s="49"/>
      <c r="D639" s="49"/>
      <c r="E639" s="62"/>
      <c r="F639" s="131"/>
      <c r="G639" s="131"/>
      <c r="H639" s="63"/>
      <c r="I639" s="63"/>
      <c r="J639" s="36"/>
      <c r="K639" s="36"/>
      <c r="L639" s="36"/>
      <c r="M639" s="36"/>
      <c r="N639" s="36"/>
      <c r="O639" s="63"/>
      <c r="P639" s="63"/>
      <c r="Q639" s="63"/>
      <c r="R639" s="36"/>
      <c r="S639" s="36"/>
      <c r="T639" s="131"/>
      <c r="U639" s="131"/>
      <c r="V639" s="131"/>
      <c r="W639" s="63"/>
      <c r="X639" s="63"/>
      <c r="Y639" s="63"/>
      <c r="Z639" s="63"/>
      <c r="AA639" s="63"/>
      <c r="AB639" s="36"/>
    </row>
    <row r="640" spans="1:28" ht="13.5" customHeight="1" x14ac:dyDescent="0.15">
      <c r="A640" s="58"/>
      <c r="B640" s="131" t="s">
        <v>886</v>
      </c>
      <c r="C640" s="49"/>
      <c r="D640" s="49"/>
      <c r="E640" s="62"/>
      <c r="F640" s="131"/>
      <c r="G640" s="131"/>
      <c r="H640" s="63"/>
      <c r="I640" s="63"/>
      <c r="J640" s="36"/>
      <c r="K640" s="36"/>
      <c r="L640" s="36"/>
      <c r="M640" s="36"/>
      <c r="N640" s="36"/>
      <c r="O640" s="63"/>
      <c r="P640" s="63"/>
      <c r="Q640" s="63"/>
      <c r="R640" s="36"/>
      <c r="S640" s="36"/>
      <c r="T640" s="131"/>
      <c r="U640" s="131"/>
      <c r="V640" s="131"/>
      <c r="W640" s="63"/>
      <c r="X640" s="63"/>
      <c r="Y640" s="63"/>
      <c r="Z640" s="63"/>
      <c r="AA640" s="63"/>
      <c r="AB640" s="36"/>
    </row>
    <row r="641" spans="1:28" ht="13.5" customHeight="1" x14ac:dyDescent="0.15">
      <c r="A641" s="58"/>
      <c r="B641" s="131" t="s">
        <v>887</v>
      </c>
      <c r="C641" s="49"/>
      <c r="D641" s="49"/>
      <c r="E641" s="62"/>
      <c r="F641" s="131"/>
      <c r="G641" s="131"/>
      <c r="H641" s="63"/>
      <c r="I641" s="63"/>
      <c r="J641" s="36"/>
      <c r="K641" s="36"/>
      <c r="L641" s="36"/>
      <c r="M641" s="36"/>
      <c r="N641" s="36"/>
      <c r="O641" s="63"/>
      <c r="P641" s="63"/>
      <c r="Q641" s="63"/>
      <c r="R641" s="36"/>
      <c r="S641" s="36"/>
      <c r="T641" s="131"/>
      <c r="U641" s="131"/>
      <c r="V641" s="131"/>
      <c r="W641" s="63"/>
      <c r="X641" s="63"/>
      <c r="Y641" s="63"/>
      <c r="Z641" s="63"/>
      <c r="AA641" s="63"/>
      <c r="AB641" s="36"/>
    </row>
    <row r="642" spans="1:28" ht="13.5" customHeight="1" x14ac:dyDescent="0.15">
      <c r="A642" s="58"/>
      <c r="B642" s="131" t="s">
        <v>888</v>
      </c>
      <c r="C642" s="49"/>
      <c r="D642" s="49"/>
      <c r="E642" s="62"/>
      <c r="F642" s="131"/>
      <c r="G642" s="131"/>
      <c r="H642" s="63"/>
      <c r="I642" s="63"/>
      <c r="J642" s="36"/>
      <c r="K642" s="36"/>
      <c r="L642" s="36"/>
      <c r="M642" s="36"/>
      <c r="N642" s="36"/>
      <c r="O642" s="63"/>
      <c r="P642" s="63"/>
      <c r="Q642" s="63"/>
      <c r="R642" s="36"/>
      <c r="S642" s="36"/>
      <c r="T642" s="131"/>
      <c r="U642" s="131"/>
      <c r="V642" s="131"/>
      <c r="W642" s="63"/>
      <c r="X642" s="63"/>
      <c r="Y642" s="63"/>
      <c r="Z642" s="63"/>
      <c r="AA642" s="63"/>
      <c r="AB642" s="36"/>
    </row>
    <row r="643" spans="1:28" ht="13.5" customHeight="1" x14ac:dyDescent="0.15">
      <c r="A643" s="58"/>
      <c r="B643" s="131" t="s">
        <v>1325</v>
      </c>
      <c r="C643" s="49"/>
      <c r="D643" s="49"/>
      <c r="E643" s="62"/>
      <c r="F643" s="131"/>
      <c r="G643" s="131"/>
      <c r="H643" s="63"/>
      <c r="I643" s="63"/>
      <c r="J643" s="36"/>
      <c r="K643" s="36"/>
      <c r="L643" s="36"/>
      <c r="M643" s="36"/>
      <c r="N643" s="36"/>
      <c r="O643" s="63"/>
      <c r="P643" s="63"/>
      <c r="Q643" s="63"/>
      <c r="R643" s="36"/>
      <c r="S643" s="36"/>
      <c r="T643" s="131"/>
      <c r="U643" s="131"/>
      <c r="V643" s="131"/>
      <c r="W643" s="63"/>
      <c r="X643" s="63"/>
      <c r="Y643" s="63"/>
      <c r="Z643" s="63"/>
      <c r="AA643" s="63"/>
      <c r="AB643" s="36"/>
    </row>
    <row r="644" spans="1:28" ht="13.5" customHeight="1" x14ac:dyDescent="0.15">
      <c r="A644" s="58"/>
      <c r="B644" s="131" t="s">
        <v>1326</v>
      </c>
      <c r="C644" s="49"/>
      <c r="D644" s="49"/>
      <c r="E644" s="62"/>
      <c r="F644" s="131"/>
      <c r="G644" s="131"/>
      <c r="H644" s="63"/>
      <c r="I644" s="63"/>
      <c r="J644" s="36"/>
      <c r="K644" s="36"/>
      <c r="L644" s="36"/>
      <c r="M644" s="36"/>
      <c r="N644" s="36"/>
      <c r="O644" s="63"/>
      <c r="P644" s="63"/>
      <c r="Q644" s="63"/>
      <c r="R644" s="36"/>
      <c r="S644" s="36"/>
      <c r="T644" s="131"/>
      <c r="U644" s="131"/>
      <c r="V644" s="131"/>
      <c r="W644" s="63"/>
      <c r="X644" s="63"/>
      <c r="Y644" s="63"/>
      <c r="Z644" s="63"/>
      <c r="AA644" s="63"/>
      <c r="AB644" s="36"/>
    </row>
    <row r="645" spans="1:28" ht="13.5" customHeight="1" x14ac:dyDescent="0.15">
      <c r="A645" s="58"/>
      <c r="B645" s="131" t="s">
        <v>892</v>
      </c>
      <c r="C645" s="49"/>
      <c r="D645" s="49"/>
      <c r="E645" s="62"/>
      <c r="F645" s="131"/>
      <c r="G645" s="131"/>
      <c r="H645" s="63"/>
      <c r="I645" s="63"/>
      <c r="J645" s="36"/>
      <c r="K645" s="36"/>
      <c r="L645" s="36"/>
      <c r="M645" s="36"/>
      <c r="N645" s="36"/>
      <c r="O645" s="63"/>
      <c r="P645" s="63"/>
      <c r="Q645" s="63"/>
      <c r="R645" s="36"/>
      <c r="S645" s="36"/>
      <c r="T645" s="131"/>
      <c r="U645" s="131"/>
      <c r="V645" s="131"/>
      <c r="W645" s="63"/>
      <c r="X645" s="63"/>
      <c r="Y645" s="63"/>
      <c r="Z645" s="63"/>
      <c r="AA645" s="63"/>
      <c r="AB645" s="36"/>
    </row>
    <row r="646" spans="1:28" ht="13.5" customHeight="1" x14ac:dyDescent="0.15">
      <c r="A646" s="58"/>
      <c r="B646" s="131" t="s">
        <v>893</v>
      </c>
      <c r="C646" s="49"/>
      <c r="D646" s="49"/>
      <c r="E646" s="62"/>
      <c r="F646" s="131"/>
      <c r="G646" s="131"/>
      <c r="H646" s="63"/>
      <c r="I646" s="63"/>
      <c r="J646" s="36"/>
      <c r="K646" s="36"/>
      <c r="L646" s="36"/>
      <c r="M646" s="36"/>
      <c r="N646" s="36"/>
      <c r="O646" s="63"/>
      <c r="P646" s="63"/>
      <c r="Q646" s="63"/>
      <c r="R646" s="36"/>
      <c r="S646" s="36"/>
      <c r="T646" s="131"/>
      <c r="U646" s="131"/>
      <c r="V646" s="131"/>
      <c r="W646" s="63"/>
      <c r="X646" s="63"/>
      <c r="Y646" s="63"/>
      <c r="Z646" s="63"/>
      <c r="AA646" s="63"/>
      <c r="AB646" s="36"/>
    </row>
    <row r="647" spans="1:28" ht="13.5" customHeight="1" x14ac:dyDescent="0.15">
      <c r="A647" s="58"/>
      <c r="B647" s="131" t="s">
        <v>894</v>
      </c>
      <c r="C647" s="49"/>
      <c r="D647" s="49"/>
      <c r="E647" s="62"/>
      <c r="F647" s="131"/>
      <c r="G647" s="131"/>
      <c r="H647" s="63"/>
      <c r="I647" s="63"/>
      <c r="J647" s="36"/>
      <c r="K647" s="36"/>
      <c r="L647" s="36"/>
      <c r="M647" s="36"/>
      <c r="N647" s="36"/>
      <c r="O647" s="63"/>
      <c r="P647" s="63"/>
      <c r="Q647" s="63"/>
      <c r="R647" s="36"/>
      <c r="S647" s="36"/>
      <c r="T647" s="131"/>
      <c r="U647" s="131"/>
      <c r="V647" s="131"/>
      <c r="W647" s="63"/>
      <c r="X647" s="63"/>
      <c r="Y647" s="63"/>
      <c r="Z647" s="63"/>
      <c r="AA647" s="63"/>
      <c r="AB647" s="36"/>
    </row>
    <row r="648" spans="1:28" ht="13.5" customHeight="1" x14ac:dyDescent="0.15">
      <c r="A648" s="58"/>
      <c r="B648" s="131" t="s">
        <v>895</v>
      </c>
      <c r="C648" s="49"/>
      <c r="D648" s="49"/>
      <c r="E648" s="62"/>
      <c r="F648" s="131"/>
      <c r="G648" s="131"/>
      <c r="H648" s="63"/>
      <c r="I648" s="63"/>
      <c r="J648" s="36"/>
      <c r="K648" s="36"/>
      <c r="L648" s="36"/>
      <c r="M648" s="36"/>
      <c r="N648" s="36"/>
      <c r="O648" s="63"/>
      <c r="P648" s="63"/>
      <c r="Q648" s="63"/>
      <c r="R648" s="36"/>
      <c r="S648" s="36"/>
      <c r="T648" s="131"/>
      <c r="U648" s="131"/>
      <c r="V648" s="131"/>
      <c r="W648" s="63"/>
      <c r="X648" s="63"/>
      <c r="Y648" s="63"/>
      <c r="Z648" s="63"/>
      <c r="AA648" s="63"/>
      <c r="AB648" s="36"/>
    </row>
    <row r="649" spans="1:28" ht="13.5" customHeight="1" x14ac:dyDescent="0.15">
      <c r="A649" s="58"/>
      <c r="B649" s="131" t="s">
        <v>896</v>
      </c>
      <c r="C649" s="49"/>
      <c r="D649" s="49"/>
      <c r="E649" s="62"/>
      <c r="F649" s="131"/>
      <c r="G649" s="131"/>
      <c r="H649" s="63"/>
      <c r="I649" s="63"/>
      <c r="J649" s="36"/>
      <c r="K649" s="36"/>
      <c r="L649" s="36"/>
      <c r="M649" s="36"/>
      <c r="N649" s="36"/>
      <c r="O649" s="63"/>
      <c r="P649" s="63"/>
      <c r="Q649" s="63"/>
      <c r="R649" s="36"/>
      <c r="S649" s="36"/>
      <c r="T649" s="131"/>
      <c r="U649" s="131"/>
      <c r="V649" s="131"/>
      <c r="W649" s="63"/>
      <c r="X649" s="63"/>
      <c r="Y649" s="63"/>
      <c r="Z649" s="63"/>
      <c r="AA649" s="63"/>
      <c r="AB649" s="36"/>
    </row>
    <row r="650" spans="1:28" ht="13.5" customHeight="1" x14ac:dyDescent="0.15">
      <c r="A650" s="58"/>
      <c r="B650" s="131" t="s">
        <v>897</v>
      </c>
      <c r="C650" s="49"/>
      <c r="D650" s="49"/>
      <c r="E650" s="62"/>
      <c r="F650" s="131"/>
      <c r="G650" s="131"/>
      <c r="H650" s="63"/>
      <c r="I650" s="63"/>
      <c r="J650" s="36"/>
      <c r="K650" s="36"/>
      <c r="L650" s="36"/>
      <c r="M650" s="36"/>
      <c r="N650" s="36"/>
      <c r="O650" s="63"/>
      <c r="P650" s="63"/>
      <c r="Q650" s="63"/>
      <c r="R650" s="36"/>
      <c r="S650" s="36"/>
      <c r="T650" s="131"/>
      <c r="U650" s="131"/>
      <c r="V650" s="131"/>
      <c r="W650" s="63"/>
      <c r="X650" s="63"/>
      <c r="Y650" s="63"/>
      <c r="Z650" s="63"/>
      <c r="AA650" s="63"/>
      <c r="AB650" s="36"/>
    </row>
    <row r="651" spans="1:28" ht="13.5" customHeight="1" x14ac:dyDescent="0.15">
      <c r="A651" s="58"/>
      <c r="B651" s="131" t="s">
        <v>898</v>
      </c>
      <c r="C651" s="49"/>
      <c r="D651" s="49"/>
      <c r="E651" s="62"/>
      <c r="F651" s="131"/>
      <c r="G651" s="131"/>
      <c r="H651" s="63"/>
      <c r="I651" s="63"/>
      <c r="J651" s="36"/>
      <c r="K651" s="36"/>
      <c r="L651" s="36"/>
      <c r="M651" s="36"/>
      <c r="N651" s="36"/>
      <c r="O651" s="63"/>
      <c r="P651" s="63"/>
      <c r="Q651" s="63"/>
      <c r="R651" s="36"/>
      <c r="S651" s="36"/>
      <c r="T651" s="131"/>
      <c r="U651" s="131"/>
      <c r="V651" s="131"/>
      <c r="W651" s="63"/>
      <c r="X651" s="63"/>
      <c r="Y651" s="63"/>
      <c r="Z651" s="63"/>
      <c r="AA651" s="63"/>
      <c r="AB651" s="36"/>
    </row>
    <row r="652" spans="1:28" ht="13.5" customHeight="1" x14ac:dyDescent="0.15">
      <c r="A652" s="58"/>
      <c r="B652" s="131" t="s">
        <v>1327</v>
      </c>
      <c r="C652" s="49"/>
      <c r="D652" s="49"/>
      <c r="E652" s="62"/>
      <c r="F652" s="131"/>
      <c r="G652" s="131"/>
      <c r="H652" s="63"/>
      <c r="I652" s="63"/>
      <c r="J652" s="36"/>
      <c r="K652" s="36"/>
      <c r="L652" s="36"/>
      <c r="M652" s="36"/>
      <c r="N652" s="36"/>
      <c r="O652" s="63"/>
      <c r="P652" s="63"/>
      <c r="Q652" s="63"/>
      <c r="R652" s="36"/>
      <c r="S652" s="36"/>
      <c r="T652" s="131"/>
      <c r="U652" s="131"/>
      <c r="V652" s="131"/>
      <c r="W652" s="63"/>
      <c r="X652" s="63"/>
      <c r="Y652" s="63"/>
      <c r="Z652" s="63"/>
      <c r="AA652" s="63"/>
      <c r="AB652" s="36"/>
    </row>
    <row r="653" spans="1:28" ht="13.5" customHeight="1" x14ac:dyDescent="0.15">
      <c r="A653" s="58"/>
      <c r="B653" s="131" t="s">
        <v>1328</v>
      </c>
      <c r="C653" s="49"/>
      <c r="D653" s="49"/>
      <c r="E653" s="62"/>
      <c r="F653" s="131"/>
      <c r="G653" s="131"/>
      <c r="H653" s="63"/>
      <c r="I653" s="63"/>
      <c r="J653" s="36"/>
      <c r="K653" s="36"/>
      <c r="L653" s="36"/>
      <c r="M653" s="36"/>
      <c r="N653" s="36"/>
      <c r="O653" s="63"/>
      <c r="P653" s="63"/>
      <c r="Q653" s="63"/>
      <c r="R653" s="36"/>
      <c r="S653" s="36"/>
      <c r="T653" s="131"/>
      <c r="U653" s="131"/>
      <c r="V653" s="131"/>
      <c r="W653" s="63"/>
      <c r="X653" s="63"/>
      <c r="Y653" s="63"/>
      <c r="Z653" s="63"/>
      <c r="AA653" s="63"/>
      <c r="AB653" s="36"/>
    </row>
    <row r="654" spans="1:28" ht="13.5" customHeight="1" x14ac:dyDescent="0.15">
      <c r="A654" s="58"/>
      <c r="B654" s="131" t="s">
        <v>901</v>
      </c>
      <c r="C654" s="49"/>
      <c r="D654" s="49"/>
      <c r="E654" s="62"/>
      <c r="F654" s="131"/>
      <c r="G654" s="131"/>
      <c r="H654" s="63"/>
      <c r="I654" s="63"/>
      <c r="J654" s="36"/>
      <c r="K654" s="36"/>
      <c r="L654" s="36"/>
      <c r="M654" s="36"/>
      <c r="N654" s="36"/>
      <c r="O654" s="63"/>
      <c r="P654" s="63"/>
      <c r="Q654" s="63"/>
      <c r="R654" s="36"/>
      <c r="S654" s="36"/>
      <c r="T654" s="131"/>
      <c r="U654" s="131"/>
      <c r="V654" s="131"/>
      <c r="W654" s="63"/>
      <c r="X654" s="63"/>
      <c r="Y654" s="63"/>
      <c r="Z654" s="63"/>
      <c r="AA654" s="63"/>
      <c r="AB654" s="36"/>
    </row>
    <row r="655" spans="1:28" ht="13.5" customHeight="1" x14ac:dyDescent="0.15">
      <c r="A655" s="58"/>
      <c r="B655" s="131" t="s">
        <v>902</v>
      </c>
      <c r="C655" s="49"/>
      <c r="D655" s="49"/>
      <c r="E655" s="62"/>
      <c r="F655" s="131"/>
      <c r="G655" s="131"/>
      <c r="H655" s="63"/>
      <c r="I655" s="63"/>
      <c r="J655" s="36"/>
      <c r="K655" s="36"/>
      <c r="L655" s="36"/>
      <c r="M655" s="36"/>
      <c r="N655" s="36"/>
      <c r="O655" s="63"/>
      <c r="P655" s="63"/>
      <c r="Q655" s="63"/>
      <c r="R655" s="36"/>
      <c r="S655" s="36"/>
      <c r="T655" s="131"/>
      <c r="U655" s="131"/>
      <c r="V655" s="131"/>
      <c r="W655" s="63"/>
      <c r="X655" s="63"/>
      <c r="Y655" s="63"/>
      <c r="Z655" s="63"/>
      <c r="AA655" s="63"/>
      <c r="AB655" s="36"/>
    </row>
    <row r="656" spans="1:28" ht="13.5" customHeight="1" x14ac:dyDescent="0.15">
      <c r="A656" s="58"/>
      <c r="B656" s="131" t="s">
        <v>1329</v>
      </c>
      <c r="C656" s="49"/>
      <c r="D656" s="49"/>
      <c r="E656" s="62"/>
      <c r="F656" s="131"/>
      <c r="G656" s="131"/>
      <c r="H656" s="63"/>
      <c r="I656" s="63"/>
      <c r="J656" s="36"/>
      <c r="K656" s="36"/>
      <c r="L656" s="36"/>
      <c r="M656" s="36"/>
      <c r="N656" s="36"/>
      <c r="O656" s="63"/>
      <c r="P656" s="63"/>
      <c r="Q656" s="63"/>
      <c r="R656" s="36"/>
      <c r="S656" s="36"/>
      <c r="T656" s="131"/>
      <c r="U656" s="131"/>
      <c r="V656" s="131"/>
      <c r="W656" s="63"/>
      <c r="X656" s="63"/>
      <c r="Y656" s="63"/>
      <c r="Z656" s="63"/>
      <c r="AA656" s="63"/>
      <c r="AB656" s="36"/>
    </row>
    <row r="657" spans="1:28" ht="13.5" customHeight="1" x14ac:dyDescent="0.15">
      <c r="A657" s="58"/>
      <c r="B657" s="146" t="s">
        <v>1330</v>
      </c>
      <c r="C657" s="49"/>
      <c r="D657" s="49"/>
      <c r="E657" s="62"/>
      <c r="F657" s="131"/>
      <c r="G657" s="131"/>
      <c r="H657" s="63"/>
      <c r="I657" s="63"/>
      <c r="J657" s="36"/>
      <c r="K657" s="36"/>
      <c r="L657" s="36"/>
      <c r="M657" s="36"/>
      <c r="N657" s="36"/>
      <c r="O657" s="63"/>
      <c r="P657" s="63"/>
      <c r="Q657" s="63"/>
      <c r="R657" s="36"/>
      <c r="S657" s="36"/>
      <c r="T657" s="131"/>
      <c r="U657" s="131"/>
      <c r="V657" s="131"/>
      <c r="W657" s="63"/>
      <c r="X657" s="63"/>
      <c r="Y657" s="63"/>
      <c r="Z657" s="63"/>
      <c r="AA657" s="63"/>
      <c r="AB657" s="36"/>
    </row>
    <row r="658" spans="1:28" ht="13.5" customHeight="1" x14ac:dyDescent="0.15">
      <c r="A658" s="58"/>
      <c r="B658" s="131" t="s">
        <v>1331</v>
      </c>
      <c r="C658" s="49"/>
      <c r="D658" s="49"/>
      <c r="E658" s="62"/>
      <c r="F658" s="131"/>
      <c r="G658" s="131"/>
      <c r="H658" s="63"/>
      <c r="I658" s="63"/>
      <c r="J658" s="36"/>
      <c r="K658" s="36"/>
      <c r="L658" s="36"/>
      <c r="M658" s="36"/>
      <c r="N658" s="36"/>
      <c r="O658" s="63"/>
      <c r="P658" s="63"/>
      <c r="Q658" s="63"/>
      <c r="R658" s="36"/>
      <c r="S658" s="36"/>
      <c r="T658" s="131"/>
      <c r="U658" s="131"/>
      <c r="V658" s="131"/>
      <c r="W658" s="63"/>
      <c r="X658" s="63"/>
      <c r="Y658" s="63"/>
      <c r="Z658" s="63"/>
      <c r="AA658" s="63"/>
      <c r="AB658" s="36"/>
    </row>
    <row r="659" spans="1:28" ht="13.5" customHeight="1" x14ac:dyDescent="0.15">
      <c r="A659" s="58"/>
      <c r="B659" s="59" t="s">
        <v>908</v>
      </c>
      <c r="C659" s="49"/>
      <c r="D659" s="49"/>
      <c r="E659" s="62"/>
      <c r="F659" s="131"/>
      <c r="G659" s="131"/>
      <c r="H659" s="63"/>
      <c r="I659" s="63"/>
      <c r="J659" s="36"/>
      <c r="K659" s="36"/>
      <c r="L659" s="36"/>
      <c r="M659" s="36"/>
      <c r="N659" s="36"/>
      <c r="O659" s="63"/>
      <c r="P659" s="63"/>
      <c r="Q659" s="63"/>
      <c r="R659" s="36"/>
      <c r="S659" s="36"/>
      <c r="T659" s="131"/>
      <c r="U659" s="131"/>
      <c r="V659" s="131"/>
      <c r="W659" s="63"/>
      <c r="X659" s="63"/>
      <c r="Y659" s="63"/>
      <c r="Z659" s="63"/>
      <c r="AA659" s="63"/>
      <c r="AB659" s="36"/>
    </row>
    <row r="660" spans="1:28" ht="13.5" customHeight="1" x14ac:dyDescent="0.15">
      <c r="A660" s="58"/>
      <c r="B660" s="146" t="s">
        <v>1332</v>
      </c>
      <c r="C660" s="49"/>
      <c r="D660" s="49"/>
      <c r="E660" s="62"/>
      <c r="F660" s="131"/>
      <c r="G660" s="131"/>
      <c r="H660" s="63"/>
      <c r="I660" s="63"/>
      <c r="J660" s="36"/>
      <c r="K660" s="36"/>
      <c r="L660" s="36"/>
      <c r="M660" s="36"/>
      <c r="N660" s="36"/>
      <c r="O660" s="63"/>
      <c r="P660" s="63"/>
      <c r="Q660" s="63"/>
      <c r="R660" s="36"/>
      <c r="S660" s="36"/>
      <c r="T660" s="131"/>
      <c r="U660" s="131"/>
      <c r="V660" s="131"/>
      <c r="W660" s="63"/>
      <c r="X660" s="63"/>
      <c r="Y660" s="63"/>
      <c r="Z660" s="63"/>
      <c r="AA660" s="63"/>
      <c r="AB660" s="36"/>
    </row>
    <row r="661" spans="1:28" ht="13.5" customHeight="1" x14ac:dyDescent="0.15">
      <c r="A661" s="58"/>
      <c r="B661" s="131" t="s">
        <v>1331</v>
      </c>
      <c r="C661" s="49"/>
      <c r="D661" s="49"/>
      <c r="E661" s="62"/>
      <c r="F661" s="131"/>
      <c r="G661" s="131"/>
      <c r="H661" s="63"/>
      <c r="I661" s="63"/>
      <c r="J661" s="36"/>
      <c r="K661" s="36"/>
      <c r="L661" s="36"/>
      <c r="M661" s="36"/>
      <c r="N661" s="36"/>
      <c r="O661" s="63"/>
      <c r="P661" s="63"/>
      <c r="Q661" s="63"/>
      <c r="R661" s="36"/>
      <c r="S661" s="36"/>
      <c r="T661" s="131"/>
      <c r="U661" s="131"/>
      <c r="V661" s="131"/>
      <c r="W661" s="63"/>
      <c r="X661" s="63"/>
      <c r="Y661" s="63"/>
      <c r="Z661" s="63"/>
      <c r="AA661" s="63"/>
      <c r="AB661" s="36"/>
    </row>
    <row r="662" spans="1:28" ht="13.5" customHeight="1" x14ac:dyDescent="0.15">
      <c r="A662" s="58"/>
      <c r="B662" s="59" t="s">
        <v>1333</v>
      </c>
      <c r="C662" s="49"/>
      <c r="D662" s="49"/>
      <c r="E662" s="62"/>
      <c r="F662" s="131"/>
      <c r="G662" s="131"/>
      <c r="H662" s="63"/>
      <c r="I662" s="63"/>
      <c r="J662" s="36"/>
      <c r="K662" s="36"/>
      <c r="L662" s="36"/>
      <c r="M662" s="36"/>
      <c r="N662" s="36"/>
      <c r="O662" s="63"/>
      <c r="P662" s="63"/>
      <c r="Q662" s="63"/>
      <c r="R662" s="36"/>
      <c r="S662" s="36"/>
      <c r="T662" s="131"/>
      <c r="U662" s="131"/>
      <c r="V662" s="131"/>
      <c r="W662" s="63"/>
      <c r="X662" s="63"/>
      <c r="Y662" s="63"/>
      <c r="Z662" s="63"/>
      <c r="AA662" s="63"/>
      <c r="AB662" s="36"/>
    </row>
    <row r="663" spans="1:28" ht="13.5" customHeight="1" x14ac:dyDescent="0.15">
      <c r="A663" s="58"/>
      <c r="B663" s="13" t="s">
        <v>1334</v>
      </c>
      <c r="C663" s="49"/>
      <c r="D663" s="49" t="str">
        <f>($D$529)</f>
        <v>xxxx</v>
      </c>
      <c r="E663" s="62"/>
      <c r="F663" s="131"/>
      <c r="G663" s="131"/>
      <c r="H663" s="63"/>
      <c r="I663" s="63"/>
      <c r="J663" s="36"/>
      <c r="K663" s="36"/>
      <c r="L663" s="36"/>
      <c r="M663" s="36"/>
      <c r="N663" s="36"/>
      <c r="O663" s="63"/>
      <c r="P663" s="63"/>
      <c r="Q663" s="63"/>
      <c r="R663" s="36"/>
      <c r="S663" s="36"/>
      <c r="T663" s="131"/>
      <c r="U663" s="131"/>
      <c r="V663" s="131"/>
      <c r="W663" s="63"/>
      <c r="X663" s="63"/>
      <c r="Y663" s="63"/>
      <c r="Z663" s="63"/>
      <c r="AA663" s="63"/>
      <c r="AB663" s="36"/>
    </row>
    <row r="664" spans="1:28" ht="13.5" customHeight="1" x14ac:dyDescent="0.15">
      <c r="A664" s="58"/>
      <c r="B664" s="63" t="s">
        <v>1335</v>
      </c>
      <c r="C664" s="49"/>
      <c r="D664" s="162">
        <v>0</v>
      </c>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row>
    <row r="665" spans="1:28" ht="13.5" customHeight="1" x14ac:dyDescent="0.15">
      <c r="A665" s="58"/>
      <c r="B665" s="182"/>
      <c r="C665" s="49"/>
      <c r="D665" s="5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row>
    <row r="666" spans="1:28" ht="13.5" customHeight="1" x14ac:dyDescent="0.15">
      <c r="A666" s="58" t="s">
        <v>1336</v>
      </c>
      <c r="B666" s="147" t="s">
        <v>1086</v>
      </c>
      <c r="C666" s="59"/>
      <c r="D666" s="49"/>
      <c r="E666" s="62"/>
      <c r="F666" s="131"/>
      <c r="G666" s="131"/>
      <c r="H666" s="63"/>
      <c r="I666" s="63"/>
      <c r="J666" s="36"/>
      <c r="K666" s="36"/>
      <c r="L666" s="36"/>
      <c r="M666" s="36"/>
      <c r="N666" s="36"/>
      <c r="O666" s="63"/>
      <c r="P666" s="63"/>
      <c r="Q666" s="63"/>
      <c r="R666" s="36"/>
      <c r="S666" s="36"/>
      <c r="T666" s="131"/>
      <c r="U666" s="131"/>
      <c r="V666" s="131"/>
      <c r="W666" s="63"/>
      <c r="X666" s="63"/>
      <c r="Y666" s="63"/>
      <c r="Z666" s="63"/>
      <c r="AA666" s="63"/>
      <c r="AB666" s="36"/>
    </row>
    <row r="667" spans="1:28" ht="13.5" customHeight="1" x14ac:dyDescent="0.15">
      <c r="A667" s="58"/>
      <c r="B667" s="63" t="s">
        <v>1337</v>
      </c>
      <c r="C667" s="49"/>
      <c r="D667" s="49"/>
      <c r="E667" s="62"/>
      <c r="F667" s="131"/>
      <c r="G667" s="131"/>
      <c r="H667" s="131"/>
      <c r="I667" s="131"/>
      <c r="J667" s="36"/>
      <c r="K667" s="36"/>
      <c r="L667" s="36"/>
      <c r="M667" s="36"/>
      <c r="N667" s="36"/>
      <c r="O667" s="63"/>
      <c r="P667" s="63"/>
      <c r="Q667" s="63"/>
      <c r="R667" s="36"/>
      <c r="S667" s="36"/>
      <c r="T667" s="131"/>
      <c r="U667" s="131"/>
      <c r="V667" s="131"/>
      <c r="W667" s="63"/>
      <c r="X667" s="63"/>
      <c r="Y667" s="63"/>
      <c r="Z667" s="63"/>
      <c r="AA667" s="63"/>
      <c r="AB667" s="36"/>
    </row>
    <row r="668" spans="1:28" ht="13.5" customHeight="1" x14ac:dyDescent="0.15">
      <c r="A668" s="58"/>
      <c r="B668" s="63" t="s">
        <v>1337</v>
      </c>
      <c r="C668" s="49"/>
      <c r="D668" s="49"/>
      <c r="E668" s="62"/>
      <c r="F668" s="131"/>
      <c r="G668" s="131"/>
      <c r="H668" s="63"/>
      <c r="I668" s="63"/>
      <c r="J668" s="36"/>
      <c r="K668" s="36"/>
      <c r="L668" s="36"/>
      <c r="M668" s="36"/>
      <c r="N668" s="36"/>
      <c r="O668" s="63"/>
      <c r="P668" s="63"/>
      <c r="Q668" s="63"/>
      <c r="R668" s="36"/>
      <c r="S668" s="36"/>
      <c r="T668" s="131"/>
      <c r="U668" s="131"/>
      <c r="V668" s="131"/>
      <c r="W668" s="63"/>
      <c r="X668" s="63"/>
      <c r="Y668" s="63"/>
      <c r="Z668" s="63"/>
      <c r="AA668" s="63"/>
      <c r="AB668" s="36"/>
    </row>
    <row r="669" spans="1:28" ht="13.5" customHeight="1" x14ac:dyDescent="0.15">
      <c r="A669" s="58" t="s">
        <v>1338</v>
      </c>
      <c r="B669" s="147" t="s">
        <v>1339</v>
      </c>
      <c r="C669" s="59"/>
      <c r="D669" s="49"/>
      <c r="E669" s="62"/>
      <c r="F669" s="131"/>
      <c r="G669" s="131"/>
      <c r="H669" s="63"/>
      <c r="I669" s="63"/>
      <c r="J669" s="36"/>
      <c r="K669" s="36"/>
      <c r="L669" s="36"/>
      <c r="M669" s="36"/>
      <c r="N669" s="36"/>
      <c r="O669" s="63"/>
      <c r="P669" s="63"/>
      <c r="Q669" s="63"/>
      <c r="R669" s="36"/>
      <c r="S669" s="36"/>
      <c r="T669" s="131"/>
      <c r="U669" s="131"/>
      <c r="V669" s="131"/>
      <c r="W669" s="63"/>
      <c r="X669" s="63"/>
      <c r="Y669" s="63"/>
      <c r="Z669" s="63"/>
      <c r="AA669" s="63"/>
      <c r="AB669" s="36"/>
    </row>
    <row r="670" spans="1:28" ht="13.5" customHeight="1" x14ac:dyDescent="0.15">
      <c r="A670" s="58" t="s">
        <v>551</v>
      </c>
      <c r="B670" s="63" t="s">
        <v>1340</v>
      </c>
      <c r="C670" s="49"/>
      <c r="D670" s="49"/>
      <c r="E670" s="62"/>
      <c r="F670" s="131"/>
      <c r="G670" s="131"/>
      <c r="H670" s="63"/>
      <c r="I670" s="63"/>
      <c r="J670" s="36"/>
      <c r="K670" s="36"/>
      <c r="L670" s="36"/>
      <c r="M670" s="36"/>
      <c r="N670" s="36"/>
      <c r="O670" s="63"/>
      <c r="P670" s="63"/>
      <c r="Q670" s="63"/>
      <c r="R670" s="36"/>
      <c r="S670" s="36"/>
      <c r="T670" s="131"/>
      <c r="U670" s="131"/>
      <c r="V670" s="131"/>
      <c r="W670" s="63"/>
      <c r="X670" s="63"/>
      <c r="Y670" s="63"/>
      <c r="Z670" s="63"/>
      <c r="AA670" s="63"/>
      <c r="AB670" s="36"/>
    </row>
    <row r="671" spans="1:28" ht="13.5" customHeight="1" x14ac:dyDescent="0.15">
      <c r="A671" s="58" t="s">
        <v>553</v>
      </c>
      <c r="B671" s="63" t="s">
        <v>1341</v>
      </c>
      <c r="C671" s="49"/>
      <c r="D671" s="49"/>
      <c r="E671" s="62"/>
      <c r="F671" s="131"/>
      <c r="G671" s="131"/>
      <c r="H671" s="63"/>
      <c r="I671" s="63"/>
      <c r="J671" s="36"/>
      <c r="K671" s="36"/>
      <c r="L671" s="36"/>
      <c r="M671" s="36"/>
      <c r="N671" s="36"/>
      <c r="O671" s="63"/>
      <c r="P671" s="63"/>
      <c r="Q671" s="63"/>
      <c r="R671" s="36"/>
      <c r="S671" s="36"/>
      <c r="T671" s="131"/>
      <c r="U671" s="131"/>
      <c r="V671" s="131"/>
      <c r="W671" s="63"/>
      <c r="X671" s="63"/>
      <c r="Y671" s="63"/>
      <c r="Z671" s="63"/>
      <c r="AA671" s="63"/>
      <c r="AB671" s="36"/>
    </row>
    <row r="672" spans="1:28" ht="13.5" customHeight="1" x14ac:dyDescent="0.15">
      <c r="A672" s="58"/>
      <c r="B672" s="63" t="s">
        <v>1342</v>
      </c>
      <c r="C672" s="49"/>
      <c r="D672" s="49"/>
      <c r="E672" s="62"/>
      <c r="F672" s="131"/>
      <c r="G672" s="131"/>
      <c r="H672" s="131"/>
      <c r="I672" s="131"/>
      <c r="J672" s="36"/>
      <c r="K672" s="36"/>
      <c r="L672" s="36"/>
      <c r="M672" s="36"/>
      <c r="N672" s="36"/>
      <c r="O672" s="63"/>
      <c r="P672" s="63"/>
      <c r="Q672" s="63"/>
      <c r="R672" s="36"/>
      <c r="S672" s="36"/>
      <c r="T672" s="131"/>
      <c r="U672" s="131"/>
      <c r="V672" s="131"/>
      <c r="W672" s="63"/>
      <c r="X672" s="63"/>
      <c r="Y672" s="63"/>
      <c r="Z672" s="63"/>
      <c r="AA672" s="63"/>
      <c r="AB672" s="36"/>
    </row>
    <row r="673" spans="1:28" ht="13.5" customHeight="1" x14ac:dyDescent="0.15">
      <c r="A673" s="58"/>
      <c r="B673" s="63" t="s">
        <v>1343</v>
      </c>
      <c r="C673" s="49"/>
      <c r="D673" s="49"/>
      <c r="E673" s="62"/>
      <c r="F673" s="131"/>
      <c r="G673" s="131"/>
      <c r="H673" s="131"/>
      <c r="I673" s="131"/>
      <c r="J673" s="36"/>
      <c r="K673" s="36"/>
      <c r="L673" s="36"/>
      <c r="M673" s="36"/>
      <c r="N673" s="36"/>
      <c r="O673" s="63"/>
      <c r="P673" s="63"/>
      <c r="Q673" s="63"/>
      <c r="R673" s="36"/>
      <c r="S673" s="36"/>
      <c r="T673" s="131"/>
      <c r="U673" s="131"/>
      <c r="V673" s="131"/>
      <c r="W673" s="63"/>
      <c r="X673" s="63"/>
      <c r="Y673" s="63"/>
      <c r="Z673" s="63"/>
      <c r="AA673" s="63"/>
      <c r="AB673" s="36"/>
    </row>
    <row r="674" spans="1:28" ht="13.5" customHeight="1" x14ac:dyDescent="0.15">
      <c r="A674" s="58" t="s">
        <v>555</v>
      </c>
      <c r="B674" s="63" t="s">
        <v>1344</v>
      </c>
      <c r="C674" s="49"/>
      <c r="D674" s="49"/>
      <c r="E674" s="62"/>
      <c r="F674" s="131"/>
      <c r="G674" s="131"/>
      <c r="H674" s="131"/>
      <c r="I674" s="131"/>
      <c r="J674" s="36"/>
      <c r="K674" s="36"/>
      <c r="L674" s="36"/>
      <c r="M674" s="36"/>
      <c r="N674" s="36"/>
      <c r="O674" s="63"/>
      <c r="P674" s="63"/>
      <c r="Q674" s="63"/>
      <c r="R674" s="36"/>
      <c r="S674" s="36"/>
      <c r="T674" s="131"/>
      <c r="U674" s="131"/>
      <c r="V674" s="131"/>
      <c r="W674" s="63"/>
      <c r="X674" s="63"/>
      <c r="Y674" s="63"/>
      <c r="Z674" s="63"/>
      <c r="AA674" s="63"/>
      <c r="AB674" s="36"/>
    </row>
    <row r="675" spans="1:28" ht="13.5" customHeight="1" x14ac:dyDescent="0.15">
      <c r="A675" s="58" t="s">
        <v>1345</v>
      </c>
      <c r="B675" s="147" t="s">
        <v>1346</v>
      </c>
      <c r="C675" s="49"/>
      <c r="D675" s="49"/>
      <c r="E675" s="49"/>
      <c r="F675" s="131"/>
      <c r="G675" s="131"/>
      <c r="H675" s="131"/>
      <c r="I675" s="131"/>
      <c r="J675" s="131"/>
      <c r="K675" s="131"/>
      <c r="L675" s="131"/>
      <c r="M675" s="131"/>
      <c r="N675" s="131"/>
      <c r="O675" s="131"/>
      <c r="P675" s="131"/>
      <c r="Q675" s="131"/>
      <c r="R675" s="131"/>
      <c r="S675" s="131"/>
      <c r="T675" s="131"/>
      <c r="U675" s="131"/>
      <c r="V675" s="131"/>
      <c r="W675" s="131"/>
      <c r="X675" s="131"/>
      <c r="Y675" s="131"/>
      <c r="Z675" s="131"/>
      <c r="AA675" s="131"/>
      <c r="AB675" s="131"/>
    </row>
    <row r="676" spans="1:28" ht="13.5" customHeight="1" x14ac:dyDescent="0.15">
      <c r="A676" s="58"/>
      <c r="B676" s="147"/>
      <c r="C676" s="49"/>
      <c r="D676" s="49"/>
      <c r="E676" s="49"/>
      <c r="F676" s="131"/>
      <c r="G676" s="131"/>
      <c r="H676" s="131"/>
      <c r="I676" s="131"/>
      <c r="J676" s="131"/>
      <c r="K676" s="131"/>
      <c r="L676" s="131"/>
      <c r="M676" s="131"/>
      <c r="N676" s="131"/>
      <c r="O676" s="131"/>
      <c r="P676" s="131"/>
      <c r="Q676" s="131"/>
      <c r="R676" s="131"/>
      <c r="S676" s="131"/>
      <c r="T676" s="131"/>
      <c r="U676" s="131"/>
      <c r="V676" s="131"/>
      <c r="W676" s="131"/>
      <c r="X676" s="131"/>
      <c r="Y676" s="131"/>
      <c r="Z676" s="131"/>
      <c r="AA676" s="131"/>
      <c r="AB676" s="131"/>
    </row>
    <row r="677" spans="1:28" ht="13.5" customHeight="1" x14ac:dyDescent="0.15">
      <c r="A677" s="58" t="s">
        <v>551</v>
      </c>
      <c r="B677" s="147" t="s">
        <v>1347</v>
      </c>
      <c r="C677" s="49"/>
      <c r="D677" s="49"/>
      <c r="E677" s="49"/>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c r="AB677" s="131"/>
    </row>
    <row r="678" spans="1:28" ht="13.5" customHeight="1" x14ac:dyDescent="0.15">
      <c r="A678" s="58"/>
      <c r="B678" s="13" t="s">
        <v>1348</v>
      </c>
      <c r="C678" s="49"/>
      <c r="D678" s="49"/>
      <c r="E678" s="49"/>
      <c r="F678" s="131"/>
      <c r="G678" s="131"/>
      <c r="H678" s="131"/>
      <c r="I678" s="131"/>
      <c r="J678" s="131"/>
      <c r="K678" s="131"/>
      <c r="L678" s="131"/>
      <c r="M678" s="131"/>
      <c r="N678" s="131"/>
      <c r="O678" s="131"/>
      <c r="P678" s="131"/>
      <c r="Q678" s="131"/>
      <c r="R678" s="131"/>
      <c r="S678" s="131"/>
      <c r="T678" s="131"/>
      <c r="U678" s="131"/>
      <c r="V678" s="131"/>
      <c r="W678" s="131"/>
      <c r="X678" s="131"/>
      <c r="Y678" s="131"/>
      <c r="Z678" s="131"/>
      <c r="AA678" s="131"/>
      <c r="AB678" s="131"/>
    </row>
    <row r="679" spans="1:28" ht="13.5" customHeight="1" x14ac:dyDescent="0.15">
      <c r="A679" s="58"/>
      <c r="B679" s="13" t="s">
        <v>1349</v>
      </c>
      <c r="C679" s="49"/>
      <c r="D679" s="49"/>
      <c r="E679" s="49"/>
      <c r="F679" s="131"/>
      <c r="G679" s="131"/>
      <c r="H679" s="131"/>
      <c r="I679" s="131"/>
      <c r="J679" s="131"/>
      <c r="K679" s="131"/>
      <c r="L679" s="131"/>
      <c r="M679" s="131"/>
      <c r="N679" s="131"/>
      <c r="O679" s="131"/>
      <c r="P679" s="131"/>
      <c r="Q679" s="131"/>
      <c r="R679" s="131"/>
      <c r="S679" s="131"/>
      <c r="T679" s="131"/>
      <c r="U679" s="131"/>
      <c r="V679" s="131"/>
      <c r="W679" s="131"/>
      <c r="X679" s="131"/>
      <c r="Y679" s="131"/>
      <c r="Z679" s="131"/>
      <c r="AA679" s="131"/>
      <c r="AB679" s="131"/>
    </row>
    <row r="680" spans="1:28" ht="13.5" customHeight="1" x14ac:dyDescent="0.15">
      <c r="A680" s="58"/>
      <c r="B680" s="13" t="s">
        <v>600</v>
      </c>
      <c r="C680" s="49"/>
      <c r="D680" s="49"/>
      <c r="E680" s="49"/>
      <c r="F680" s="131"/>
      <c r="G680" s="131"/>
      <c r="H680" s="131"/>
      <c r="I680" s="131"/>
      <c r="J680" s="131"/>
      <c r="K680" s="131"/>
      <c r="L680" s="131"/>
      <c r="M680" s="131"/>
      <c r="N680" s="131"/>
      <c r="O680" s="131"/>
      <c r="P680" s="131"/>
      <c r="Q680" s="131"/>
      <c r="R680" s="131"/>
      <c r="S680" s="131"/>
      <c r="T680" s="131"/>
      <c r="U680" s="131"/>
      <c r="V680" s="131"/>
      <c r="W680" s="131"/>
      <c r="X680" s="131"/>
      <c r="Y680" s="131"/>
      <c r="Z680" s="131"/>
      <c r="AA680" s="131"/>
      <c r="AB680" s="131"/>
    </row>
    <row r="681" spans="1:28" ht="13.5" customHeight="1" x14ac:dyDescent="0.15">
      <c r="A681" s="58"/>
      <c r="B681" s="13" t="s">
        <v>1350</v>
      </c>
      <c r="C681" s="49"/>
      <c r="D681" s="49">
        <f>($D$664)</f>
        <v>0</v>
      </c>
      <c r="E681" s="49"/>
      <c r="F681" s="131"/>
      <c r="G681" s="131"/>
      <c r="H681" s="131"/>
      <c r="I681" s="131"/>
      <c r="J681" s="131"/>
      <c r="K681" s="131"/>
      <c r="L681" s="131"/>
      <c r="M681" s="131"/>
      <c r="N681" s="131"/>
      <c r="O681" s="131"/>
      <c r="P681" s="131"/>
      <c r="Q681" s="131"/>
      <c r="R681" s="131"/>
      <c r="S681" s="131"/>
      <c r="T681" s="131"/>
      <c r="U681" s="131"/>
      <c r="V681" s="131"/>
      <c r="W681" s="131"/>
      <c r="X681" s="131"/>
      <c r="Y681" s="131"/>
      <c r="Z681" s="131"/>
      <c r="AA681" s="131"/>
      <c r="AB681" s="131"/>
    </row>
    <row r="682" spans="1:28" ht="13.5" customHeight="1" x14ac:dyDescent="0.15">
      <c r="A682" s="58"/>
      <c r="B682" s="13" t="s">
        <v>1351</v>
      </c>
      <c r="C682" s="49"/>
      <c r="D682" s="49" t="e">
        <f>($D$511)</f>
        <v>#VALUE!</v>
      </c>
      <c r="E682" s="49"/>
      <c r="F682" s="131"/>
      <c r="G682" s="131"/>
      <c r="H682" s="131"/>
      <c r="I682" s="131"/>
      <c r="J682" s="131"/>
      <c r="K682" s="131"/>
      <c r="L682" s="131"/>
      <c r="M682" s="131"/>
      <c r="N682" s="131"/>
      <c r="O682" s="131"/>
      <c r="P682" s="131"/>
      <c r="Q682" s="131"/>
      <c r="R682" s="131"/>
      <c r="S682" s="131"/>
      <c r="T682" s="131"/>
      <c r="U682" s="131"/>
      <c r="V682" s="131"/>
      <c r="W682" s="131"/>
      <c r="X682" s="131"/>
      <c r="Y682" s="131"/>
      <c r="Z682" s="131"/>
      <c r="AA682" s="131"/>
      <c r="AB682" s="131"/>
    </row>
    <row r="683" spans="1:28" ht="13.5" customHeight="1" x14ac:dyDescent="0.15">
      <c r="A683" s="58"/>
      <c r="B683" s="13" t="s">
        <v>1352</v>
      </c>
      <c r="C683" s="49"/>
      <c r="D683" s="49">
        <f>($D$504)</f>
        <v>0</v>
      </c>
      <c r="E683" s="49"/>
      <c r="F683" s="131"/>
      <c r="G683" s="131"/>
      <c r="H683" s="131"/>
      <c r="I683" s="131"/>
      <c r="J683" s="131"/>
      <c r="K683" s="131"/>
      <c r="L683" s="131"/>
      <c r="M683" s="131"/>
      <c r="N683" s="131"/>
      <c r="O683" s="131"/>
      <c r="P683" s="131"/>
      <c r="Q683" s="131"/>
      <c r="R683" s="131"/>
      <c r="S683" s="131"/>
      <c r="T683" s="131"/>
      <c r="U683" s="131"/>
      <c r="V683" s="131"/>
      <c r="W683" s="131"/>
      <c r="X683" s="131"/>
      <c r="Y683" s="131"/>
      <c r="Z683" s="131"/>
      <c r="AA683" s="131"/>
      <c r="AB683" s="131"/>
    </row>
    <row r="684" spans="1:28" ht="13.5" customHeight="1" x14ac:dyDescent="0.15">
      <c r="A684" s="58"/>
      <c r="B684" s="13" t="s">
        <v>1353</v>
      </c>
      <c r="C684" s="49"/>
      <c r="D684" s="49"/>
      <c r="E684" s="49"/>
      <c r="F684" s="131"/>
      <c r="G684" s="131"/>
      <c r="H684" s="131"/>
      <c r="I684" s="131"/>
      <c r="J684" s="131"/>
      <c r="K684" s="131"/>
      <c r="L684" s="131"/>
      <c r="M684" s="131"/>
      <c r="N684" s="131"/>
      <c r="O684" s="131"/>
      <c r="P684" s="131"/>
      <c r="Q684" s="131"/>
      <c r="R684" s="131"/>
      <c r="S684" s="131"/>
      <c r="T684" s="131"/>
      <c r="U684" s="131"/>
      <c r="V684" s="131"/>
      <c r="W684" s="131"/>
      <c r="X684" s="131"/>
      <c r="Y684" s="131"/>
      <c r="Z684" s="131"/>
      <c r="AA684" s="131"/>
      <c r="AB684" s="131"/>
    </row>
    <row r="685" spans="1:28" ht="13.5" customHeight="1" x14ac:dyDescent="0.15">
      <c r="A685" s="58"/>
      <c r="B685" s="60" t="s">
        <v>1354</v>
      </c>
      <c r="C685" s="49"/>
      <c r="D685" s="49" t="e">
        <f>($D$481)</f>
        <v>#VALUE!</v>
      </c>
      <c r="E685" s="49"/>
      <c r="F685" s="131"/>
      <c r="G685" s="131"/>
      <c r="H685" s="131"/>
      <c r="I685" s="131"/>
      <c r="J685" s="131"/>
      <c r="K685" s="131"/>
      <c r="L685" s="131"/>
      <c r="M685" s="131"/>
      <c r="N685" s="131"/>
      <c r="O685" s="131"/>
      <c r="P685" s="131"/>
      <c r="Q685" s="131"/>
      <c r="R685" s="131"/>
      <c r="S685" s="131"/>
      <c r="T685" s="131"/>
      <c r="U685" s="131"/>
      <c r="V685" s="131"/>
      <c r="W685" s="131"/>
      <c r="X685" s="131"/>
      <c r="Y685" s="131"/>
      <c r="Z685" s="131"/>
      <c r="AA685" s="131"/>
      <c r="AB685" s="131"/>
    </row>
    <row r="686" spans="1:28" ht="13.5" customHeight="1" x14ac:dyDescent="0.15">
      <c r="A686" s="58"/>
      <c r="B686" s="13" t="s">
        <v>1355</v>
      </c>
      <c r="C686" s="49"/>
      <c r="D686" s="49"/>
      <c r="E686" s="49"/>
      <c r="F686" s="131"/>
      <c r="G686" s="131"/>
      <c r="H686" s="131"/>
      <c r="I686" s="131"/>
      <c r="J686" s="131"/>
      <c r="K686" s="131"/>
      <c r="L686" s="131"/>
      <c r="M686" s="131"/>
      <c r="N686" s="131"/>
      <c r="O686" s="131"/>
      <c r="P686" s="131"/>
      <c r="Q686" s="131"/>
      <c r="R686" s="131"/>
      <c r="S686" s="131"/>
      <c r="T686" s="131"/>
      <c r="U686" s="131"/>
      <c r="V686" s="131"/>
      <c r="W686" s="131"/>
      <c r="X686" s="131"/>
      <c r="Y686" s="131"/>
      <c r="Z686" s="131"/>
      <c r="AA686" s="131"/>
      <c r="AB686" s="131"/>
    </row>
    <row r="687" spans="1:28" ht="13.5" customHeight="1" x14ac:dyDescent="0.15">
      <c r="A687" s="58"/>
      <c r="B687" s="60" t="s">
        <v>1356</v>
      </c>
      <c r="C687" s="49"/>
      <c r="D687" s="49" t="str">
        <f>($D$433)</f>
        <v>vmax</v>
      </c>
      <c r="E687" s="49"/>
      <c r="F687" s="131"/>
      <c r="G687" s="131"/>
      <c r="H687" s="131"/>
      <c r="I687" s="131"/>
      <c r="J687" s="131"/>
      <c r="K687" s="131"/>
      <c r="L687" s="131"/>
      <c r="M687" s="131"/>
      <c r="N687" s="131"/>
      <c r="O687" s="131"/>
      <c r="P687" s="131"/>
      <c r="Q687" s="131"/>
      <c r="R687" s="131"/>
      <c r="S687" s="131"/>
      <c r="T687" s="131"/>
      <c r="U687" s="131"/>
      <c r="V687" s="131"/>
      <c r="W687" s="131"/>
      <c r="X687" s="131"/>
      <c r="Y687" s="131"/>
      <c r="Z687" s="131"/>
      <c r="AA687" s="131"/>
      <c r="AB687" s="131"/>
    </row>
    <row r="688" spans="1:28" ht="13.5" customHeight="1" x14ac:dyDescent="0.15">
      <c r="A688" s="58"/>
      <c r="B688" s="13" t="s">
        <v>1357</v>
      </c>
      <c r="C688" s="49"/>
      <c r="D688" s="49"/>
      <c r="E688" s="49"/>
      <c r="F688" s="131"/>
      <c r="G688" s="131"/>
      <c r="H688" s="131"/>
      <c r="I688" s="131"/>
      <c r="J688" s="131"/>
      <c r="K688" s="131"/>
      <c r="L688" s="131"/>
      <c r="M688" s="131"/>
      <c r="N688" s="131"/>
      <c r="O688" s="131"/>
      <c r="P688" s="131"/>
      <c r="Q688" s="131"/>
      <c r="R688" s="131"/>
      <c r="S688" s="131"/>
      <c r="T688" s="131"/>
      <c r="U688" s="131"/>
      <c r="V688" s="131"/>
      <c r="W688" s="131"/>
      <c r="X688" s="131"/>
      <c r="Y688" s="131"/>
      <c r="Z688" s="131"/>
      <c r="AA688" s="131"/>
      <c r="AB688" s="131"/>
    </row>
    <row r="689" spans="1:28" ht="13.5" customHeight="1" x14ac:dyDescent="0.15">
      <c r="A689" s="58"/>
      <c r="B689" s="60" t="s">
        <v>1358</v>
      </c>
      <c r="C689" s="49"/>
      <c r="D689" s="49">
        <f>($D$545)</f>
        <v>0</v>
      </c>
      <c r="E689" s="49"/>
      <c r="F689" s="131"/>
      <c r="G689" s="131"/>
      <c r="H689" s="131"/>
      <c r="I689" s="131"/>
      <c r="J689" s="131"/>
      <c r="K689" s="131"/>
      <c r="L689" s="131"/>
      <c r="M689" s="131"/>
      <c r="N689" s="131"/>
      <c r="O689" s="131"/>
      <c r="P689" s="131"/>
      <c r="Q689" s="131"/>
      <c r="R689" s="131"/>
      <c r="S689" s="131"/>
      <c r="T689" s="131"/>
      <c r="U689" s="131"/>
      <c r="V689" s="131"/>
      <c r="W689" s="131"/>
      <c r="X689" s="131"/>
      <c r="Y689" s="131"/>
      <c r="Z689" s="131"/>
      <c r="AA689" s="131"/>
      <c r="AB689" s="131"/>
    </row>
    <row r="690" spans="1:28" ht="13.5" customHeight="1" x14ac:dyDescent="0.15">
      <c r="A690" s="58"/>
      <c r="B690" s="64" t="s">
        <v>1359</v>
      </c>
      <c r="C690" s="49"/>
      <c r="D690" s="59" t="e">
        <f>((1/($D$681))*(((($D$682)+($D$683))*(($D$685)*10)*((($D$687)*10^3)/3600))+(($D$689)*(((($D$687)*10^3)/3600)^3)))/10^3)</f>
        <v>#DIV/0!</v>
      </c>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row>
    <row r="691" spans="1:28" ht="13.5" customHeight="1" x14ac:dyDescent="0.15">
      <c r="A691" s="58"/>
      <c r="B691" s="13"/>
      <c r="C691" s="49"/>
      <c r="D691" s="49"/>
      <c r="E691" s="49"/>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c r="AB691" s="131"/>
    </row>
    <row r="692" spans="1:28" ht="13.5" customHeight="1" x14ac:dyDescent="0.15">
      <c r="A692" s="58" t="s">
        <v>553</v>
      </c>
      <c r="B692" s="147" t="s">
        <v>1360</v>
      </c>
      <c r="C692" s="49"/>
      <c r="D692" s="49"/>
      <c r="E692" s="49"/>
      <c r="F692" s="63"/>
      <c r="G692" s="63"/>
      <c r="H692" s="63"/>
      <c r="I692" s="63"/>
      <c r="J692" s="63"/>
      <c r="K692" s="63"/>
      <c r="L692" s="63"/>
      <c r="M692" s="63"/>
      <c r="N692" s="63"/>
      <c r="O692" s="63"/>
      <c r="P692" s="63"/>
      <c r="Q692" s="63"/>
      <c r="R692" s="63"/>
      <c r="S692" s="63"/>
      <c r="T692" s="63"/>
      <c r="U692" s="63"/>
      <c r="V692" s="63"/>
      <c r="W692" s="63"/>
      <c r="X692" s="63"/>
      <c r="Y692" s="63"/>
      <c r="Z692" s="63"/>
      <c r="AA692" s="63"/>
      <c r="AB692" s="63"/>
    </row>
    <row r="693" spans="1:28" ht="13.5" customHeight="1" x14ac:dyDescent="0.15">
      <c r="A693" s="58"/>
      <c r="B693" s="13" t="s">
        <v>1361</v>
      </c>
      <c r="C693" s="82"/>
      <c r="D693" s="82"/>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row>
    <row r="694" spans="1:28" ht="13.5" customHeight="1" x14ac:dyDescent="0.15">
      <c r="A694" s="58"/>
      <c r="B694" s="63" t="s">
        <v>1362</v>
      </c>
      <c r="C694" s="49"/>
      <c r="D694" s="49"/>
      <c r="E694" s="49"/>
      <c r="F694" s="63"/>
      <c r="G694" s="63"/>
      <c r="H694" s="63"/>
      <c r="I694" s="63"/>
      <c r="J694" s="63"/>
      <c r="K694" s="63"/>
      <c r="L694" s="63"/>
      <c r="M694" s="63"/>
      <c r="N694" s="63"/>
      <c r="O694" s="63"/>
      <c r="P694" s="63"/>
      <c r="Q694" s="63"/>
      <c r="R694" s="63"/>
      <c r="S694" s="63"/>
      <c r="T694" s="63"/>
      <c r="U694" s="63"/>
      <c r="V694" s="63"/>
      <c r="W694" s="63"/>
      <c r="X694" s="63"/>
      <c r="Y694" s="63"/>
      <c r="Z694" s="63"/>
      <c r="AA694" s="63"/>
      <c r="AB694" s="63"/>
    </row>
    <row r="695" spans="1:28" ht="13.5" customHeight="1" x14ac:dyDescent="0.15">
      <c r="A695" s="58"/>
      <c r="B695" s="13" t="s">
        <v>1363</v>
      </c>
      <c r="C695" s="49"/>
      <c r="D695" s="49"/>
      <c r="E695" s="49"/>
      <c r="F695" s="63"/>
      <c r="G695" s="63"/>
      <c r="H695" s="63"/>
      <c r="I695" s="63"/>
      <c r="J695" s="63"/>
      <c r="K695" s="63"/>
      <c r="L695" s="63"/>
      <c r="M695" s="63"/>
      <c r="N695" s="63"/>
      <c r="O695" s="63"/>
      <c r="P695" s="63"/>
      <c r="Q695" s="63"/>
      <c r="R695" s="63"/>
      <c r="S695" s="63"/>
      <c r="T695" s="63"/>
      <c r="U695" s="63"/>
      <c r="V695" s="63"/>
      <c r="W695" s="63"/>
      <c r="X695" s="63"/>
      <c r="Y695" s="63"/>
      <c r="Z695" s="63"/>
      <c r="AA695" s="63"/>
      <c r="AB695" s="63"/>
    </row>
    <row r="696" spans="1:28" ht="13.5" customHeight="1" x14ac:dyDescent="0.15">
      <c r="A696" s="58"/>
      <c r="B696" s="13" t="s">
        <v>1364</v>
      </c>
      <c r="C696" s="49"/>
      <c r="D696" s="49"/>
      <c r="E696" s="49"/>
      <c r="F696" s="63"/>
      <c r="G696" s="63"/>
      <c r="H696" s="63"/>
      <c r="I696" s="63"/>
      <c r="J696" s="63"/>
      <c r="K696" s="63"/>
      <c r="L696" s="63"/>
      <c r="M696" s="63"/>
      <c r="N696" s="63"/>
      <c r="O696" s="63"/>
      <c r="P696" s="63"/>
      <c r="Q696" s="63"/>
      <c r="R696" s="63"/>
      <c r="S696" s="63"/>
      <c r="T696" s="63"/>
      <c r="U696" s="63"/>
      <c r="V696" s="63"/>
      <c r="W696" s="63"/>
      <c r="X696" s="63"/>
      <c r="Y696" s="63"/>
      <c r="Z696" s="63"/>
      <c r="AA696" s="63"/>
      <c r="AB696" s="63"/>
    </row>
    <row r="697" spans="1:28" ht="13.5" customHeight="1" x14ac:dyDescent="0.15">
      <c r="A697" s="58"/>
      <c r="B697" s="63" t="s">
        <v>941</v>
      </c>
      <c r="C697" s="49"/>
      <c r="D697" s="49"/>
      <c r="E697" s="49"/>
      <c r="F697" s="63"/>
      <c r="G697" s="63"/>
      <c r="H697" s="63"/>
      <c r="I697" s="63"/>
      <c r="J697" s="63"/>
      <c r="K697" s="63"/>
      <c r="L697" s="63"/>
      <c r="M697" s="63"/>
      <c r="N697" s="63"/>
      <c r="O697" s="63"/>
      <c r="P697" s="63"/>
      <c r="Q697" s="63"/>
      <c r="R697" s="63"/>
      <c r="S697" s="63"/>
      <c r="T697" s="63"/>
      <c r="U697" s="63"/>
      <c r="V697" s="63"/>
      <c r="W697" s="63"/>
      <c r="X697" s="63"/>
      <c r="Y697" s="63"/>
      <c r="Z697" s="63"/>
      <c r="AA697" s="63"/>
      <c r="AB697" s="63"/>
    </row>
    <row r="698" spans="1:28" ht="13.5" customHeight="1" x14ac:dyDescent="0.15">
      <c r="A698" s="58"/>
      <c r="B698" s="63" t="s">
        <v>1365</v>
      </c>
      <c r="C698" s="49"/>
      <c r="D698" s="49"/>
      <c r="E698" s="49"/>
      <c r="F698" s="63"/>
      <c r="G698" s="63"/>
      <c r="H698" s="63"/>
      <c r="I698" s="63"/>
      <c r="J698" s="63"/>
      <c r="K698" s="63"/>
      <c r="L698" s="63"/>
      <c r="M698" s="63"/>
      <c r="N698" s="63"/>
      <c r="O698" s="63"/>
      <c r="P698" s="63"/>
      <c r="Q698" s="63"/>
      <c r="R698" s="63"/>
      <c r="S698" s="63"/>
      <c r="T698" s="63"/>
      <c r="U698" s="63"/>
      <c r="V698" s="63"/>
      <c r="W698" s="63"/>
      <c r="X698" s="63"/>
      <c r="Y698" s="63"/>
      <c r="Z698" s="63"/>
      <c r="AA698" s="63"/>
      <c r="AB698" s="63"/>
    </row>
    <row r="699" spans="1:28" ht="13.5" customHeight="1" x14ac:dyDescent="0.15">
      <c r="A699" s="58"/>
      <c r="B699" s="13" t="s">
        <v>600</v>
      </c>
      <c r="C699" s="49"/>
      <c r="D699" s="49"/>
      <c r="E699" s="49"/>
      <c r="F699" s="131"/>
      <c r="G699" s="131"/>
      <c r="H699" s="131"/>
      <c r="I699" s="131"/>
      <c r="J699" s="131"/>
      <c r="K699" s="131"/>
      <c r="L699" s="131"/>
      <c r="M699" s="131"/>
      <c r="N699" s="131"/>
      <c r="O699" s="131"/>
      <c r="P699" s="131"/>
      <c r="Q699" s="131"/>
      <c r="R699" s="131"/>
      <c r="S699" s="131"/>
      <c r="T699" s="131"/>
      <c r="U699" s="131"/>
      <c r="V699" s="131"/>
      <c r="W699" s="131"/>
      <c r="X699" s="131"/>
      <c r="Y699" s="131"/>
      <c r="Z699" s="131"/>
      <c r="AA699" s="131"/>
      <c r="AB699" s="131"/>
    </row>
    <row r="700" spans="1:28" ht="13.5" customHeight="1" x14ac:dyDescent="0.15">
      <c r="A700" s="58"/>
      <c r="B700" s="13" t="s">
        <v>1366</v>
      </c>
      <c r="C700" s="49"/>
      <c r="D700" s="59" t="e">
        <f>($D$690)</f>
        <v>#DIV/0!</v>
      </c>
      <c r="E700" s="49"/>
      <c r="F700" s="131"/>
      <c r="G700" s="131"/>
      <c r="H700" s="131"/>
      <c r="I700" s="131"/>
      <c r="J700" s="131"/>
      <c r="K700" s="131"/>
      <c r="L700" s="131"/>
      <c r="M700" s="131"/>
      <c r="N700" s="131"/>
      <c r="O700" s="131"/>
      <c r="P700" s="131"/>
      <c r="Q700" s="131"/>
      <c r="R700" s="131"/>
      <c r="S700" s="131"/>
      <c r="T700" s="131"/>
      <c r="U700" s="131"/>
      <c r="V700" s="131"/>
      <c r="W700" s="131"/>
      <c r="X700" s="131"/>
      <c r="Y700" s="131"/>
      <c r="Z700" s="131"/>
      <c r="AA700" s="131"/>
      <c r="AB700" s="131"/>
    </row>
    <row r="701" spans="1:28" ht="47.25" customHeight="1" x14ac:dyDescent="0.15">
      <c r="A701" s="58"/>
      <c r="B701" s="13" t="s">
        <v>1367</v>
      </c>
      <c r="C701" s="49"/>
      <c r="D701" s="49"/>
      <c r="E701" s="49"/>
      <c r="F701" s="131"/>
      <c r="G701" s="131"/>
      <c r="H701" s="131"/>
      <c r="I701" s="131"/>
      <c r="J701" s="131"/>
      <c r="K701" s="131"/>
      <c r="L701" s="131"/>
      <c r="M701" s="131"/>
      <c r="N701" s="131"/>
      <c r="O701" s="131"/>
      <c r="P701" s="131"/>
      <c r="Q701" s="131"/>
      <c r="R701" s="131"/>
      <c r="S701" s="131"/>
      <c r="T701" s="131"/>
      <c r="U701" s="131"/>
      <c r="V701" s="131"/>
      <c r="W701" s="131"/>
      <c r="X701" s="131"/>
      <c r="Y701" s="131"/>
      <c r="Z701" s="131"/>
      <c r="AA701" s="131"/>
      <c r="AB701" s="131"/>
    </row>
    <row r="702" spans="1:28" ht="13.5" customHeight="1" x14ac:dyDescent="0.15">
      <c r="A702" s="58"/>
      <c r="B702" s="64" t="s">
        <v>1368</v>
      </c>
      <c r="C702" s="49"/>
      <c r="D702" s="166" t="str">
        <f>($D$571)</f>
        <v>xăng/diesel</v>
      </c>
      <c r="E702" s="49"/>
      <c r="F702" s="131"/>
      <c r="G702" s="131"/>
      <c r="H702" s="131"/>
      <c r="I702" s="131"/>
      <c r="J702" s="131"/>
      <c r="K702" s="131"/>
      <c r="L702" s="131"/>
      <c r="M702" s="131"/>
      <c r="N702" s="131"/>
      <c r="O702" s="131"/>
      <c r="P702" s="131"/>
      <c r="Q702" s="131"/>
      <c r="R702" s="131"/>
      <c r="S702" s="131"/>
      <c r="T702" s="131"/>
      <c r="U702" s="131"/>
      <c r="V702" s="131"/>
      <c r="W702" s="131"/>
      <c r="X702" s="131"/>
      <c r="Y702" s="131"/>
      <c r="Z702" s="131"/>
      <c r="AA702" s="131"/>
      <c r="AB702" s="131"/>
    </row>
    <row r="703" spans="1:28" ht="13.5" customHeight="1" x14ac:dyDescent="0.15">
      <c r="A703" s="58"/>
      <c r="B703" s="64" t="s">
        <v>1369</v>
      </c>
      <c r="C703" s="49"/>
      <c r="D703" s="166" t="str">
        <f>($D$562)</f>
        <v>có/không có</v>
      </c>
      <c r="E703" s="49"/>
      <c r="F703" s="131"/>
      <c r="G703" s="131"/>
      <c r="H703" s="131"/>
      <c r="I703" s="131"/>
      <c r="J703" s="131"/>
      <c r="K703" s="131"/>
      <c r="L703" s="131"/>
      <c r="M703" s="131"/>
      <c r="N703" s="131"/>
      <c r="O703" s="131"/>
      <c r="P703" s="131"/>
      <c r="Q703" s="131"/>
      <c r="R703" s="131"/>
      <c r="S703" s="131"/>
      <c r="T703" s="131"/>
      <c r="U703" s="131"/>
      <c r="V703" s="131"/>
      <c r="W703" s="131"/>
      <c r="X703" s="131"/>
      <c r="Y703" s="131"/>
      <c r="Z703" s="131"/>
      <c r="AA703" s="131"/>
      <c r="AB703" s="131"/>
    </row>
    <row r="704" spans="1:28" ht="13.5" customHeight="1" x14ac:dyDescent="0.15">
      <c r="A704" s="58"/>
      <c r="B704" s="60" t="s">
        <v>1370</v>
      </c>
      <c r="C704" s="49"/>
      <c r="D704" s="162">
        <v>0</v>
      </c>
      <c r="E704" s="82" t="s">
        <v>1211</v>
      </c>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c r="AB704" s="131"/>
    </row>
    <row r="705" spans="1:28" ht="13.5" customHeight="1" x14ac:dyDescent="0.15">
      <c r="A705" s="58"/>
      <c r="B705" s="13" t="s">
        <v>1371</v>
      </c>
      <c r="C705" s="49"/>
      <c r="D705" s="49"/>
      <c r="E705" s="82"/>
      <c r="F705" s="131"/>
      <c r="G705" s="131"/>
      <c r="H705" s="131"/>
      <c r="I705" s="131"/>
      <c r="J705" s="131"/>
      <c r="K705" s="131"/>
      <c r="L705" s="131"/>
      <c r="M705" s="131"/>
      <c r="N705" s="131"/>
      <c r="O705" s="131"/>
      <c r="P705" s="131"/>
      <c r="Q705" s="131"/>
      <c r="R705" s="131"/>
      <c r="S705" s="131"/>
      <c r="T705" s="131"/>
      <c r="U705" s="131"/>
      <c r="V705" s="131"/>
      <c r="W705" s="131"/>
      <c r="X705" s="131"/>
      <c r="Y705" s="131"/>
      <c r="Z705" s="131"/>
      <c r="AA705" s="131"/>
      <c r="AB705" s="131"/>
    </row>
    <row r="706" spans="1:28" ht="13.5" customHeight="1" x14ac:dyDescent="0.15">
      <c r="A706" s="58"/>
      <c r="B706" s="63" t="s">
        <v>1372</v>
      </c>
      <c r="C706" s="49"/>
      <c r="D706" s="49"/>
      <c r="E706" s="82"/>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c r="AB706" s="131"/>
    </row>
    <row r="707" spans="1:28" ht="13.5" customHeight="1" x14ac:dyDescent="0.15">
      <c r="A707" s="58"/>
      <c r="B707" s="13" t="s">
        <v>1373</v>
      </c>
      <c r="C707" s="49"/>
      <c r="D707" s="49"/>
      <c r="E707" s="82"/>
      <c r="F707" s="131"/>
      <c r="G707" s="131"/>
      <c r="H707" s="131"/>
      <c r="I707" s="131"/>
      <c r="J707" s="131"/>
      <c r="K707" s="131"/>
      <c r="L707" s="131"/>
      <c r="M707" s="131"/>
      <c r="N707" s="131"/>
      <c r="O707" s="131"/>
      <c r="P707" s="131"/>
      <c r="Q707" s="131"/>
      <c r="R707" s="131"/>
      <c r="S707" s="131"/>
      <c r="T707" s="131"/>
      <c r="U707" s="131"/>
      <c r="V707" s="131"/>
      <c r="W707" s="131"/>
      <c r="X707" s="131"/>
      <c r="Y707" s="131"/>
      <c r="Z707" s="131"/>
      <c r="AA707" s="131"/>
      <c r="AB707" s="131"/>
    </row>
    <row r="708" spans="1:28" ht="13.5" customHeight="1" x14ac:dyDescent="0.15">
      <c r="A708" s="58"/>
      <c r="B708" s="60" t="s">
        <v>1374</v>
      </c>
      <c r="C708" s="49"/>
      <c r="D708" s="49" t="e">
        <f>($D$700)</f>
        <v>#DIV/0!</v>
      </c>
      <c r="E708" s="82"/>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c r="AB708" s="131"/>
    </row>
    <row r="709" spans="1:28" ht="13.5" customHeight="1" x14ac:dyDescent="0.15">
      <c r="A709" s="58"/>
      <c r="B709" s="147" t="s">
        <v>1265</v>
      </c>
      <c r="C709" s="49"/>
      <c r="D709" s="162">
        <v>0</v>
      </c>
      <c r="E709" s="49"/>
      <c r="F709" s="131"/>
      <c r="G709" s="131"/>
      <c r="H709" s="131"/>
      <c r="I709" s="131"/>
      <c r="J709" s="131"/>
      <c r="K709" s="131"/>
      <c r="L709" s="131"/>
      <c r="M709" s="131"/>
      <c r="N709" s="131"/>
      <c r="O709" s="131"/>
      <c r="P709" s="131"/>
      <c r="Q709" s="131"/>
      <c r="R709" s="131"/>
      <c r="S709" s="131"/>
      <c r="T709" s="131"/>
      <c r="U709" s="131"/>
      <c r="V709" s="131"/>
      <c r="W709" s="131"/>
      <c r="X709" s="131"/>
      <c r="Y709" s="131"/>
      <c r="Z709" s="131"/>
      <c r="AA709" s="131"/>
      <c r="AB709" s="131"/>
    </row>
    <row r="710" spans="1:28" ht="13.5" customHeight="1" x14ac:dyDescent="0.15">
      <c r="A710" s="58"/>
      <c r="B710" s="147" t="s">
        <v>1266</v>
      </c>
      <c r="C710" s="49"/>
      <c r="D710" s="162">
        <v>0</v>
      </c>
      <c r="E710" s="49"/>
      <c r="F710" s="131"/>
      <c r="G710" s="131"/>
      <c r="H710" s="131"/>
      <c r="I710" s="131"/>
      <c r="J710" s="131"/>
      <c r="K710" s="131"/>
      <c r="L710" s="131"/>
      <c r="M710" s="131"/>
      <c r="N710" s="131"/>
      <c r="O710" s="131"/>
      <c r="P710" s="131"/>
      <c r="Q710" s="131"/>
      <c r="R710" s="131"/>
      <c r="S710" s="131"/>
      <c r="T710" s="131"/>
      <c r="U710" s="131"/>
      <c r="V710" s="131"/>
      <c r="W710" s="131"/>
      <c r="X710" s="131"/>
      <c r="Y710" s="131"/>
      <c r="Z710" s="131"/>
      <c r="AA710" s="131"/>
      <c r="AB710" s="131"/>
    </row>
    <row r="711" spans="1:28" ht="13.5" customHeight="1" x14ac:dyDescent="0.15">
      <c r="A711" s="58"/>
      <c r="B711" s="147" t="s">
        <v>1267</v>
      </c>
      <c r="C711" s="49"/>
      <c r="D711" s="162">
        <v>0</v>
      </c>
      <c r="E711" s="49"/>
      <c r="F711" s="131"/>
      <c r="G711" s="131"/>
      <c r="H711" s="131"/>
      <c r="I711" s="131"/>
      <c r="J711" s="131"/>
      <c r="K711" s="131"/>
      <c r="L711" s="131"/>
      <c r="M711" s="131"/>
      <c r="N711" s="131"/>
      <c r="O711" s="131"/>
      <c r="P711" s="131"/>
      <c r="Q711" s="131"/>
      <c r="R711" s="131"/>
      <c r="S711" s="131"/>
      <c r="T711" s="131"/>
      <c r="U711" s="131"/>
      <c r="V711" s="131"/>
      <c r="W711" s="131"/>
      <c r="X711" s="131"/>
      <c r="Y711" s="131"/>
      <c r="Z711" s="131"/>
      <c r="AA711" s="131"/>
      <c r="AB711" s="131"/>
    </row>
    <row r="712" spans="1:28" ht="13.5" customHeight="1" x14ac:dyDescent="0.15">
      <c r="A712" s="58"/>
      <c r="B712" s="147" t="s">
        <v>1375</v>
      </c>
      <c r="C712" s="59"/>
      <c r="D712" s="59" t="e">
        <f>($D$708)/((($D$709)*($D$704))+(($D$710)*($D$704)^2)-(($D$711)*($D$704)^3))</f>
        <v>#DIV/0!</v>
      </c>
      <c r="E712" s="49"/>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c r="AB712" s="131"/>
    </row>
    <row r="713" spans="1:28" ht="13.5" customHeight="1" x14ac:dyDescent="0.15">
      <c r="A713" s="58"/>
      <c r="B713" s="147" t="s">
        <v>1376</v>
      </c>
      <c r="C713" s="59"/>
      <c r="D713" s="59"/>
      <c r="E713" s="49"/>
      <c r="F713" s="131"/>
      <c r="G713" s="131"/>
      <c r="H713" s="131"/>
      <c r="I713" s="131"/>
      <c r="J713" s="131"/>
      <c r="K713" s="131"/>
      <c r="L713" s="131"/>
      <c r="M713" s="131"/>
      <c r="N713" s="131"/>
      <c r="O713" s="131"/>
      <c r="P713" s="131"/>
      <c r="Q713" s="131"/>
      <c r="R713" s="131"/>
      <c r="S713" s="131"/>
      <c r="T713" s="131"/>
      <c r="U713" s="131"/>
      <c r="V713" s="131"/>
      <c r="W713" s="131"/>
      <c r="X713" s="131"/>
      <c r="Y713" s="131"/>
      <c r="Z713" s="131"/>
      <c r="AA713" s="131"/>
      <c r="AB713" s="131"/>
    </row>
    <row r="714" spans="1:28" ht="13.5" customHeight="1" x14ac:dyDescent="0.15">
      <c r="A714" s="58"/>
      <c r="B714" s="147" t="s">
        <v>1377</v>
      </c>
      <c r="C714" s="59"/>
      <c r="D714" s="162">
        <v>0</v>
      </c>
      <c r="E714" s="49"/>
      <c r="F714" s="131"/>
      <c r="G714" s="131"/>
      <c r="H714" s="131"/>
      <c r="I714" s="131"/>
      <c r="J714" s="131"/>
      <c r="K714" s="131"/>
      <c r="L714" s="131"/>
      <c r="M714" s="131"/>
      <c r="N714" s="131"/>
      <c r="O714" s="131"/>
      <c r="P714" s="131"/>
      <c r="Q714" s="131"/>
      <c r="R714" s="131"/>
      <c r="S714" s="131"/>
      <c r="T714" s="131"/>
      <c r="U714" s="131"/>
      <c r="V714" s="131"/>
      <c r="W714" s="131"/>
      <c r="X714" s="131"/>
      <c r="Y714" s="131"/>
      <c r="Z714" s="131"/>
      <c r="AA714" s="131"/>
      <c r="AB714" s="131"/>
    </row>
    <row r="715" spans="1:28" ht="13.5" customHeight="1" x14ac:dyDescent="0.15">
      <c r="A715" s="58"/>
      <c r="B715" s="147" t="s">
        <v>1378</v>
      </c>
      <c r="C715" s="59"/>
      <c r="D715" s="162">
        <v>0</v>
      </c>
      <c r="E715" s="49"/>
      <c r="F715" s="131"/>
      <c r="G715" s="131"/>
      <c r="H715" s="131"/>
      <c r="I715" s="131"/>
      <c r="J715" s="131"/>
      <c r="K715" s="131"/>
      <c r="L715" s="131"/>
      <c r="M715" s="131"/>
      <c r="N715" s="131"/>
      <c r="O715" s="131"/>
      <c r="P715" s="131"/>
      <c r="Q715" s="131"/>
      <c r="R715" s="131"/>
      <c r="S715" s="131"/>
      <c r="T715" s="131"/>
      <c r="U715" s="131"/>
      <c r="V715" s="131"/>
      <c r="W715" s="131"/>
      <c r="X715" s="131"/>
      <c r="Y715" s="131"/>
      <c r="Z715" s="131"/>
      <c r="AA715" s="131"/>
      <c r="AB715" s="131"/>
    </row>
    <row r="716" spans="1:28" ht="13.5" customHeight="1" x14ac:dyDescent="0.15">
      <c r="A716" s="58"/>
      <c r="B716" s="147"/>
      <c r="C716" s="59"/>
      <c r="D716" s="59"/>
      <c r="E716" s="49"/>
      <c r="F716" s="131"/>
      <c r="G716" s="131"/>
      <c r="H716" s="131"/>
      <c r="I716" s="131"/>
      <c r="J716" s="131"/>
      <c r="K716" s="131"/>
      <c r="L716" s="131"/>
      <c r="M716" s="131"/>
      <c r="N716" s="131"/>
      <c r="O716" s="131"/>
      <c r="P716" s="131"/>
      <c r="Q716" s="131"/>
      <c r="R716" s="131"/>
      <c r="S716" s="131"/>
      <c r="T716" s="131"/>
      <c r="U716" s="131"/>
      <c r="V716" s="131"/>
      <c r="W716" s="131"/>
      <c r="X716" s="131"/>
      <c r="Y716" s="131"/>
      <c r="Z716" s="131"/>
      <c r="AA716" s="131"/>
      <c r="AB716" s="131"/>
    </row>
    <row r="717" spans="1:28" ht="13.5" customHeight="1" x14ac:dyDescent="0.15">
      <c r="A717" s="58"/>
      <c r="B717" s="147"/>
      <c r="C717" s="59"/>
      <c r="D717" s="59"/>
      <c r="E717" s="49"/>
      <c r="F717" s="131"/>
      <c r="G717" s="131"/>
      <c r="H717" s="131"/>
      <c r="I717" s="131"/>
      <c r="J717" s="131"/>
      <c r="K717" s="131"/>
      <c r="L717" s="131"/>
      <c r="M717" s="131"/>
      <c r="N717" s="131"/>
      <c r="O717" s="131"/>
      <c r="P717" s="131"/>
      <c r="Q717" s="131"/>
      <c r="R717" s="131"/>
      <c r="S717" s="131"/>
      <c r="T717" s="131"/>
      <c r="U717" s="131"/>
      <c r="V717" s="131"/>
      <c r="W717" s="131"/>
      <c r="X717" s="131"/>
      <c r="Y717" s="131"/>
      <c r="Z717" s="131"/>
      <c r="AA717" s="131"/>
      <c r="AB717" s="131"/>
    </row>
    <row r="718" spans="1:28" ht="13.5" customHeight="1" x14ac:dyDescent="0.15">
      <c r="A718" s="58"/>
      <c r="B718" s="147"/>
      <c r="C718" s="59"/>
      <c r="D718" s="59"/>
      <c r="E718" s="49"/>
      <c r="F718" s="131"/>
      <c r="G718" s="131"/>
      <c r="H718" s="131"/>
      <c r="I718" s="131"/>
      <c r="J718" s="131"/>
      <c r="K718" s="131"/>
      <c r="L718" s="131"/>
      <c r="M718" s="131"/>
      <c r="N718" s="131"/>
      <c r="O718" s="131"/>
      <c r="P718" s="131"/>
      <c r="Q718" s="131"/>
      <c r="R718" s="131"/>
      <c r="S718" s="131"/>
      <c r="T718" s="131"/>
      <c r="U718" s="131"/>
      <c r="V718" s="131"/>
      <c r="W718" s="131"/>
      <c r="X718" s="131"/>
      <c r="Y718" s="131"/>
      <c r="Z718" s="131"/>
      <c r="AA718" s="131"/>
      <c r="AB718" s="131"/>
    </row>
    <row r="719" spans="1:28" ht="13.5" customHeight="1" x14ac:dyDescent="0.15">
      <c r="A719" s="58" t="s">
        <v>1379</v>
      </c>
      <c r="B719" s="60" t="s">
        <v>951</v>
      </c>
      <c r="C719" s="49"/>
      <c r="D719" s="59"/>
      <c r="E719" s="131"/>
      <c r="F719" s="49"/>
      <c r="G719" s="131"/>
      <c r="H719" s="131"/>
      <c r="I719" s="131"/>
      <c r="J719" s="131"/>
      <c r="K719" s="131"/>
      <c r="L719" s="131"/>
      <c r="M719" s="131"/>
      <c r="N719" s="131"/>
      <c r="O719" s="131"/>
      <c r="P719" s="131"/>
      <c r="Q719" s="131"/>
      <c r="R719" s="131"/>
      <c r="S719" s="131"/>
      <c r="T719" s="131"/>
      <c r="U719" s="131"/>
      <c r="V719" s="131"/>
      <c r="W719" s="131"/>
      <c r="X719" s="131"/>
      <c r="Y719" s="131"/>
      <c r="Z719" s="131"/>
      <c r="AA719" s="131"/>
      <c r="AB719" s="131"/>
    </row>
    <row r="720" spans="1:28" ht="13.5" customHeight="1" x14ac:dyDescent="0.15">
      <c r="A720" s="58" t="s">
        <v>1380</v>
      </c>
      <c r="B720" s="60" t="s">
        <v>1381</v>
      </c>
      <c r="C720" s="49"/>
      <c r="D720" s="49"/>
      <c r="E720" s="131"/>
      <c r="F720" s="49"/>
      <c r="G720" s="131"/>
      <c r="H720" s="131"/>
      <c r="I720" s="131"/>
      <c r="J720" s="131"/>
      <c r="K720" s="131"/>
      <c r="L720" s="131"/>
      <c r="M720" s="131"/>
      <c r="N720" s="131"/>
      <c r="O720" s="131"/>
      <c r="P720" s="131"/>
      <c r="Q720" s="131"/>
      <c r="R720" s="131"/>
      <c r="S720" s="131"/>
      <c r="T720" s="131"/>
      <c r="U720" s="131"/>
      <c r="V720" s="131"/>
      <c r="W720" s="131"/>
      <c r="X720" s="131"/>
      <c r="Y720" s="131"/>
      <c r="Z720" s="131"/>
      <c r="AA720" s="131"/>
      <c r="AB720" s="131"/>
    </row>
    <row r="721" spans="1:28" ht="13.5" customHeight="1" x14ac:dyDescent="0.15">
      <c r="A721" s="58"/>
      <c r="B721" s="13" t="s">
        <v>1382</v>
      </c>
      <c r="C721" s="49"/>
      <c r="D721" s="49" t="str">
        <f>($D$687)</f>
        <v>vmax</v>
      </c>
      <c r="E721" s="131"/>
      <c r="F721" s="49"/>
      <c r="G721" s="131"/>
      <c r="H721" s="131"/>
      <c r="I721" s="131"/>
      <c r="J721" s="131"/>
      <c r="K721" s="131"/>
      <c r="L721" s="131"/>
      <c r="M721" s="131"/>
      <c r="N721" s="131"/>
      <c r="O721" s="131"/>
      <c r="P721" s="131"/>
      <c r="Q721" s="131"/>
      <c r="R721" s="131"/>
      <c r="S721" s="131"/>
      <c r="T721" s="131"/>
      <c r="U721" s="131"/>
      <c r="V721" s="131"/>
      <c r="W721" s="131"/>
      <c r="X721" s="131"/>
      <c r="Y721" s="131"/>
      <c r="Z721" s="131"/>
      <c r="AA721" s="131"/>
      <c r="AB721" s="131"/>
    </row>
    <row r="722" spans="1:28" ht="13.5" customHeight="1" x14ac:dyDescent="0.15">
      <c r="A722" s="58"/>
      <c r="B722" s="13" t="s">
        <v>1383</v>
      </c>
      <c r="C722" s="49"/>
      <c r="D722" s="49"/>
      <c r="E722" s="131"/>
      <c r="F722" s="49"/>
      <c r="G722" s="131"/>
      <c r="H722" s="131"/>
      <c r="I722" s="131"/>
      <c r="J722" s="131"/>
      <c r="K722" s="131"/>
      <c r="L722" s="131"/>
      <c r="M722" s="131"/>
      <c r="N722" s="131"/>
      <c r="O722" s="131"/>
      <c r="P722" s="131"/>
      <c r="Q722" s="131"/>
      <c r="R722" s="131"/>
      <c r="S722" s="131"/>
      <c r="T722" s="131"/>
      <c r="U722" s="131"/>
      <c r="V722" s="131"/>
      <c r="W722" s="131"/>
      <c r="X722" s="131"/>
      <c r="Y722" s="131"/>
      <c r="Z722" s="131"/>
      <c r="AA722" s="131"/>
      <c r="AB722" s="131"/>
    </row>
    <row r="723" spans="1:28" ht="13.5" customHeight="1" x14ac:dyDescent="0.15">
      <c r="A723" s="58"/>
      <c r="B723" s="183" t="s">
        <v>1384</v>
      </c>
      <c r="C723" s="49"/>
      <c r="D723" s="49">
        <f>($D$715)</f>
        <v>0</v>
      </c>
      <c r="E723" s="131"/>
      <c r="F723" s="49"/>
      <c r="G723" s="131"/>
      <c r="H723" s="131"/>
      <c r="I723" s="131"/>
      <c r="J723" s="131"/>
      <c r="K723" s="131"/>
      <c r="L723" s="131"/>
      <c r="M723" s="131"/>
      <c r="N723" s="131"/>
      <c r="O723" s="131"/>
      <c r="P723" s="131"/>
      <c r="Q723" s="131"/>
      <c r="R723" s="131"/>
      <c r="S723" s="131"/>
      <c r="T723" s="131"/>
      <c r="U723" s="131"/>
      <c r="V723" s="131"/>
      <c r="W723" s="131"/>
      <c r="X723" s="131"/>
      <c r="Y723" s="131"/>
      <c r="Z723" s="131"/>
      <c r="AA723" s="131"/>
      <c r="AB723" s="131"/>
    </row>
    <row r="724" spans="1:28" ht="13.5" customHeight="1" x14ac:dyDescent="0.15">
      <c r="A724" s="58"/>
      <c r="B724" s="183" t="s">
        <v>1385</v>
      </c>
      <c r="C724" s="49"/>
      <c r="D724" s="166" t="s">
        <v>1386</v>
      </c>
      <c r="E724" s="131"/>
      <c r="F724" s="49"/>
      <c r="G724" s="131"/>
      <c r="H724" s="131"/>
      <c r="I724" s="131"/>
      <c r="J724" s="131"/>
      <c r="K724" s="131"/>
      <c r="L724" s="131"/>
      <c r="M724" s="131"/>
      <c r="N724" s="131"/>
      <c r="O724" s="131"/>
      <c r="P724" s="131"/>
      <c r="Q724" s="131"/>
      <c r="R724" s="131"/>
      <c r="S724" s="131"/>
      <c r="T724" s="131"/>
      <c r="U724" s="131"/>
      <c r="V724" s="131"/>
      <c r="W724" s="131"/>
      <c r="X724" s="131"/>
      <c r="Y724" s="131"/>
      <c r="Z724" s="131"/>
      <c r="AA724" s="131"/>
      <c r="AB724" s="131"/>
    </row>
    <row r="725" spans="1:28" ht="13.5" customHeight="1" x14ac:dyDescent="0.15">
      <c r="A725" s="58"/>
      <c r="B725" s="183" t="s">
        <v>1387</v>
      </c>
      <c r="C725" s="49"/>
      <c r="D725" s="166">
        <v>0</v>
      </c>
      <c r="E725" s="82" t="s">
        <v>1211</v>
      </c>
      <c r="F725" s="49"/>
      <c r="G725" s="131"/>
      <c r="H725" s="131"/>
      <c r="I725" s="131"/>
      <c r="J725" s="131"/>
      <c r="K725" s="131"/>
      <c r="L725" s="131"/>
      <c r="M725" s="131"/>
      <c r="N725" s="131"/>
      <c r="O725" s="131"/>
      <c r="P725" s="131"/>
      <c r="Q725" s="131"/>
      <c r="R725" s="131"/>
      <c r="S725" s="131"/>
      <c r="T725" s="131"/>
      <c r="U725" s="131"/>
      <c r="V725" s="131"/>
      <c r="W725" s="131"/>
      <c r="X725" s="131"/>
      <c r="Y725" s="131"/>
      <c r="Z725" s="131"/>
      <c r="AA725" s="131"/>
      <c r="AB725" s="131"/>
    </row>
    <row r="726" spans="1:28" ht="13.5" customHeight="1" x14ac:dyDescent="0.15">
      <c r="A726" s="58"/>
      <c r="B726" s="183" t="s">
        <v>1388</v>
      </c>
      <c r="C726" s="49"/>
      <c r="D726" s="49">
        <v>1</v>
      </c>
      <c r="E726" s="131"/>
      <c r="F726" s="49"/>
      <c r="G726" s="131"/>
      <c r="H726" s="131"/>
      <c r="I726" s="131"/>
      <c r="J726" s="131"/>
      <c r="K726" s="131"/>
      <c r="L726" s="131"/>
      <c r="M726" s="131"/>
      <c r="N726" s="131"/>
      <c r="O726" s="131"/>
      <c r="P726" s="131"/>
      <c r="Q726" s="131"/>
      <c r="R726" s="131"/>
      <c r="S726" s="131"/>
      <c r="T726" s="131"/>
      <c r="U726" s="131"/>
      <c r="V726" s="131"/>
      <c r="W726" s="131"/>
      <c r="X726" s="131"/>
      <c r="Y726" s="131"/>
      <c r="Z726" s="131"/>
      <c r="AA726" s="131"/>
      <c r="AB726" s="131"/>
    </row>
    <row r="727" spans="1:28" ht="13.5" customHeight="1" x14ac:dyDescent="0.15">
      <c r="A727" s="58"/>
      <c r="B727" s="183" t="s">
        <v>1389</v>
      </c>
      <c r="C727" s="49"/>
      <c r="D727" s="49"/>
      <c r="E727" s="131"/>
      <c r="F727" s="49"/>
      <c r="G727" s="131"/>
      <c r="H727" s="131"/>
      <c r="I727" s="131"/>
      <c r="J727" s="131"/>
      <c r="K727" s="131"/>
      <c r="L727" s="131"/>
      <c r="M727" s="131"/>
      <c r="N727" s="131"/>
      <c r="O727" s="131"/>
      <c r="P727" s="131"/>
      <c r="Q727" s="131"/>
      <c r="R727" s="131"/>
      <c r="S727" s="131"/>
      <c r="T727" s="131"/>
      <c r="U727" s="131"/>
      <c r="V727" s="131"/>
      <c r="W727" s="131"/>
      <c r="X727" s="131"/>
      <c r="Y727" s="131"/>
      <c r="Z727" s="131"/>
      <c r="AA727" s="131"/>
      <c r="AB727" s="131"/>
    </row>
    <row r="728" spans="1:28" ht="13.5" customHeight="1" x14ac:dyDescent="0.15">
      <c r="A728" s="58"/>
      <c r="B728" s="183" t="s">
        <v>1390</v>
      </c>
      <c r="C728" s="49"/>
      <c r="D728" s="49"/>
      <c r="E728" s="131"/>
      <c r="F728" s="49"/>
      <c r="G728" s="131"/>
      <c r="H728" s="131"/>
      <c r="I728" s="131"/>
      <c r="J728" s="131"/>
      <c r="K728" s="131"/>
      <c r="L728" s="131"/>
      <c r="M728" s="131"/>
      <c r="N728" s="131"/>
      <c r="O728" s="131"/>
      <c r="P728" s="131"/>
      <c r="Q728" s="131"/>
      <c r="R728" s="131"/>
      <c r="S728" s="131"/>
      <c r="T728" s="131"/>
      <c r="U728" s="131"/>
      <c r="V728" s="131"/>
      <c r="W728" s="131"/>
      <c r="X728" s="131"/>
      <c r="Y728" s="131"/>
      <c r="Z728" s="131"/>
      <c r="AA728" s="131"/>
      <c r="AB728" s="131"/>
    </row>
    <row r="729" spans="1:28" ht="13.5" customHeight="1" x14ac:dyDescent="0.15">
      <c r="A729" s="58"/>
      <c r="B729" s="183" t="s">
        <v>1391</v>
      </c>
      <c r="C729" s="49"/>
      <c r="D729" s="49"/>
      <c r="E729" s="131"/>
      <c r="F729" s="49"/>
      <c r="G729" s="131"/>
      <c r="H729" s="131"/>
      <c r="I729" s="131"/>
      <c r="J729" s="131"/>
      <c r="K729" s="131"/>
      <c r="L729" s="131"/>
      <c r="M729" s="131"/>
      <c r="N729" s="131"/>
      <c r="O729" s="131"/>
      <c r="P729" s="131"/>
      <c r="Q729" s="131"/>
      <c r="R729" s="131"/>
      <c r="S729" s="131"/>
      <c r="T729" s="131"/>
      <c r="U729" s="131"/>
      <c r="V729" s="131"/>
      <c r="W729" s="131"/>
      <c r="X729" s="131"/>
      <c r="Y729" s="131"/>
      <c r="Z729" s="131"/>
      <c r="AA729" s="131"/>
      <c r="AB729" s="131"/>
    </row>
    <row r="730" spans="1:28" ht="13.5" customHeight="1" x14ac:dyDescent="0.15">
      <c r="A730" s="58"/>
      <c r="B730" s="183" t="s">
        <v>1392</v>
      </c>
      <c r="C730" s="49"/>
      <c r="D730" s="49"/>
      <c r="E730" s="131"/>
      <c r="F730" s="49"/>
      <c r="G730" s="131"/>
      <c r="H730" s="131"/>
      <c r="I730" s="131"/>
      <c r="J730" s="131"/>
      <c r="K730" s="131"/>
      <c r="L730" s="131"/>
      <c r="M730" s="131"/>
      <c r="N730" s="131"/>
      <c r="O730" s="131"/>
      <c r="P730" s="131"/>
      <c r="Q730" s="131"/>
      <c r="R730" s="131"/>
      <c r="S730" s="131"/>
      <c r="T730" s="131"/>
      <c r="U730" s="131"/>
      <c r="V730" s="131"/>
      <c r="W730" s="131"/>
      <c r="X730" s="131"/>
      <c r="Y730" s="131"/>
      <c r="Z730" s="131"/>
      <c r="AA730" s="131"/>
      <c r="AB730" s="131"/>
    </row>
    <row r="731" spans="1:28" ht="13.5" customHeight="1" x14ac:dyDescent="0.15">
      <c r="A731" s="58"/>
      <c r="B731" s="183" t="s">
        <v>1393</v>
      </c>
      <c r="C731" s="49"/>
      <c r="D731" s="49" t="e">
        <f>2*PI()*(($D$727)/(10^3))*(($D$723)/60)/((($D$721)*(10^3)/3600)*(($D$725)*(1)))</f>
        <v>#VALUE!</v>
      </c>
      <c r="E731" s="131"/>
      <c r="F731" s="49"/>
      <c r="G731" s="131"/>
      <c r="H731" s="131"/>
      <c r="I731" s="131"/>
      <c r="J731" s="131"/>
      <c r="K731" s="131"/>
      <c r="L731" s="131"/>
      <c r="M731" s="131"/>
      <c r="N731" s="131"/>
      <c r="O731" s="131"/>
      <c r="P731" s="131"/>
      <c r="Q731" s="131"/>
      <c r="R731" s="131"/>
      <c r="S731" s="131"/>
      <c r="T731" s="131"/>
      <c r="U731" s="131"/>
      <c r="V731" s="131"/>
      <c r="W731" s="131"/>
      <c r="X731" s="131"/>
      <c r="Y731" s="131"/>
      <c r="Z731" s="131"/>
      <c r="AA731" s="131"/>
      <c r="AB731" s="131"/>
    </row>
    <row r="732" spans="1:28" ht="13.5" customHeight="1" x14ac:dyDescent="0.2">
      <c r="A732" s="58"/>
      <c r="B732" s="183" t="s">
        <v>1394</v>
      </c>
      <c r="C732" s="49"/>
      <c r="D732" s="49" t="str">
        <f>($D$439)</f>
        <v>xxxx</v>
      </c>
      <c r="E732" s="131"/>
      <c r="F732" s="49"/>
      <c r="G732" s="131"/>
      <c r="H732" s="131"/>
      <c r="I732" s="131"/>
      <c r="J732" s="131"/>
      <c r="K732" s="131"/>
      <c r="L732" s="131"/>
      <c r="M732" s="131"/>
      <c r="N732" s="131"/>
      <c r="O732" s="131"/>
      <c r="P732" s="131"/>
      <c r="Q732" s="131"/>
      <c r="R732" s="131"/>
      <c r="S732" s="131"/>
      <c r="T732" s="131"/>
      <c r="U732" s="131"/>
      <c r="V732" s="131"/>
      <c r="W732" s="131"/>
      <c r="X732" s="131"/>
      <c r="Y732" s="131"/>
      <c r="Z732" s="131"/>
      <c r="AA732" s="131"/>
      <c r="AB732" s="131"/>
    </row>
    <row r="733" spans="1:28" ht="13.5" customHeight="1" x14ac:dyDescent="0.15">
      <c r="A733" s="58"/>
      <c r="B733" s="183" t="s">
        <v>1395</v>
      </c>
      <c r="C733" s="49"/>
      <c r="D733" s="175" t="s">
        <v>1122</v>
      </c>
      <c r="E733" s="131"/>
      <c r="F733" s="49"/>
      <c r="G733" s="131"/>
      <c r="H733" s="131"/>
      <c r="I733" s="131"/>
      <c r="J733" s="131"/>
      <c r="K733" s="131"/>
      <c r="L733" s="131"/>
      <c r="M733" s="131"/>
      <c r="N733" s="131"/>
      <c r="O733" s="131"/>
      <c r="P733" s="131"/>
      <c r="Q733" s="131"/>
      <c r="R733" s="131"/>
      <c r="S733" s="131"/>
      <c r="T733" s="131"/>
      <c r="U733" s="131"/>
      <c r="V733" s="131"/>
      <c r="W733" s="131"/>
      <c r="X733" s="131"/>
      <c r="Y733" s="131"/>
      <c r="Z733" s="131"/>
      <c r="AA733" s="131"/>
      <c r="AB733" s="131"/>
    </row>
    <row r="734" spans="1:28" ht="13.5" customHeight="1" x14ac:dyDescent="0.15">
      <c r="A734" s="58"/>
      <c r="B734" s="183" t="s">
        <v>1396</v>
      </c>
      <c r="C734" s="49"/>
      <c r="D734" s="14" t="e">
        <f>($D$731)</f>
        <v>#VALUE!</v>
      </c>
      <c r="E734" s="82" t="s">
        <v>1211</v>
      </c>
      <c r="F734" s="49"/>
      <c r="G734" s="131"/>
      <c r="H734" s="131"/>
      <c r="I734" s="131"/>
      <c r="J734" s="131"/>
      <c r="K734" s="131"/>
      <c r="L734" s="131"/>
      <c r="M734" s="131"/>
      <c r="N734" s="131"/>
      <c r="O734" s="131"/>
      <c r="P734" s="131"/>
      <c r="Q734" s="131"/>
      <c r="R734" s="131"/>
      <c r="S734" s="131"/>
      <c r="T734" s="131"/>
      <c r="U734" s="131"/>
      <c r="V734" s="131"/>
      <c r="W734" s="131"/>
      <c r="X734" s="131"/>
      <c r="Y734" s="131"/>
      <c r="Z734" s="131"/>
      <c r="AA734" s="131"/>
      <c r="AB734" s="131"/>
    </row>
    <row r="735" spans="1:28" ht="13.5" customHeight="1" x14ac:dyDescent="0.15">
      <c r="A735" s="58"/>
      <c r="B735" s="183" t="s">
        <v>1397</v>
      </c>
      <c r="C735" s="49"/>
      <c r="D735" s="49"/>
      <c r="E735" s="131"/>
      <c r="F735" s="49"/>
      <c r="G735" s="131"/>
      <c r="H735" s="131"/>
      <c r="I735" s="131"/>
      <c r="J735" s="131"/>
      <c r="K735" s="131"/>
      <c r="L735" s="131"/>
      <c r="M735" s="131"/>
      <c r="N735" s="131"/>
      <c r="O735" s="131"/>
      <c r="P735" s="131"/>
      <c r="Q735" s="131"/>
      <c r="R735" s="131"/>
      <c r="S735" s="131"/>
      <c r="T735" s="131"/>
      <c r="U735" s="131"/>
      <c r="V735" s="131"/>
      <c r="W735" s="131"/>
      <c r="X735" s="131"/>
      <c r="Y735" s="131"/>
      <c r="Z735" s="131"/>
      <c r="AA735" s="131"/>
      <c r="AB735" s="131"/>
    </row>
    <row r="736" spans="1:28" ht="13.5" customHeight="1" x14ac:dyDescent="0.15">
      <c r="A736" s="58"/>
      <c r="B736" s="183" t="s">
        <v>1398</v>
      </c>
      <c r="C736" s="49"/>
      <c r="D736" s="49" t="e">
        <f>($D$731)</f>
        <v>#VALUE!</v>
      </c>
      <c r="E736" s="131"/>
      <c r="F736" s="49"/>
      <c r="G736" s="131"/>
      <c r="H736" s="131"/>
      <c r="I736" s="131"/>
      <c r="J736" s="131"/>
      <c r="K736" s="131"/>
      <c r="L736" s="131"/>
      <c r="M736" s="131"/>
      <c r="N736" s="131"/>
      <c r="O736" s="131"/>
      <c r="P736" s="131"/>
      <c r="Q736" s="131"/>
      <c r="R736" s="131"/>
      <c r="S736" s="131"/>
      <c r="T736" s="131"/>
      <c r="U736" s="131"/>
      <c r="V736" s="131"/>
      <c r="W736" s="131"/>
      <c r="X736" s="131"/>
      <c r="Y736" s="131"/>
      <c r="Z736" s="131"/>
      <c r="AA736" s="131"/>
      <c r="AB736" s="131"/>
    </row>
    <row r="737" spans="1:28" ht="13.5" customHeight="1" x14ac:dyDescent="0.15">
      <c r="A737" s="58"/>
      <c r="B737" s="183" t="s">
        <v>1399</v>
      </c>
      <c r="C737" s="49"/>
      <c r="D737" s="49" t="e">
        <f>($D$748)</f>
        <v>#VALUE!</v>
      </c>
      <c r="E737" s="131"/>
      <c r="F737" s="49"/>
      <c r="G737" s="131"/>
      <c r="H737" s="131"/>
      <c r="I737" s="131"/>
      <c r="J737" s="131"/>
      <c r="K737" s="131"/>
      <c r="L737" s="131"/>
      <c r="M737" s="131"/>
      <c r="N737" s="131"/>
      <c r="O737" s="131"/>
      <c r="P737" s="131"/>
      <c r="Q737" s="131"/>
      <c r="R737" s="131"/>
      <c r="S737" s="131"/>
      <c r="T737" s="131"/>
      <c r="U737" s="131"/>
      <c r="V737" s="131"/>
      <c r="W737" s="131"/>
      <c r="X737" s="131"/>
      <c r="Y737" s="131"/>
      <c r="Z737" s="131"/>
      <c r="AA737" s="131"/>
      <c r="AB737" s="131"/>
    </row>
    <row r="738" spans="1:28" ht="13.5" customHeight="1" x14ac:dyDescent="0.15">
      <c r="A738" s="58" t="s">
        <v>1400</v>
      </c>
      <c r="B738" s="60" t="s">
        <v>1401</v>
      </c>
      <c r="C738" s="49"/>
      <c r="D738" s="49"/>
      <c r="E738" s="131"/>
      <c r="F738" s="49"/>
      <c r="G738" s="131"/>
      <c r="H738" s="131"/>
      <c r="I738" s="131"/>
      <c r="J738" s="131"/>
      <c r="K738" s="131"/>
      <c r="L738" s="131"/>
      <c r="M738" s="131"/>
      <c r="N738" s="131"/>
      <c r="O738" s="131"/>
      <c r="P738" s="131"/>
      <c r="Q738" s="131"/>
      <c r="R738" s="131"/>
      <c r="S738" s="131"/>
      <c r="T738" s="131"/>
      <c r="U738" s="131"/>
      <c r="V738" s="131"/>
      <c r="W738" s="131"/>
      <c r="X738" s="131"/>
      <c r="Y738" s="131"/>
      <c r="Z738" s="131"/>
      <c r="AA738" s="131"/>
      <c r="AB738" s="131"/>
    </row>
    <row r="739" spans="1:28" ht="13.5" customHeight="1" x14ac:dyDescent="0.15">
      <c r="A739" s="58"/>
      <c r="B739" s="13" t="s">
        <v>1402</v>
      </c>
      <c r="C739" s="49"/>
      <c r="D739" s="49">
        <f>($D$498)</f>
        <v>0</v>
      </c>
      <c r="E739" s="131"/>
      <c r="F739" s="49"/>
      <c r="G739" s="131"/>
      <c r="H739" s="131"/>
      <c r="I739" s="131"/>
      <c r="J739" s="131"/>
      <c r="K739" s="131"/>
      <c r="L739" s="131"/>
      <c r="M739" s="131"/>
      <c r="N739" s="131"/>
      <c r="O739" s="131"/>
      <c r="P739" s="131"/>
      <c r="Q739" s="131"/>
      <c r="R739" s="131"/>
      <c r="S739" s="131"/>
      <c r="T739" s="131"/>
      <c r="U739" s="131"/>
      <c r="V739" s="131"/>
      <c r="W739" s="131"/>
      <c r="X739" s="131"/>
      <c r="Y739" s="131"/>
      <c r="Z739" s="131"/>
      <c r="AA739" s="131"/>
      <c r="AB739" s="131"/>
    </row>
    <row r="740" spans="1:28" ht="13.5" customHeight="1" x14ac:dyDescent="0.15">
      <c r="A740" s="58"/>
      <c r="B740" s="13" t="s">
        <v>1383</v>
      </c>
      <c r="C740" s="49"/>
      <c r="D740" s="49"/>
      <c r="E740" s="131"/>
      <c r="F740" s="49"/>
      <c r="G740" s="131"/>
      <c r="H740" s="131"/>
      <c r="I740" s="131"/>
      <c r="J740" s="131"/>
      <c r="K740" s="131"/>
      <c r="L740" s="131"/>
      <c r="M740" s="131"/>
      <c r="N740" s="131"/>
      <c r="O740" s="131"/>
      <c r="P740" s="131"/>
      <c r="Q740" s="131"/>
      <c r="R740" s="131"/>
      <c r="S740" s="131"/>
      <c r="T740" s="131"/>
      <c r="U740" s="131"/>
      <c r="V740" s="131"/>
      <c r="W740" s="131"/>
      <c r="X740" s="131"/>
      <c r="Y740" s="131"/>
      <c r="Z740" s="131"/>
      <c r="AA740" s="131"/>
      <c r="AB740" s="131"/>
    </row>
    <row r="741" spans="1:28" ht="13.5" customHeight="1" x14ac:dyDescent="0.15">
      <c r="A741" s="58"/>
      <c r="B741" s="183" t="s">
        <v>1403</v>
      </c>
      <c r="C741" s="49"/>
      <c r="D741" s="49">
        <f>($D$565)</f>
        <v>0</v>
      </c>
      <c r="E741" s="131"/>
      <c r="F741" s="49"/>
      <c r="G741" s="131"/>
      <c r="H741" s="131"/>
      <c r="I741" s="131"/>
      <c r="J741" s="131"/>
      <c r="K741" s="131"/>
      <c r="L741" s="131"/>
      <c r="M741" s="131"/>
      <c r="N741" s="131"/>
      <c r="O741" s="131"/>
      <c r="P741" s="131"/>
      <c r="Q741" s="131"/>
      <c r="R741" s="131"/>
      <c r="S741" s="131"/>
      <c r="T741" s="131"/>
      <c r="U741" s="131"/>
      <c r="V741" s="131"/>
      <c r="W741" s="131"/>
      <c r="X741" s="131"/>
      <c r="Y741" s="131"/>
      <c r="Z741" s="131"/>
      <c r="AA741" s="131"/>
      <c r="AB741" s="131"/>
    </row>
    <row r="742" spans="1:28" ht="13.5" customHeight="1" x14ac:dyDescent="0.15">
      <c r="A742" s="58"/>
      <c r="B742" s="183" t="s">
        <v>1404</v>
      </c>
      <c r="C742" s="49"/>
      <c r="D742" s="49"/>
      <c r="E742" s="131"/>
      <c r="F742" s="49"/>
      <c r="G742" s="131"/>
      <c r="H742" s="131"/>
      <c r="I742" s="131"/>
      <c r="J742" s="131"/>
      <c r="K742" s="131"/>
      <c r="L742" s="131"/>
      <c r="M742" s="131"/>
      <c r="N742" s="131"/>
      <c r="O742" s="131"/>
      <c r="P742" s="131"/>
      <c r="Q742" s="131"/>
      <c r="R742" s="131"/>
      <c r="S742" s="131"/>
      <c r="T742" s="131"/>
      <c r="U742" s="131"/>
      <c r="V742" s="131"/>
      <c r="W742" s="131"/>
      <c r="X742" s="131"/>
      <c r="Y742" s="131"/>
      <c r="Z742" s="131"/>
      <c r="AA742" s="131"/>
      <c r="AB742" s="131"/>
    </row>
    <row r="743" spans="1:28" ht="13.5" customHeight="1" x14ac:dyDescent="0.15">
      <c r="A743" s="58"/>
      <c r="B743" s="183" t="s">
        <v>1405</v>
      </c>
      <c r="C743" s="49"/>
      <c r="D743" s="49"/>
      <c r="E743" s="131"/>
      <c r="F743" s="49"/>
      <c r="G743" s="131"/>
      <c r="H743" s="131"/>
      <c r="I743" s="131"/>
      <c r="J743" s="131"/>
      <c r="K743" s="131"/>
      <c r="L743" s="131"/>
      <c r="M743" s="131"/>
      <c r="N743" s="131"/>
      <c r="O743" s="131"/>
      <c r="P743" s="131"/>
      <c r="Q743" s="131"/>
      <c r="R743" s="131"/>
      <c r="S743" s="131"/>
      <c r="T743" s="131"/>
      <c r="U743" s="131"/>
      <c r="V743" s="131"/>
      <c r="W743" s="131"/>
      <c r="X743" s="131"/>
      <c r="Y743" s="131"/>
      <c r="Z743" s="131"/>
      <c r="AA743" s="131"/>
      <c r="AB743" s="131"/>
    </row>
    <row r="744" spans="1:28" ht="13.5" customHeight="1" x14ac:dyDescent="0.15">
      <c r="A744" s="58"/>
      <c r="B744" s="183" t="s">
        <v>1389</v>
      </c>
      <c r="C744" s="49"/>
      <c r="D744" s="49">
        <f>($D$629)</f>
        <v>0</v>
      </c>
      <c r="E744" s="131"/>
      <c r="F744" s="49"/>
      <c r="G744" s="131"/>
      <c r="H744" s="131"/>
      <c r="I744" s="131"/>
      <c r="J744" s="131"/>
      <c r="K744" s="131"/>
      <c r="L744" s="131"/>
      <c r="M744" s="131"/>
      <c r="N744" s="131"/>
      <c r="O744" s="131"/>
      <c r="P744" s="131"/>
      <c r="Q744" s="131"/>
      <c r="R744" s="131"/>
      <c r="S744" s="131"/>
      <c r="T744" s="131"/>
      <c r="U744" s="131"/>
      <c r="V744" s="131"/>
      <c r="W744" s="131"/>
      <c r="X744" s="131"/>
      <c r="Y744" s="131"/>
      <c r="Z744" s="131"/>
      <c r="AA744" s="131"/>
      <c r="AB744" s="131"/>
    </row>
    <row r="745" spans="1:28" ht="13.5" customHeight="1" x14ac:dyDescent="0.15">
      <c r="A745" s="58"/>
      <c r="B745" s="183" t="s">
        <v>1406</v>
      </c>
      <c r="C745" s="49"/>
      <c r="D745" s="49"/>
      <c r="E745" s="131"/>
      <c r="F745" s="49"/>
      <c r="G745" s="131"/>
      <c r="H745" s="131"/>
      <c r="I745" s="131"/>
      <c r="J745" s="131"/>
      <c r="K745" s="131"/>
      <c r="L745" s="131"/>
      <c r="M745" s="131"/>
      <c r="N745" s="131"/>
      <c r="O745" s="131"/>
      <c r="P745" s="131"/>
      <c r="Q745" s="131"/>
      <c r="R745" s="131"/>
      <c r="S745" s="131"/>
      <c r="T745" s="131"/>
      <c r="U745" s="131"/>
      <c r="V745" s="131"/>
      <c r="W745" s="131"/>
      <c r="X745" s="131"/>
      <c r="Y745" s="131"/>
      <c r="Z745" s="131"/>
      <c r="AA745" s="131"/>
      <c r="AB745" s="131"/>
    </row>
    <row r="746" spans="1:28" ht="13.5" customHeight="1" x14ac:dyDescent="0.15">
      <c r="A746" s="58"/>
      <c r="B746" s="183" t="s">
        <v>1407</v>
      </c>
      <c r="C746" s="49"/>
      <c r="D746" s="49"/>
      <c r="E746" s="131"/>
      <c r="F746" s="49"/>
      <c r="G746" s="131"/>
      <c r="H746" s="131"/>
      <c r="I746" s="131"/>
      <c r="J746" s="131"/>
      <c r="K746" s="131"/>
      <c r="L746" s="131"/>
      <c r="M746" s="131"/>
      <c r="N746" s="131"/>
      <c r="O746" s="131"/>
      <c r="P746" s="131"/>
      <c r="Q746" s="131"/>
      <c r="R746" s="131"/>
      <c r="S746" s="131"/>
      <c r="T746" s="131"/>
      <c r="U746" s="131"/>
      <c r="V746" s="131"/>
      <c r="W746" s="131"/>
      <c r="X746" s="131"/>
      <c r="Y746" s="131"/>
      <c r="Z746" s="131"/>
      <c r="AA746" s="131"/>
      <c r="AB746" s="131"/>
    </row>
    <row r="747" spans="1:28" ht="13.5" customHeight="1" x14ac:dyDescent="0.15">
      <c r="A747" s="58"/>
      <c r="B747" s="183" t="s">
        <v>1408</v>
      </c>
      <c r="C747" s="49"/>
      <c r="D747" s="49"/>
      <c r="E747" s="131"/>
      <c r="F747" s="49"/>
      <c r="G747" s="131"/>
      <c r="H747" s="131"/>
      <c r="I747" s="131"/>
      <c r="J747" s="131"/>
      <c r="K747" s="131"/>
      <c r="L747" s="131"/>
      <c r="M747" s="131"/>
      <c r="N747" s="131"/>
      <c r="O747" s="131"/>
      <c r="P747" s="131"/>
      <c r="Q747" s="131"/>
      <c r="R747" s="131"/>
      <c r="S747" s="131"/>
      <c r="T747" s="131"/>
      <c r="U747" s="131"/>
      <c r="V747" s="131"/>
      <c r="W747" s="131"/>
      <c r="X747" s="131"/>
      <c r="Y747" s="131"/>
      <c r="Z747" s="131"/>
      <c r="AA747" s="131"/>
      <c r="AB747" s="131"/>
    </row>
    <row r="748" spans="1:28" ht="13.5" customHeight="1" x14ac:dyDescent="0.15">
      <c r="A748" s="58"/>
      <c r="B748" s="183" t="s">
        <v>1409</v>
      </c>
      <c r="C748" s="49"/>
      <c r="D748" s="49" t="e">
        <f>2*PI()*(($D$744)/(10^3))*(($D$741)/60)/((($D$739)*(10^3)/3600)*($D$731))</f>
        <v>#VALUE!</v>
      </c>
      <c r="E748" s="131"/>
      <c r="F748" s="49"/>
      <c r="G748" s="131"/>
      <c r="H748" s="131"/>
      <c r="I748" s="131"/>
      <c r="J748" s="131"/>
      <c r="K748" s="131"/>
      <c r="L748" s="131"/>
      <c r="M748" s="131"/>
      <c r="N748" s="131"/>
      <c r="O748" s="131"/>
      <c r="P748" s="131"/>
      <c r="Q748" s="131"/>
      <c r="R748" s="131"/>
      <c r="S748" s="131"/>
      <c r="T748" s="131"/>
      <c r="U748" s="131"/>
      <c r="V748" s="131"/>
      <c r="W748" s="131"/>
      <c r="X748" s="131"/>
      <c r="Y748" s="131"/>
      <c r="Z748" s="131"/>
      <c r="AA748" s="131"/>
      <c r="AB748" s="131"/>
    </row>
    <row r="749" spans="1:28" ht="13.5" customHeight="1" x14ac:dyDescent="0.2">
      <c r="A749" s="58"/>
      <c r="B749" s="183" t="s">
        <v>1394</v>
      </c>
      <c r="C749" s="49"/>
      <c r="D749" s="49" t="str">
        <f>($D$439)</f>
        <v>xxxx</v>
      </c>
      <c r="E749" s="131"/>
      <c r="F749" s="49"/>
      <c r="G749" s="131"/>
      <c r="H749" s="131"/>
      <c r="I749" s="131"/>
      <c r="J749" s="131"/>
      <c r="K749" s="131"/>
      <c r="L749" s="131"/>
      <c r="M749" s="131"/>
      <c r="N749" s="131"/>
      <c r="O749" s="131"/>
      <c r="P749" s="131"/>
      <c r="Q749" s="131"/>
      <c r="R749" s="131"/>
      <c r="S749" s="131"/>
      <c r="T749" s="131"/>
      <c r="U749" s="131"/>
      <c r="V749" s="131"/>
      <c r="W749" s="131"/>
      <c r="X749" s="131"/>
      <c r="Y749" s="131"/>
      <c r="Z749" s="131"/>
      <c r="AA749" s="131"/>
      <c r="AB749" s="131"/>
    </row>
    <row r="750" spans="1:28" ht="13.5" customHeight="1" x14ac:dyDescent="0.15">
      <c r="A750" s="58"/>
      <c r="B750" s="183" t="s">
        <v>1410</v>
      </c>
      <c r="C750" s="49"/>
      <c r="D750" s="175" t="s">
        <v>1122</v>
      </c>
      <c r="E750" s="131"/>
      <c r="F750" s="49"/>
      <c r="G750" s="131"/>
      <c r="H750" s="131"/>
      <c r="I750" s="131"/>
      <c r="J750" s="131"/>
      <c r="K750" s="131"/>
      <c r="L750" s="131"/>
      <c r="M750" s="131"/>
      <c r="N750" s="131"/>
      <c r="O750" s="131"/>
      <c r="P750" s="131"/>
      <c r="Q750" s="131"/>
      <c r="R750" s="131"/>
      <c r="S750" s="131"/>
      <c r="T750" s="131"/>
      <c r="U750" s="131"/>
      <c r="V750" s="131"/>
      <c r="W750" s="131"/>
      <c r="X750" s="131"/>
      <c r="Y750" s="131"/>
      <c r="Z750" s="131"/>
      <c r="AA750" s="131"/>
      <c r="AB750" s="131"/>
    </row>
    <row r="751" spans="1:28" ht="13.5" customHeight="1" x14ac:dyDescent="0.15">
      <c r="A751" s="58"/>
      <c r="B751" s="183" t="s">
        <v>1411</v>
      </c>
      <c r="C751" s="49"/>
      <c r="D751" s="14" t="e">
        <f>($D$748)</f>
        <v>#VALUE!</v>
      </c>
      <c r="E751" s="82" t="s">
        <v>1211</v>
      </c>
      <c r="F751" s="49"/>
      <c r="G751" s="131"/>
      <c r="H751" s="131"/>
      <c r="I751" s="131"/>
      <c r="J751" s="131"/>
      <c r="K751" s="131"/>
      <c r="L751" s="131"/>
      <c r="M751" s="131"/>
      <c r="N751" s="131"/>
      <c r="O751" s="131"/>
      <c r="P751" s="131"/>
      <c r="Q751" s="131"/>
      <c r="R751" s="131"/>
      <c r="S751" s="131"/>
      <c r="T751" s="131"/>
      <c r="U751" s="131"/>
      <c r="V751" s="131"/>
      <c r="W751" s="131"/>
      <c r="X751" s="131"/>
      <c r="Y751" s="131"/>
      <c r="Z751" s="131"/>
      <c r="AA751" s="131"/>
      <c r="AB751" s="131"/>
    </row>
    <row r="752" spans="1:28" ht="13.5" customHeight="1" x14ac:dyDescent="0.15">
      <c r="A752" s="58"/>
      <c r="B752" s="183" t="s">
        <v>1412</v>
      </c>
      <c r="C752" s="49"/>
      <c r="D752" s="49"/>
      <c r="E752" s="131"/>
      <c r="F752" s="49"/>
      <c r="G752" s="131"/>
      <c r="H752" s="131"/>
      <c r="I752" s="131"/>
      <c r="J752" s="131"/>
      <c r="K752" s="131"/>
      <c r="L752" s="131"/>
      <c r="M752" s="131"/>
      <c r="N752" s="131"/>
      <c r="O752" s="131"/>
      <c r="P752" s="131"/>
      <c r="Q752" s="131"/>
      <c r="R752" s="131"/>
      <c r="S752" s="131"/>
      <c r="T752" s="131"/>
      <c r="U752" s="131"/>
      <c r="V752" s="131"/>
      <c r="W752" s="131"/>
      <c r="X752" s="131"/>
      <c r="Y752" s="131"/>
      <c r="Z752" s="131"/>
      <c r="AA752" s="131"/>
      <c r="AB752" s="131"/>
    </row>
    <row r="753" spans="1:28" ht="13.5" customHeight="1" x14ac:dyDescent="0.15">
      <c r="A753" s="58"/>
      <c r="B753" s="183" t="s">
        <v>1413</v>
      </c>
      <c r="C753" s="49"/>
      <c r="D753" s="49" t="e">
        <f>($D$751)</f>
        <v>#VALUE!</v>
      </c>
      <c r="E753" s="131"/>
      <c r="F753" s="49"/>
      <c r="G753" s="131"/>
      <c r="H753" s="131"/>
      <c r="I753" s="131"/>
      <c r="J753" s="131"/>
      <c r="K753" s="131"/>
      <c r="L753" s="131"/>
      <c r="M753" s="131"/>
      <c r="N753" s="131"/>
      <c r="O753" s="131"/>
      <c r="P753" s="131"/>
      <c r="Q753" s="131"/>
      <c r="R753" s="131"/>
      <c r="S753" s="131"/>
      <c r="T753" s="131"/>
      <c r="U753" s="131"/>
      <c r="V753" s="131"/>
      <c r="W753" s="131"/>
      <c r="X753" s="131"/>
      <c r="Y753" s="131"/>
      <c r="Z753" s="131"/>
      <c r="AA753" s="131"/>
      <c r="AB753" s="131"/>
    </row>
    <row r="754" spans="1:28" ht="13.5" customHeight="1" x14ac:dyDescent="0.15">
      <c r="A754" s="58" t="s">
        <v>1414</v>
      </c>
      <c r="B754" s="116" t="s">
        <v>1415</v>
      </c>
      <c r="C754" s="92"/>
      <c r="D754" s="92"/>
      <c r="E754" s="92"/>
      <c r="F754" s="184"/>
      <c r="G754" s="184"/>
      <c r="H754" s="184"/>
      <c r="I754" s="184"/>
      <c r="J754" s="184"/>
      <c r="K754" s="184"/>
      <c r="L754" s="184"/>
      <c r="M754" s="184"/>
      <c r="N754" s="184"/>
      <c r="O754" s="184"/>
      <c r="P754" s="184"/>
      <c r="Q754" s="184"/>
      <c r="R754" s="184"/>
      <c r="S754" s="184"/>
      <c r="T754" s="184"/>
      <c r="U754" s="184"/>
      <c r="V754" s="184"/>
      <c r="W754" s="184"/>
      <c r="X754" s="184"/>
      <c r="Y754" s="184"/>
      <c r="Z754" s="184"/>
      <c r="AA754" s="184"/>
      <c r="AB754" s="184"/>
    </row>
    <row r="755" spans="1:28" ht="13.5" customHeight="1" x14ac:dyDescent="0.15">
      <c r="A755" s="58" t="s">
        <v>551</v>
      </c>
      <c r="B755" s="64" t="s">
        <v>1416</v>
      </c>
      <c r="C755" s="92"/>
      <c r="D755" s="92"/>
      <c r="E755" s="92"/>
      <c r="F755" s="184"/>
      <c r="G755" s="184"/>
      <c r="H755" s="184"/>
      <c r="I755" s="184"/>
      <c r="J755" s="184"/>
      <c r="K755" s="184"/>
      <c r="L755" s="184"/>
      <c r="M755" s="184"/>
      <c r="N755" s="184"/>
      <c r="O755" s="184"/>
      <c r="P755" s="184"/>
      <c r="Q755" s="184"/>
      <c r="R755" s="184"/>
      <c r="S755" s="184"/>
      <c r="T755" s="184"/>
      <c r="U755" s="184"/>
      <c r="V755" s="184"/>
      <c r="W755" s="184"/>
      <c r="X755" s="184"/>
      <c r="Y755" s="184"/>
      <c r="Z755" s="184"/>
      <c r="AA755" s="184"/>
      <c r="AB755" s="184"/>
    </row>
    <row r="756" spans="1:28" ht="13.5" customHeight="1" x14ac:dyDescent="0.15">
      <c r="A756" s="58"/>
      <c r="B756" s="64" t="s">
        <v>1417</v>
      </c>
      <c r="C756" s="62"/>
      <c r="D756" s="162" t="s">
        <v>1418</v>
      </c>
      <c r="E756" s="62"/>
      <c r="F756" s="36"/>
      <c r="G756" s="36"/>
      <c r="H756" s="36"/>
      <c r="I756" s="36"/>
      <c r="J756" s="36"/>
      <c r="K756" s="36"/>
      <c r="L756" s="36"/>
      <c r="M756" s="36"/>
      <c r="N756" s="36"/>
      <c r="O756" s="36"/>
      <c r="P756" s="36"/>
      <c r="Q756" s="36"/>
      <c r="R756" s="36"/>
      <c r="S756" s="36"/>
      <c r="T756" s="36"/>
      <c r="U756" s="36"/>
      <c r="V756" s="36"/>
      <c r="W756" s="36"/>
      <c r="X756" s="36"/>
      <c r="Y756" s="36"/>
      <c r="Z756" s="36"/>
      <c r="AA756" s="36"/>
      <c r="AB756" s="36"/>
    </row>
    <row r="757" spans="1:28" ht="13.5" customHeight="1" x14ac:dyDescent="0.15">
      <c r="A757" s="58"/>
      <c r="B757" s="63" t="s">
        <v>1419</v>
      </c>
      <c r="C757" s="62"/>
      <c r="D757" s="59"/>
      <c r="E757" s="62"/>
      <c r="F757" s="36"/>
      <c r="G757" s="36"/>
      <c r="H757" s="36"/>
      <c r="I757" s="36"/>
      <c r="J757" s="36"/>
      <c r="K757" s="36"/>
      <c r="L757" s="36"/>
      <c r="M757" s="36"/>
      <c r="N757" s="36"/>
      <c r="O757" s="36"/>
      <c r="P757" s="36"/>
      <c r="Q757" s="36"/>
      <c r="R757" s="36"/>
      <c r="S757" s="36"/>
      <c r="T757" s="36"/>
      <c r="U757" s="36"/>
      <c r="V757" s="36"/>
      <c r="W757" s="36"/>
      <c r="X757" s="36"/>
      <c r="Y757" s="36"/>
      <c r="Z757" s="36"/>
      <c r="AA757" s="36"/>
      <c r="AB757" s="36"/>
    </row>
    <row r="758" spans="1:28" ht="13.5" customHeight="1" x14ac:dyDescent="0.15">
      <c r="A758" s="58"/>
      <c r="B758" s="63" t="s">
        <v>1420</v>
      </c>
      <c r="C758" s="62"/>
      <c r="D758" s="58" t="e">
        <f>(1/($D$725))</f>
        <v>#DIV/0!</v>
      </c>
      <c r="E758" s="82" t="s">
        <v>1124</v>
      </c>
      <c r="F758" s="36"/>
      <c r="G758" s="36"/>
      <c r="H758" s="36"/>
      <c r="I758" s="36"/>
      <c r="J758" s="36"/>
      <c r="K758" s="36"/>
      <c r="L758" s="36"/>
      <c r="M758" s="36"/>
      <c r="N758" s="36"/>
      <c r="O758" s="36"/>
      <c r="P758" s="36"/>
      <c r="Q758" s="36"/>
      <c r="R758" s="36"/>
      <c r="S758" s="36"/>
      <c r="T758" s="36"/>
      <c r="U758" s="36"/>
      <c r="V758" s="36"/>
      <c r="W758" s="36"/>
      <c r="X758" s="36"/>
      <c r="Y758" s="36"/>
      <c r="Z758" s="36"/>
      <c r="AA758" s="36"/>
      <c r="AB758" s="36"/>
    </row>
    <row r="759" spans="1:28" ht="13.5" customHeight="1" x14ac:dyDescent="0.15">
      <c r="A759" s="58"/>
      <c r="B759" s="63" t="s">
        <v>1421</v>
      </c>
      <c r="C759" s="62"/>
      <c r="D759" s="49"/>
      <c r="E759" s="62"/>
      <c r="F759" s="36"/>
      <c r="G759" s="36"/>
      <c r="H759" s="36"/>
      <c r="I759" s="36"/>
      <c r="J759" s="36"/>
      <c r="K759" s="36"/>
      <c r="L759" s="36"/>
      <c r="M759" s="36"/>
      <c r="N759" s="36"/>
      <c r="O759" s="36"/>
      <c r="P759" s="36"/>
      <c r="Q759" s="36"/>
      <c r="R759" s="36"/>
      <c r="S759" s="36"/>
      <c r="T759" s="36"/>
      <c r="U759" s="36"/>
      <c r="V759" s="36"/>
      <c r="W759" s="36"/>
      <c r="X759" s="36"/>
      <c r="Y759" s="36"/>
      <c r="Z759" s="36"/>
      <c r="AA759" s="36"/>
      <c r="AB759" s="36"/>
    </row>
    <row r="760" spans="1:28" ht="13.5" customHeight="1" x14ac:dyDescent="0.15">
      <c r="A760" s="58"/>
      <c r="B760" s="63" t="s">
        <v>1422</v>
      </c>
      <c r="C760" s="62"/>
      <c r="D760" s="49"/>
      <c r="E760" s="62"/>
      <c r="F760" s="36"/>
      <c r="G760" s="36"/>
      <c r="H760" s="36"/>
      <c r="I760" s="36"/>
      <c r="J760" s="36"/>
      <c r="K760" s="36"/>
      <c r="L760" s="36"/>
      <c r="M760" s="36"/>
      <c r="N760" s="36"/>
      <c r="O760" s="36"/>
      <c r="P760" s="36"/>
      <c r="Q760" s="36"/>
      <c r="R760" s="36"/>
      <c r="S760" s="36"/>
      <c r="T760" s="36"/>
      <c r="U760" s="36"/>
      <c r="V760" s="36"/>
      <c r="W760" s="36"/>
      <c r="X760" s="36"/>
      <c r="Y760" s="36"/>
      <c r="Z760" s="36"/>
      <c r="AA760" s="36"/>
      <c r="AB760" s="36"/>
    </row>
    <row r="761" spans="1:28" ht="13.5" customHeight="1" x14ac:dyDescent="0.15">
      <c r="A761" s="58"/>
      <c r="B761" s="13" t="s">
        <v>1423</v>
      </c>
      <c r="C761" s="62"/>
      <c r="D761" s="49"/>
      <c r="E761" s="62"/>
      <c r="F761" s="36"/>
      <c r="G761" s="36"/>
      <c r="H761" s="36"/>
      <c r="I761" s="36"/>
      <c r="J761" s="36"/>
      <c r="K761" s="36"/>
      <c r="L761" s="36"/>
      <c r="M761" s="36"/>
      <c r="N761" s="36"/>
      <c r="O761" s="36"/>
      <c r="P761" s="36"/>
      <c r="Q761" s="36"/>
      <c r="R761" s="36"/>
      <c r="S761" s="36"/>
      <c r="T761" s="36"/>
      <c r="U761" s="36"/>
      <c r="V761" s="36"/>
      <c r="W761" s="36"/>
      <c r="X761" s="36"/>
      <c r="Y761" s="36"/>
      <c r="Z761" s="36"/>
      <c r="AA761" s="36"/>
      <c r="AB761" s="36"/>
    </row>
    <row r="762" spans="1:28" ht="13.5" customHeight="1" x14ac:dyDescent="0.15">
      <c r="A762" s="58"/>
      <c r="B762" s="13" t="s">
        <v>1424</v>
      </c>
      <c r="C762" s="62"/>
      <c r="D762" s="49"/>
      <c r="E762" s="62"/>
      <c r="F762" s="36"/>
      <c r="G762" s="36"/>
      <c r="H762" s="36"/>
      <c r="I762" s="36"/>
      <c r="J762" s="36"/>
      <c r="K762" s="36"/>
      <c r="L762" s="36"/>
      <c r="M762" s="36"/>
      <c r="N762" s="36"/>
      <c r="O762" s="36"/>
      <c r="P762" s="36"/>
      <c r="Q762" s="36"/>
      <c r="R762" s="36"/>
      <c r="S762" s="36"/>
      <c r="T762" s="36"/>
      <c r="U762" s="36"/>
      <c r="V762" s="36"/>
      <c r="W762" s="36"/>
      <c r="X762" s="36"/>
      <c r="Y762" s="36"/>
      <c r="Z762" s="36"/>
      <c r="AA762" s="36"/>
      <c r="AB762" s="36"/>
    </row>
    <row r="763" spans="1:28" ht="13.5" customHeight="1" x14ac:dyDescent="0.15">
      <c r="A763" s="58"/>
      <c r="B763" s="13" t="s">
        <v>1425</v>
      </c>
      <c r="C763" s="62"/>
      <c r="D763" s="49" t="e">
        <f>($D$758)</f>
        <v>#DIV/0!</v>
      </c>
      <c r="E763" s="62"/>
      <c r="F763" s="36"/>
      <c r="G763" s="36"/>
      <c r="H763" s="36"/>
      <c r="I763" s="36"/>
      <c r="J763" s="36"/>
      <c r="K763" s="36"/>
      <c r="L763" s="36"/>
      <c r="M763" s="36"/>
      <c r="N763" s="36"/>
      <c r="O763" s="36"/>
      <c r="P763" s="36"/>
      <c r="Q763" s="36"/>
      <c r="R763" s="36"/>
      <c r="S763" s="36"/>
      <c r="T763" s="36"/>
      <c r="U763" s="36"/>
      <c r="V763" s="36"/>
      <c r="W763" s="36"/>
      <c r="X763" s="36"/>
      <c r="Y763" s="36"/>
      <c r="Z763" s="36"/>
      <c r="AA763" s="36"/>
      <c r="AB763" s="36"/>
    </row>
    <row r="764" spans="1:28" ht="13.5" customHeight="1" x14ac:dyDescent="0.15">
      <c r="A764" s="58"/>
      <c r="B764" s="13" t="s">
        <v>1426</v>
      </c>
      <c r="C764" s="62"/>
      <c r="D764" s="49" t="e">
        <f>($D$753)</f>
        <v>#VALUE!</v>
      </c>
      <c r="E764" s="62"/>
      <c r="F764" s="36"/>
      <c r="G764" s="36"/>
      <c r="H764" s="36"/>
      <c r="I764" s="36"/>
      <c r="J764" s="36"/>
      <c r="K764" s="36"/>
      <c r="L764" s="36"/>
      <c r="M764" s="36"/>
      <c r="N764" s="36"/>
      <c r="O764" s="36"/>
      <c r="P764" s="36"/>
      <c r="Q764" s="36"/>
      <c r="R764" s="36"/>
      <c r="S764" s="36"/>
      <c r="T764" s="36"/>
      <c r="U764" s="36"/>
      <c r="V764" s="36"/>
      <c r="W764" s="36"/>
      <c r="X764" s="36"/>
      <c r="Y764" s="36"/>
      <c r="Z764" s="36"/>
      <c r="AA764" s="36"/>
      <c r="AB764" s="36"/>
    </row>
    <row r="765" spans="1:28" ht="13.5" customHeight="1" x14ac:dyDescent="0.15">
      <c r="A765" s="58"/>
      <c r="B765" s="13" t="s">
        <v>1427</v>
      </c>
      <c r="C765" s="62"/>
      <c r="D765" s="49">
        <f>($D$725)</f>
        <v>0</v>
      </c>
      <c r="E765" s="62"/>
      <c r="F765" s="36"/>
      <c r="G765" s="36"/>
      <c r="H765" s="36"/>
      <c r="I765" s="36"/>
      <c r="J765" s="36"/>
      <c r="K765" s="36"/>
      <c r="L765" s="36"/>
      <c r="M765" s="36"/>
      <c r="N765" s="36"/>
      <c r="O765" s="36"/>
      <c r="P765" s="36"/>
      <c r="Q765" s="36"/>
      <c r="R765" s="36"/>
      <c r="S765" s="36"/>
      <c r="T765" s="36"/>
      <c r="U765" s="36"/>
      <c r="V765" s="36"/>
      <c r="W765" s="36"/>
      <c r="X765" s="36"/>
      <c r="Y765" s="36"/>
      <c r="Z765" s="36"/>
      <c r="AA765" s="36"/>
      <c r="AB765" s="36"/>
    </row>
    <row r="766" spans="1:28" ht="13.5" customHeight="1" x14ac:dyDescent="0.15">
      <c r="A766" s="58"/>
      <c r="B766" s="13" t="s">
        <v>1428</v>
      </c>
      <c r="C766" s="62"/>
      <c r="D766" s="49" t="e">
        <f>(LOG((($D$764)/($D$765)),($D$758)))+1</f>
        <v>#VALUE!</v>
      </c>
      <c r="E766" s="62"/>
      <c r="F766" s="36"/>
      <c r="G766" s="36"/>
      <c r="H766" s="36"/>
      <c r="I766" s="36"/>
      <c r="J766" s="36"/>
      <c r="K766" s="36"/>
      <c r="L766" s="36"/>
      <c r="M766" s="36"/>
      <c r="N766" s="36"/>
      <c r="O766" s="36"/>
      <c r="P766" s="36"/>
      <c r="Q766" s="36"/>
      <c r="R766" s="36"/>
      <c r="S766" s="36"/>
      <c r="T766" s="36"/>
      <c r="U766" s="36"/>
      <c r="V766" s="36"/>
      <c r="W766" s="36"/>
      <c r="X766" s="36"/>
      <c r="Y766" s="36"/>
      <c r="Z766" s="36"/>
      <c r="AA766" s="36"/>
      <c r="AB766" s="36"/>
    </row>
    <row r="767" spans="1:28" ht="13.5" customHeight="1" x14ac:dyDescent="0.15">
      <c r="A767" s="58"/>
      <c r="B767" s="118" t="s">
        <v>1429</v>
      </c>
      <c r="C767" s="62"/>
      <c r="D767" s="59"/>
      <c r="E767" s="62"/>
      <c r="F767" s="36"/>
      <c r="G767" s="36"/>
      <c r="H767" s="36"/>
      <c r="I767" s="36"/>
      <c r="J767" s="36"/>
      <c r="K767" s="36"/>
      <c r="L767" s="36"/>
      <c r="M767" s="36"/>
      <c r="N767" s="36"/>
      <c r="O767" s="36"/>
      <c r="P767" s="36"/>
      <c r="Q767" s="36"/>
      <c r="R767" s="36"/>
      <c r="S767" s="36"/>
      <c r="T767" s="36"/>
      <c r="U767" s="36"/>
      <c r="V767" s="36"/>
      <c r="W767" s="36"/>
      <c r="X767" s="36"/>
      <c r="Y767" s="36"/>
      <c r="Z767" s="36"/>
      <c r="AA767" s="36"/>
      <c r="AB767" s="36"/>
    </row>
    <row r="768" spans="1:28" ht="13.5" customHeight="1" x14ac:dyDescent="0.15">
      <c r="A768" s="58"/>
      <c r="B768" s="63" t="s">
        <v>1430</v>
      </c>
      <c r="C768" s="62"/>
      <c r="D768" s="49"/>
      <c r="E768" s="62"/>
      <c r="F768" s="36"/>
      <c r="G768" s="36"/>
      <c r="H768" s="36"/>
      <c r="I768" s="36"/>
      <c r="J768" s="36"/>
      <c r="K768" s="36"/>
      <c r="L768" s="36"/>
      <c r="M768" s="36"/>
      <c r="N768" s="36"/>
      <c r="O768" s="36"/>
      <c r="P768" s="36"/>
      <c r="Q768" s="36"/>
      <c r="R768" s="36"/>
      <c r="S768" s="36"/>
      <c r="T768" s="36"/>
      <c r="U768" s="36"/>
      <c r="V768" s="36"/>
      <c r="W768" s="36"/>
      <c r="X768" s="36"/>
      <c r="Y768" s="36"/>
      <c r="Z768" s="36"/>
      <c r="AA768" s="36"/>
      <c r="AB768" s="36"/>
    </row>
    <row r="769" spans="1:28" ht="13.5" customHeight="1" x14ac:dyDescent="0.15">
      <c r="A769" s="58"/>
      <c r="B769" s="13" t="s">
        <v>1426</v>
      </c>
      <c r="C769" s="62"/>
      <c r="D769" s="49" t="e">
        <f>($D$753)</f>
        <v>#VALUE!</v>
      </c>
      <c r="E769" s="62"/>
      <c r="F769" s="36"/>
      <c r="G769" s="36"/>
      <c r="H769" s="36"/>
      <c r="I769" s="36"/>
      <c r="J769" s="36"/>
      <c r="K769" s="36"/>
      <c r="L769" s="36"/>
      <c r="M769" s="36"/>
      <c r="N769" s="36"/>
      <c r="O769" s="36"/>
      <c r="P769" s="36"/>
      <c r="Q769" s="36"/>
      <c r="R769" s="36"/>
      <c r="S769" s="36"/>
      <c r="T769" s="36"/>
      <c r="U769" s="36"/>
      <c r="V769" s="36"/>
      <c r="W769" s="36"/>
      <c r="X769" s="36"/>
      <c r="Y769" s="36"/>
      <c r="Z769" s="36"/>
      <c r="AA769" s="36"/>
      <c r="AB769" s="36"/>
    </row>
    <row r="770" spans="1:28" ht="13.5" customHeight="1" x14ac:dyDescent="0.15">
      <c r="A770" s="58"/>
      <c r="B770" s="13" t="s">
        <v>1427</v>
      </c>
      <c r="C770" s="62"/>
      <c r="D770" s="49">
        <f>($D$725)</f>
        <v>0</v>
      </c>
      <c r="E770" s="62"/>
      <c r="F770" s="36"/>
      <c r="G770" s="36"/>
      <c r="H770" s="36"/>
      <c r="I770" s="36"/>
      <c r="J770" s="36"/>
      <c r="K770" s="36"/>
      <c r="L770" s="36"/>
      <c r="M770" s="36"/>
      <c r="N770" s="36"/>
      <c r="O770" s="36"/>
      <c r="P770" s="36"/>
      <c r="Q770" s="36"/>
      <c r="R770" s="36"/>
      <c r="S770" s="36"/>
      <c r="T770" s="36"/>
      <c r="U770" s="36"/>
      <c r="V770" s="36"/>
      <c r="W770" s="36"/>
      <c r="X770" s="36"/>
      <c r="Y770" s="36"/>
      <c r="Z770" s="36"/>
      <c r="AA770" s="36"/>
      <c r="AB770" s="36"/>
    </row>
    <row r="771" spans="1:28" ht="13.5" customHeight="1" x14ac:dyDescent="0.15">
      <c r="A771" s="58"/>
      <c r="B771" s="13" t="s">
        <v>1425</v>
      </c>
      <c r="C771" s="62"/>
      <c r="D771" s="49" t="e">
        <f>($D$758)</f>
        <v>#DIV/0!</v>
      </c>
      <c r="E771" s="62"/>
      <c r="F771" s="36"/>
      <c r="G771" s="36"/>
      <c r="H771" s="36"/>
      <c r="I771" s="36"/>
      <c r="J771" s="36"/>
      <c r="K771" s="36"/>
      <c r="L771" s="36"/>
      <c r="M771" s="36"/>
      <c r="N771" s="36"/>
      <c r="O771" s="36"/>
      <c r="P771" s="36"/>
      <c r="Q771" s="36"/>
      <c r="R771" s="36"/>
      <c r="S771" s="36"/>
      <c r="T771" s="36"/>
      <c r="U771" s="36"/>
      <c r="V771" s="36"/>
      <c r="W771" s="36"/>
      <c r="X771" s="36"/>
      <c r="Y771" s="36"/>
      <c r="Z771" s="36"/>
      <c r="AA771" s="36"/>
      <c r="AB771" s="36"/>
    </row>
    <row r="772" spans="1:28" ht="13.5" customHeight="1" x14ac:dyDescent="0.15">
      <c r="A772" s="58"/>
      <c r="B772" s="13" t="s">
        <v>1431</v>
      </c>
      <c r="C772" s="62"/>
      <c r="D772" s="49" t="e">
        <f>($D$766)</f>
        <v>#VALUE!</v>
      </c>
      <c r="E772" s="62"/>
      <c r="F772" s="36"/>
      <c r="G772" s="36"/>
      <c r="H772" s="36"/>
      <c r="I772" s="36"/>
      <c r="J772" s="36"/>
      <c r="K772" s="36"/>
      <c r="L772" s="36"/>
      <c r="M772" s="36"/>
      <c r="N772" s="36"/>
      <c r="O772" s="36"/>
      <c r="P772" s="36"/>
      <c r="Q772" s="36"/>
      <c r="R772" s="36"/>
      <c r="S772" s="36"/>
      <c r="T772" s="36"/>
      <c r="U772" s="36"/>
      <c r="V772" s="36"/>
      <c r="W772" s="36"/>
      <c r="X772" s="36"/>
      <c r="Y772" s="36"/>
      <c r="Z772" s="36"/>
      <c r="AA772" s="36"/>
      <c r="AB772" s="36"/>
    </row>
    <row r="773" spans="1:28" ht="13.5" customHeight="1" x14ac:dyDescent="0.15">
      <c r="A773" s="58"/>
      <c r="B773" s="63" t="s">
        <v>1432</v>
      </c>
      <c r="C773" s="62"/>
      <c r="D773" s="49"/>
      <c r="E773" s="62"/>
      <c r="F773" s="36"/>
      <c r="G773" s="36"/>
      <c r="H773" s="36"/>
      <c r="I773" s="36"/>
      <c r="J773" s="36"/>
      <c r="K773" s="36"/>
      <c r="L773" s="36"/>
      <c r="M773" s="36"/>
      <c r="N773" s="36"/>
      <c r="O773" s="36"/>
      <c r="P773" s="36"/>
      <c r="Q773" s="36"/>
      <c r="R773" s="36"/>
      <c r="S773" s="36"/>
      <c r="T773" s="36"/>
      <c r="U773" s="36"/>
      <c r="V773" s="36"/>
      <c r="W773" s="36"/>
      <c r="X773" s="36"/>
      <c r="Y773" s="36"/>
      <c r="Z773" s="36"/>
      <c r="AA773" s="36"/>
      <c r="AB773" s="36"/>
    </row>
    <row r="774" spans="1:28" ht="13.5" customHeight="1" x14ac:dyDescent="0.15">
      <c r="A774" s="58"/>
      <c r="B774" s="63" t="s">
        <v>1433</v>
      </c>
      <c r="C774" s="62"/>
      <c r="D774" s="49"/>
      <c r="E774" s="62"/>
      <c r="F774" s="36"/>
      <c r="G774" s="36"/>
      <c r="H774" s="36"/>
      <c r="I774" s="36"/>
      <c r="J774" s="36"/>
      <c r="K774" s="36"/>
      <c r="L774" s="36"/>
      <c r="M774" s="36"/>
      <c r="N774" s="36"/>
      <c r="O774" s="36"/>
      <c r="P774" s="36"/>
      <c r="Q774" s="36"/>
      <c r="R774" s="36"/>
      <c r="S774" s="36"/>
      <c r="T774" s="36"/>
      <c r="U774" s="36"/>
      <c r="V774" s="36"/>
      <c r="W774" s="36"/>
      <c r="X774" s="36"/>
      <c r="Y774" s="36"/>
      <c r="Z774" s="36"/>
      <c r="AA774" s="36"/>
      <c r="AB774" s="36"/>
    </row>
    <row r="775" spans="1:28" ht="13.5" customHeight="1" x14ac:dyDescent="0.15">
      <c r="A775" s="58"/>
      <c r="B775" s="64" t="s">
        <v>1434</v>
      </c>
      <c r="C775" s="62"/>
      <c r="D775" s="49" t="e">
        <f>($D$769)/($D$771)</f>
        <v>#VALUE!</v>
      </c>
      <c r="E775" s="62"/>
      <c r="F775" s="36"/>
      <c r="G775" s="36"/>
      <c r="H775" s="36"/>
      <c r="I775" s="36"/>
      <c r="J775" s="36"/>
      <c r="K775" s="36"/>
      <c r="L775" s="36"/>
      <c r="M775" s="36"/>
      <c r="N775" s="36"/>
      <c r="O775" s="36"/>
      <c r="P775" s="36"/>
      <c r="Q775" s="36"/>
      <c r="R775" s="36"/>
      <c r="S775" s="36"/>
      <c r="T775" s="36"/>
      <c r="U775" s="36"/>
      <c r="V775" s="36"/>
      <c r="W775" s="36"/>
      <c r="X775" s="36"/>
      <c r="Y775" s="36"/>
      <c r="Z775" s="36"/>
      <c r="AA775" s="36"/>
      <c r="AB775" s="36"/>
    </row>
    <row r="776" spans="1:28" ht="13.5" customHeight="1" x14ac:dyDescent="0.15">
      <c r="A776" s="58"/>
      <c r="B776" s="64" t="s">
        <v>1435</v>
      </c>
      <c r="C776" s="62"/>
      <c r="D776" s="49" t="e">
        <f>($D$775)/($D$771)</f>
        <v>#VALUE!</v>
      </c>
      <c r="E776" s="62"/>
      <c r="F776" s="36"/>
      <c r="G776" s="36"/>
      <c r="H776" s="36"/>
      <c r="I776" s="36"/>
      <c r="J776" s="36"/>
      <c r="K776" s="36"/>
      <c r="L776" s="36"/>
      <c r="M776" s="36"/>
      <c r="N776" s="36"/>
      <c r="O776" s="36"/>
      <c r="P776" s="36"/>
      <c r="Q776" s="36"/>
      <c r="R776" s="36"/>
      <c r="S776" s="36"/>
      <c r="T776" s="36"/>
      <c r="U776" s="36"/>
      <c r="V776" s="36"/>
      <c r="W776" s="36"/>
      <c r="X776" s="36"/>
      <c r="Y776" s="36"/>
      <c r="Z776" s="36"/>
      <c r="AA776" s="36"/>
      <c r="AB776" s="36"/>
    </row>
    <row r="777" spans="1:28" ht="13.5" customHeight="1" x14ac:dyDescent="0.15">
      <c r="A777" s="58"/>
      <c r="B777" s="64" t="s">
        <v>1436</v>
      </c>
      <c r="C777" s="62"/>
      <c r="D777" s="49" t="e">
        <f>($D$776)/($D$771)</f>
        <v>#VALUE!</v>
      </c>
      <c r="E777" s="62"/>
      <c r="F777" s="36"/>
      <c r="G777" s="36"/>
      <c r="H777" s="36"/>
      <c r="I777" s="36"/>
      <c r="J777" s="36"/>
      <c r="K777" s="36"/>
      <c r="L777" s="36"/>
      <c r="M777" s="36"/>
      <c r="N777" s="36"/>
      <c r="O777" s="36"/>
      <c r="P777" s="36"/>
      <c r="Q777" s="36"/>
      <c r="R777" s="36"/>
      <c r="S777" s="36"/>
      <c r="T777" s="36"/>
      <c r="U777" s="36"/>
      <c r="V777" s="36"/>
      <c r="W777" s="36"/>
      <c r="X777" s="36"/>
      <c r="Y777" s="36"/>
      <c r="Z777" s="36"/>
      <c r="AA777" s="36"/>
      <c r="AB777" s="36"/>
    </row>
    <row r="778" spans="1:28" ht="13.5" customHeight="1" x14ac:dyDescent="0.15">
      <c r="A778" s="58"/>
      <c r="B778" s="64" t="s">
        <v>1437</v>
      </c>
      <c r="C778" s="62"/>
      <c r="D778" s="49">
        <v>1</v>
      </c>
      <c r="E778" s="62"/>
      <c r="F778" s="36"/>
      <c r="G778" s="36"/>
      <c r="H778" s="36"/>
      <c r="I778" s="36"/>
      <c r="J778" s="36"/>
      <c r="K778" s="36"/>
      <c r="L778" s="36"/>
      <c r="M778" s="36"/>
      <c r="N778" s="36"/>
      <c r="O778" s="36"/>
      <c r="P778" s="36"/>
      <c r="Q778" s="36"/>
      <c r="R778" s="36"/>
      <c r="S778" s="36"/>
      <c r="T778" s="36"/>
      <c r="U778" s="36"/>
      <c r="V778" s="36"/>
      <c r="W778" s="36"/>
      <c r="X778" s="36"/>
      <c r="Y778" s="36"/>
      <c r="Z778" s="36"/>
      <c r="AA778" s="36"/>
      <c r="AB778" s="36"/>
    </row>
    <row r="779" spans="1:28" ht="13.5" customHeight="1" x14ac:dyDescent="0.15">
      <c r="A779" s="58"/>
      <c r="B779" s="64" t="s">
        <v>1438</v>
      </c>
      <c r="C779" s="82"/>
      <c r="D779" s="49" t="e">
        <f>($D$778)/($D$771)</f>
        <v>#DIV/0!</v>
      </c>
      <c r="E779" s="62"/>
      <c r="F779" s="36"/>
      <c r="G779" s="36"/>
      <c r="H779" s="36"/>
      <c r="I779" s="36"/>
      <c r="J779" s="36"/>
      <c r="K779" s="36"/>
      <c r="L779" s="36"/>
      <c r="M779" s="36"/>
      <c r="N779" s="36"/>
      <c r="O779" s="36"/>
      <c r="P779" s="36"/>
      <c r="Q779" s="36"/>
      <c r="R779" s="36"/>
      <c r="S779" s="36"/>
      <c r="T779" s="36"/>
      <c r="U779" s="36"/>
      <c r="V779" s="36"/>
      <c r="W779" s="36"/>
      <c r="X779" s="36"/>
      <c r="Y779" s="36"/>
      <c r="Z779" s="36"/>
      <c r="AA779" s="36"/>
      <c r="AB779" s="36"/>
    </row>
    <row r="780" spans="1:28" ht="13.5" customHeight="1" x14ac:dyDescent="0.15">
      <c r="A780" s="58" t="s">
        <v>553</v>
      </c>
      <c r="B780" s="64" t="s">
        <v>1416</v>
      </c>
      <c r="C780" s="92"/>
      <c r="D780" s="92"/>
      <c r="E780" s="92"/>
      <c r="F780" s="184"/>
      <c r="G780" s="184"/>
      <c r="H780" s="184"/>
      <c r="I780" s="184"/>
      <c r="J780" s="184"/>
      <c r="K780" s="184"/>
      <c r="L780" s="184"/>
      <c r="M780" s="184"/>
      <c r="N780" s="184"/>
      <c r="O780" s="184"/>
      <c r="P780" s="184"/>
      <c r="Q780" s="184"/>
      <c r="R780" s="184"/>
      <c r="S780" s="184"/>
      <c r="T780" s="184"/>
      <c r="U780" s="184"/>
      <c r="V780" s="184"/>
      <c r="W780" s="184"/>
      <c r="X780" s="184"/>
      <c r="Y780" s="184"/>
      <c r="Z780" s="184"/>
      <c r="AA780" s="184"/>
      <c r="AB780" s="184"/>
    </row>
    <row r="781" spans="1:28" ht="13.5" customHeight="1" x14ac:dyDescent="0.15">
      <c r="A781" s="58"/>
      <c r="B781" s="64" t="s">
        <v>1417</v>
      </c>
      <c r="C781" s="62"/>
      <c r="D781" s="162" t="s">
        <v>1439</v>
      </c>
      <c r="E781" s="62"/>
      <c r="F781" s="36"/>
      <c r="G781" s="36"/>
      <c r="H781" s="36"/>
      <c r="I781" s="36"/>
      <c r="J781" s="36"/>
      <c r="K781" s="36"/>
      <c r="L781" s="36"/>
      <c r="M781" s="36"/>
      <c r="N781" s="36"/>
      <c r="O781" s="36"/>
      <c r="P781" s="36"/>
      <c r="Q781" s="36"/>
      <c r="R781" s="36"/>
      <c r="S781" s="36"/>
      <c r="T781" s="36"/>
      <c r="U781" s="36"/>
      <c r="V781" s="36"/>
      <c r="W781" s="36"/>
      <c r="X781" s="36"/>
      <c r="Y781" s="36"/>
      <c r="Z781" s="36"/>
      <c r="AA781" s="36"/>
      <c r="AB781" s="36"/>
    </row>
    <row r="782" spans="1:28" ht="13.5" customHeight="1" x14ac:dyDescent="0.15">
      <c r="A782" s="58"/>
      <c r="B782" s="63" t="s">
        <v>1440</v>
      </c>
      <c r="C782" s="62"/>
      <c r="D782" s="58"/>
      <c r="E782" s="62"/>
      <c r="F782" s="36"/>
      <c r="G782" s="36"/>
      <c r="H782" s="36"/>
      <c r="I782" s="36"/>
      <c r="J782" s="36"/>
      <c r="K782" s="36"/>
      <c r="L782" s="36"/>
      <c r="M782" s="36"/>
      <c r="N782" s="36"/>
      <c r="O782" s="36"/>
      <c r="P782" s="36"/>
      <c r="Q782" s="36"/>
      <c r="R782" s="36"/>
      <c r="S782" s="36"/>
      <c r="T782" s="36"/>
      <c r="U782" s="36"/>
      <c r="V782" s="36"/>
      <c r="W782" s="36"/>
      <c r="X782" s="36"/>
      <c r="Y782" s="36"/>
      <c r="Z782" s="36"/>
      <c r="AA782" s="36"/>
      <c r="AB782" s="36"/>
    </row>
    <row r="783" spans="1:28" ht="13.5" customHeight="1" x14ac:dyDescent="0.15">
      <c r="A783" s="58"/>
      <c r="B783" s="147" t="s">
        <v>1441</v>
      </c>
      <c r="C783" s="62"/>
      <c r="D783" s="49" t="e">
        <f>(1-($D$725))/($D$725)</f>
        <v>#DIV/0!</v>
      </c>
      <c r="E783" s="82" t="s">
        <v>1124</v>
      </c>
      <c r="F783" s="36"/>
      <c r="G783" s="36"/>
      <c r="H783" s="36"/>
      <c r="I783" s="36"/>
      <c r="J783" s="36"/>
      <c r="K783" s="36"/>
      <c r="L783" s="36"/>
      <c r="M783" s="36"/>
      <c r="N783" s="36"/>
      <c r="O783" s="36"/>
      <c r="P783" s="36"/>
      <c r="Q783" s="36"/>
      <c r="R783" s="36"/>
      <c r="S783" s="36"/>
      <c r="T783" s="36"/>
      <c r="U783" s="36"/>
      <c r="V783" s="36"/>
      <c r="W783" s="36"/>
      <c r="X783" s="36"/>
      <c r="Y783" s="36"/>
      <c r="Z783" s="36"/>
      <c r="AA783" s="36"/>
      <c r="AB783" s="36"/>
    </row>
    <row r="784" spans="1:28" ht="13.5" customHeight="1" x14ac:dyDescent="0.15">
      <c r="A784" s="58"/>
      <c r="B784" s="63" t="s">
        <v>1442</v>
      </c>
      <c r="C784" s="62"/>
      <c r="D784" s="49"/>
      <c r="E784" s="62"/>
      <c r="F784" s="36"/>
      <c r="G784" s="36"/>
      <c r="H784" s="36"/>
      <c r="I784" s="36"/>
      <c r="J784" s="36"/>
      <c r="K784" s="36"/>
      <c r="L784" s="36"/>
      <c r="M784" s="36"/>
      <c r="N784" s="36"/>
      <c r="O784" s="36"/>
      <c r="P784" s="36"/>
      <c r="Q784" s="36"/>
      <c r="R784" s="36"/>
      <c r="S784" s="36"/>
      <c r="T784" s="36"/>
      <c r="U784" s="36"/>
      <c r="V784" s="36"/>
      <c r="W784" s="36"/>
      <c r="X784" s="36"/>
      <c r="Y784" s="36"/>
      <c r="Z784" s="36"/>
      <c r="AA784" s="36"/>
      <c r="AB784" s="36"/>
    </row>
    <row r="785" spans="1:28" ht="13.5" customHeight="1" x14ac:dyDescent="0.15">
      <c r="A785" s="58"/>
      <c r="B785" s="63" t="s">
        <v>1443</v>
      </c>
      <c r="C785" s="62"/>
      <c r="D785" s="49"/>
      <c r="E785" s="62"/>
      <c r="F785" s="36"/>
      <c r="G785" s="36"/>
      <c r="H785" s="36"/>
      <c r="I785" s="36"/>
      <c r="J785" s="36"/>
      <c r="K785" s="36"/>
      <c r="L785" s="36"/>
      <c r="M785" s="36"/>
      <c r="N785" s="36"/>
      <c r="O785" s="36"/>
      <c r="P785" s="36"/>
      <c r="Q785" s="36"/>
      <c r="R785" s="36"/>
      <c r="S785" s="36"/>
      <c r="T785" s="36"/>
      <c r="U785" s="36"/>
      <c r="V785" s="36"/>
      <c r="W785" s="36"/>
      <c r="X785" s="36"/>
      <c r="Y785" s="36"/>
      <c r="Z785" s="36"/>
      <c r="AA785" s="36"/>
      <c r="AB785" s="36"/>
    </row>
    <row r="786" spans="1:28" ht="13.5" customHeight="1" x14ac:dyDescent="0.15">
      <c r="A786" s="58"/>
      <c r="B786" s="64" t="s">
        <v>1444</v>
      </c>
      <c r="C786" s="62"/>
      <c r="D786" s="49"/>
      <c r="E786" s="62"/>
      <c r="F786" s="36"/>
      <c r="G786" s="36"/>
      <c r="H786" s="36"/>
      <c r="I786" s="36"/>
      <c r="J786" s="36"/>
      <c r="K786" s="36"/>
      <c r="L786" s="36"/>
      <c r="M786" s="36"/>
      <c r="N786" s="36"/>
      <c r="O786" s="36"/>
      <c r="P786" s="36"/>
      <c r="Q786" s="36"/>
      <c r="R786" s="36"/>
      <c r="S786" s="36"/>
      <c r="T786" s="36"/>
      <c r="U786" s="36"/>
      <c r="V786" s="36"/>
      <c r="W786" s="36"/>
      <c r="X786" s="36"/>
      <c r="Y786" s="36"/>
      <c r="Z786" s="36"/>
      <c r="AA786" s="36"/>
      <c r="AB786" s="36"/>
    </row>
    <row r="787" spans="1:28" ht="13.5" customHeight="1" x14ac:dyDescent="0.15">
      <c r="A787" s="58"/>
      <c r="B787" s="64" t="s">
        <v>1445</v>
      </c>
      <c r="C787" s="62"/>
      <c r="D787" s="49"/>
      <c r="E787" s="62"/>
      <c r="F787" s="36"/>
      <c r="G787" s="36"/>
      <c r="H787" s="36"/>
      <c r="I787" s="36"/>
      <c r="J787" s="36"/>
      <c r="K787" s="36"/>
      <c r="L787" s="36"/>
      <c r="M787" s="36"/>
      <c r="N787" s="36"/>
      <c r="O787" s="36"/>
      <c r="P787" s="36"/>
      <c r="Q787" s="36"/>
      <c r="R787" s="36"/>
      <c r="S787" s="36"/>
      <c r="T787" s="36"/>
      <c r="U787" s="36"/>
      <c r="V787" s="36"/>
      <c r="W787" s="36"/>
      <c r="X787" s="36"/>
      <c r="Y787" s="36"/>
      <c r="Z787" s="36"/>
      <c r="AA787" s="36"/>
      <c r="AB787" s="36"/>
    </row>
    <row r="788" spans="1:28" ht="13.5" customHeight="1" x14ac:dyDescent="0.15">
      <c r="A788" s="58"/>
      <c r="B788" s="64" t="s">
        <v>1373</v>
      </c>
      <c r="C788" s="62"/>
      <c r="D788" s="49"/>
      <c r="E788" s="62"/>
      <c r="F788" s="36"/>
      <c r="G788" s="36"/>
      <c r="H788" s="36"/>
      <c r="I788" s="36"/>
      <c r="J788" s="36"/>
      <c r="K788" s="36"/>
      <c r="L788" s="36"/>
      <c r="M788" s="36"/>
      <c r="N788" s="36"/>
      <c r="O788" s="36"/>
      <c r="P788" s="36"/>
      <c r="Q788" s="36"/>
      <c r="R788" s="36"/>
      <c r="S788" s="36"/>
      <c r="T788" s="36"/>
      <c r="U788" s="36"/>
      <c r="V788" s="36"/>
      <c r="W788" s="36"/>
      <c r="X788" s="36"/>
      <c r="Y788" s="36"/>
      <c r="Z788" s="36"/>
      <c r="AA788" s="36"/>
      <c r="AB788" s="36"/>
    </row>
    <row r="789" spans="1:28" ht="13.5" customHeight="1" x14ac:dyDescent="0.15">
      <c r="A789" s="58"/>
      <c r="B789" s="63" t="s">
        <v>1446</v>
      </c>
      <c r="C789" s="62"/>
      <c r="D789" s="49" t="e">
        <f>($D$783)</f>
        <v>#DIV/0!</v>
      </c>
      <c r="E789" s="62"/>
      <c r="F789" s="36"/>
      <c r="G789" s="36"/>
      <c r="H789" s="36"/>
      <c r="I789" s="36"/>
      <c r="J789" s="36"/>
      <c r="K789" s="36"/>
      <c r="L789" s="36"/>
      <c r="M789" s="36"/>
      <c r="N789" s="36"/>
      <c r="O789" s="36"/>
      <c r="P789" s="36"/>
      <c r="Q789" s="36"/>
      <c r="R789" s="36"/>
      <c r="S789" s="36"/>
      <c r="T789" s="36"/>
      <c r="U789" s="36"/>
      <c r="V789" s="36"/>
      <c r="W789" s="36"/>
      <c r="X789" s="36"/>
      <c r="Y789" s="36"/>
      <c r="Z789" s="36"/>
      <c r="AA789" s="36"/>
      <c r="AB789" s="36"/>
    </row>
    <row r="790" spans="1:28" ht="13.5" customHeight="1" x14ac:dyDescent="0.15">
      <c r="A790" s="58"/>
      <c r="B790" s="13" t="s">
        <v>1426</v>
      </c>
      <c r="C790" s="62"/>
      <c r="D790" s="49" t="e">
        <f>($D$753)</f>
        <v>#VALUE!</v>
      </c>
      <c r="E790" s="62"/>
      <c r="F790" s="36"/>
      <c r="G790" s="36"/>
      <c r="H790" s="36"/>
      <c r="I790" s="36"/>
      <c r="J790" s="36"/>
      <c r="K790" s="36"/>
      <c r="L790" s="36"/>
      <c r="M790" s="36"/>
      <c r="N790" s="36"/>
      <c r="O790" s="36"/>
      <c r="P790" s="36"/>
      <c r="Q790" s="36"/>
      <c r="R790" s="36"/>
      <c r="S790" s="36"/>
      <c r="T790" s="36"/>
      <c r="U790" s="36"/>
      <c r="V790" s="36"/>
      <c r="W790" s="36"/>
      <c r="X790" s="36"/>
      <c r="Y790" s="36"/>
      <c r="Z790" s="36"/>
      <c r="AA790" s="36"/>
      <c r="AB790" s="36"/>
    </row>
    <row r="791" spans="1:28" ht="13.5" customHeight="1" x14ac:dyDescent="0.15">
      <c r="A791" s="58"/>
      <c r="B791" s="13" t="s">
        <v>1427</v>
      </c>
      <c r="C791" s="62"/>
      <c r="D791" s="49">
        <f>($D$725)</f>
        <v>0</v>
      </c>
      <c r="E791" s="62"/>
      <c r="F791" s="36"/>
      <c r="G791" s="36"/>
      <c r="H791" s="36"/>
      <c r="I791" s="36"/>
      <c r="J791" s="36"/>
      <c r="K791" s="36"/>
      <c r="L791" s="36"/>
      <c r="M791" s="36"/>
      <c r="N791" s="36"/>
      <c r="O791" s="36"/>
      <c r="P791" s="36"/>
      <c r="Q791" s="36"/>
      <c r="R791" s="36"/>
      <c r="S791" s="36"/>
      <c r="T791" s="36"/>
      <c r="U791" s="36"/>
      <c r="V791" s="36"/>
      <c r="W791" s="36"/>
      <c r="X791" s="36"/>
      <c r="Y791" s="36"/>
      <c r="Z791" s="36"/>
      <c r="AA791" s="36"/>
      <c r="AB791" s="36"/>
    </row>
    <row r="792" spans="1:28" ht="13.5" customHeight="1" x14ac:dyDescent="0.15">
      <c r="A792" s="58"/>
      <c r="B792" s="13" t="s">
        <v>1428</v>
      </c>
      <c r="C792" s="62"/>
      <c r="D792" s="49" t="e">
        <f>((($D$790)-1)/(($D$783)*($D$790)))+1</f>
        <v>#VALUE!</v>
      </c>
      <c r="E792" s="62"/>
      <c r="F792" s="36"/>
      <c r="G792" s="36"/>
      <c r="H792" s="36"/>
      <c r="I792" s="36"/>
      <c r="J792" s="36"/>
      <c r="K792" s="36"/>
      <c r="L792" s="36"/>
      <c r="M792" s="36"/>
      <c r="N792" s="36"/>
      <c r="O792" s="36"/>
      <c r="P792" s="36"/>
      <c r="Q792" s="36"/>
      <c r="R792" s="36"/>
      <c r="S792" s="36"/>
      <c r="T792" s="36"/>
      <c r="U792" s="36"/>
      <c r="V792" s="36"/>
      <c r="W792" s="36"/>
      <c r="X792" s="36"/>
      <c r="Y792" s="36"/>
      <c r="Z792" s="36"/>
      <c r="AA792" s="36"/>
      <c r="AB792" s="36"/>
    </row>
    <row r="793" spans="1:28" ht="13.5" customHeight="1" x14ac:dyDescent="0.15">
      <c r="A793" s="58"/>
      <c r="B793" s="118" t="s">
        <v>1429</v>
      </c>
      <c r="C793" s="62"/>
      <c r="D793" s="59"/>
      <c r="E793" s="62"/>
      <c r="F793" s="36"/>
      <c r="G793" s="36"/>
      <c r="H793" s="36"/>
      <c r="I793" s="36"/>
      <c r="J793" s="36"/>
      <c r="K793" s="36"/>
      <c r="L793" s="36"/>
      <c r="M793" s="36"/>
      <c r="N793" s="36"/>
      <c r="O793" s="36"/>
      <c r="P793" s="36"/>
      <c r="Q793" s="36"/>
      <c r="R793" s="36"/>
      <c r="S793" s="36"/>
      <c r="T793" s="36"/>
      <c r="U793" s="36"/>
      <c r="V793" s="36"/>
      <c r="W793" s="36"/>
      <c r="X793" s="36"/>
      <c r="Y793" s="36"/>
      <c r="Z793" s="36"/>
      <c r="AA793" s="36"/>
      <c r="AB793" s="36"/>
    </row>
    <row r="794" spans="1:28" ht="13.5" customHeight="1" x14ac:dyDescent="0.15">
      <c r="A794" s="58"/>
      <c r="B794" s="63" t="s">
        <v>1430</v>
      </c>
      <c r="C794" s="62"/>
      <c r="D794" s="49"/>
      <c r="E794" s="62"/>
      <c r="F794" s="36"/>
      <c r="G794" s="36"/>
      <c r="H794" s="36"/>
      <c r="I794" s="36"/>
      <c r="J794" s="36"/>
      <c r="K794" s="36"/>
      <c r="L794" s="36"/>
      <c r="M794" s="36"/>
      <c r="N794" s="36"/>
      <c r="O794" s="36"/>
      <c r="P794" s="36"/>
      <c r="Q794" s="36"/>
      <c r="R794" s="36"/>
      <c r="S794" s="36"/>
      <c r="T794" s="36"/>
      <c r="U794" s="36"/>
      <c r="V794" s="36"/>
      <c r="W794" s="36"/>
      <c r="X794" s="36"/>
      <c r="Y794" s="36"/>
      <c r="Z794" s="36"/>
      <c r="AA794" s="36"/>
      <c r="AB794" s="36"/>
    </row>
    <row r="795" spans="1:28" ht="13.5" customHeight="1" x14ac:dyDescent="0.15">
      <c r="A795" s="58"/>
      <c r="B795" s="13" t="s">
        <v>1426</v>
      </c>
      <c r="C795" s="62"/>
      <c r="D795" s="49" t="e">
        <f>($D$790)</f>
        <v>#VALUE!</v>
      </c>
      <c r="E795" s="62"/>
      <c r="F795" s="36"/>
      <c r="G795" s="36"/>
      <c r="H795" s="36"/>
      <c r="I795" s="36"/>
      <c r="J795" s="36"/>
      <c r="K795" s="36"/>
      <c r="L795" s="36"/>
      <c r="M795" s="36"/>
      <c r="N795" s="36"/>
      <c r="O795" s="36"/>
      <c r="P795" s="36"/>
      <c r="Q795" s="36"/>
      <c r="R795" s="36"/>
      <c r="S795" s="36"/>
      <c r="T795" s="36"/>
      <c r="U795" s="36"/>
      <c r="V795" s="36"/>
      <c r="W795" s="36"/>
      <c r="X795" s="36"/>
      <c r="Y795" s="36"/>
      <c r="Z795" s="36"/>
      <c r="AA795" s="36"/>
      <c r="AB795" s="36"/>
    </row>
    <row r="796" spans="1:28" ht="13.5" customHeight="1" x14ac:dyDescent="0.15">
      <c r="A796" s="58"/>
      <c r="B796" s="13" t="s">
        <v>1427</v>
      </c>
      <c r="C796" s="62"/>
      <c r="D796" s="49">
        <f>($D$791)</f>
        <v>0</v>
      </c>
      <c r="E796" s="62"/>
      <c r="F796" s="36"/>
      <c r="G796" s="36"/>
      <c r="H796" s="36"/>
      <c r="I796" s="36"/>
      <c r="J796" s="36"/>
      <c r="K796" s="36"/>
      <c r="L796" s="36"/>
      <c r="M796" s="36"/>
      <c r="N796" s="36"/>
      <c r="O796" s="36"/>
      <c r="P796" s="36"/>
      <c r="Q796" s="36"/>
      <c r="R796" s="36"/>
      <c r="S796" s="36"/>
      <c r="T796" s="36"/>
      <c r="U796" s="36"/>
      <c r="V796" s="36"/>
      <c r="W796" s="36"/>
      <c r="X796" s="36"/>
      <c r="Y796" s="36"/>
      <c r="Z796" s="36"/>
      <c r="AA796" s="36"/>
      <c r="AB796" s="36"/>
    </row>
    <row r="797" spans="1:28" ht="13.5" customHeight="1" x14ac:dyDescent="0.15">
      <c r="A797" s="58"/>
      <c r="B797" s="63" t="s">
        <v>1446</v>
      </c>
      <c r="C797" s="62"/>
      <c r="D797" s="49" t="e">
        <f>($D$783)</f>
        <v>#DIV/0!</v>
      </c>
      <c r="E797" s="62"/>
      <c r="F797" s="36"/>
      <c r="G797" s="36"/>
      <c r="H797" s="36"/>
      <c r="I797" s="36"/>
      <c r="J797" s="36"/>
      <c r="K797" s="36"/>
      <c r="L797" s="36"/>
      <c r="M797" s="36"/>
      <c r="N797" s="36"/>
      <c r="O797" s="36"/>
      <c r="P797" s="36"/>
      <c r="Q797" s="36"/>
      <c r="R797" s="36"/>
      <c r="S797" s="36"/>
      <c r="T797" s="36"/>
      <c r="U797" s="36"/>
      <c r="V797" s="36"/>
      <c r="W797" s="36"/>
      <c r="X797" s="36"/>
      <c r="Y797" s="36"/>
      <c r="Z797" s="36"/>
      <c r="AA797" s="36"/>
      <c r="AB797" s="36"/>
    </row>
    <row r="798" spans="1:28" ht="13.5" customHeight="1" x14ac:dyDescent="0.15">
      <c r="A798" s="58"/>
      <c r="B798" s="13" t="s">
        <v>1431</v>
      </c>
      <c r="C798" s="62"/>
      <c r="D798" s="49" t="e">
        <f>($D$792)</f>
        <v>#VALUE!</v>
      </c>
      <c r="E798" s="62"/>
      <c r="F798" s="36"/>
      <c r="G798" s="36"/>
      <c r="H798" s="36"/>
      <c r="I798" s="36"/>
      <c r="J798" s="36"/>
      <c r="K798" s="36"/>
      <c r="L798" s="36"/>
      <c r="M798" s="36"/>
      <c r="N798" s="36"/>
      <c r="O798" s="36"/>
      <c r="P798" s="36"/>
      <c r="Q798" s="36"/>
      <c r="R798" s="36"/>
      <c r="S798" s="36"/>
      <c r="T798" s="36"/>
      <c r="U798" s="36"/>
      <c r="V798" s="36"/>
      <c r="W798" s="36"/>
      <c r="X798" s="36"/>
      <c r="Y798" s="36"/>
      <c r="Z798" s="36"/>
      <c r="AA798" s="36"/>
      <c r="AB798" s="36"/>
    </row>
    <row r="799" spans="1:28" ht="13.5" customHeight="1" x14ac:dyDescent="0.15">
      <c r="A799" s="58"/>
      <c r="B799" s="63" t="s">
        <v>1432</v>
      </c>
      <c r="C799" s="62"/>
      <c r="D799" s="49"/>
      <c r="E799" s="62"/>
      <c r="F799" s="36"/>
      <c r="G799" s="36"/>
      <c r="H799" s="36"/>
      <c r="I799" s="36"/>
      <c r="J799" s="36"/>
      <c r="K799" s="36"/>
      <c r="L799" s="36"/>
      <c r="M799" s="36"/>
      <c r="N799" s="36"/>
      <c r="O799" s="36"/>
      <c r="P799" s="36"/>
      <c r="Q799" s="36"/>
      <c r="R799" s="36"/>
      <c r="S799" s="36"/>
      <c r="T799" s="36"/>
      <c r="U799" s="36"/>
      <c r="V799" s="36"/>
      <c r="W799" s="36"/>
      <c r="X799" s="36"/>
      <c r="Y799" s="36"/>
      <c r="Z799" s="36"/>
      <c r="AA799" s="36"/>
      <c r="AB799" s="36"/>
    </row>
    <row r="800" spans="1:28" ht="13.5" customHeight="1" x14ac:dyDescent="0.15">
      <c r="A800" s="58"/>
      <c r="B800" s="63" t="s">
        <v>1433</v>
      </c>
      <c r="C800" s="62"/>
      <c r="D800" s="49"/>
      <c r="E800" s="62"/>
      <c r="F800" s="36"/>
      <c r="G800" s="36"/>
      <c r="H800" s="36"/>
      <c r="I800" s="36"/>
      <c r="J800" s="36"/>
      <c r="K800" s="36"/>
      <c r="L800" s="36"/>
      <c r="M800" s="36"/>
      <c r="N800" s="36"/>
      <c r="O800" s="36"/>
      <c r="P800" s="36"/>
      <c r="Q800" s="36"/>
      <c r="R800" s="36"/>
      <c r="S800" s="36"/>
      <c r="T800" s="36"/>
      <c r="U800" s="36"/>
      <c r="V800" s="36"/>
      <c r="W800" s="36"/>
      <c r="X800" s="36"/>
      <c r="Y800" s="36"/>
      <c r="Z800" s="36"/>
      <c r="AA800" s="36"/>
      <c r="AB800" s="36"/>
    </row>
    <row r="801" spans="1:28" ht="13.5" customHeight="1" x14ac:dyDescent="0.15">
      <c r="A801" s="58"/>
      <c r="B801" s="64" t="s">
        <v>1447</v>
      </c>
      <c r="C801" s="62"/>
      <c r="D801" s="49" t="e">
        <f>($D$795)/(1+($D$797)*($D$795))</f>
        <v>#VALUE!</v>
      </c>
      <c r="E801" s="62"/>
      <c r="F801" s="36"/>
      <c r="G801" s="36"/>
      <c r="H801" s="36"/>
      <c r="I801" s="36"/>
      <c r="J801" s="36"/>
      <c r="K801" s="36"/>
      <c r="L801" s="36"/>
      <c r="M801" s="36"/>
      <c r="N801" s="36"/>
      <c r="O801" s="36"/>
      <c r="P801" s="36"/>
      <c r="Q801" s="36"/>
      <c r="R801" s="36"/>
      <c r="S801" s="36"/>
      <c r="T801" s="36"/>
      <c r="U801" s="36"/>
      <c r="V801" s="36"/>
      <c r="W801" s="36"/>
      <c r="X801" s="36"/>
      <c r="Y801" s="36"/>
      <c r="Z801" s="36"/>
      <c r="AA801" s="36"/>
      <c r="AB801" s="36"/>
    </row>
    <row r="802" spans="1:28" ht="13.5" customHeight="1" x14ac:dyDescent="0.15">
      <c r="A802" s="58"/>
      <c r="B802" s="64" t="s">
        <v>1448</v>
      </c>
      <c r="C802" s="62"/>
      <c r="D802" s="49" t="e">
        <f>($D$795)/(1+2*($D$797)*($D$795))</f>
        <v>#VALUE!</v>
      </c>
      <c r="E802" s="62"/>
      <c r="F802" s="36"/>
      <c r="G802" s="36"/>
      <c r="H802" s="36"/>
      <c r="I802" s="36"/>
      <c r="J802" s="36"/>
      <c r="K802" s="36"/>
      <c r="L802" s="36"/>
      <c r="M802" s="36"/>
      <c r="N802" s="36"/>
      <c r="O802" s="36"/>
      <c r="P802" s="36"/>
      <c r="Q802" s="36"/>
      <c r="R802" s="36"/>
      <c r="S802" s="36"/>
      <c r="T802" s="36"/>
      <c r="U802" s="36"/>
      <c r="V802" s="36"/>
      <c r="W802" s="36"/>
      <c r="X802" s="36"/>
      <c r="Y802" s="36"/>
      <c r="Z802" s="36"/>
      <c r="AA802" s="36"/>
      <c r="AB802" s="36"/>
    </row>
    <row r="803" spans="1:28" ht="13.5" customHeight="1" x14ac:dyDescent="0.15">
      <c r="A803" s="58"/>
      <c r="B803" s="64" t="s">
        <v>1449</v>
      </c>
      <c r="C803" s="62"/>
      <c r="D803" s="49" t="e">
        <f>($D$795)/(1+3*($D$797)*($D$795))</f>
        <v>#VALUE!</v>
      </c>
      <c r="E803" s="62"/>
      <c r="F803" s="36"/>
      <c r="G803" s="36"/>
      <c r="H803" s="36"/>
      <c r="I803" s="36"/>
      <c r="J803" s="36"/>
      <c r="K803" s="36"/>
      <c r="L803" s="36"/>
      <c r="M803" s="36"/>
      <c r="N803" s="36"/>
      <c r="O803" s="36"/>
      <c r="P803" s="36"/>
      <c r="Q803" s="36"/>
      <c r="R803" s="36"/>
      <c r="S803" s="36"/>
      <c r="T803" s="36"/>
      <c r="U803" s="36"/>
      <c r="V803" s="36"/>
      <c r="W803" s="36"/>
      <c r="X803" s="36"/>
      <c r="Y803" s="36"/>
      <c r="Z803" s="36"/>
      <c r="AA803" s="36"/>
      <c r="AB803" s="36"/>
    </row>
    <row r="804" spans="1:28" ht="13.5" customHeight="1" x14ac:dyDescent="0.15">
      <c r="A804" s="58" t="s">
        <v>1450</v>
      </c>
      <c r="B804" s="97" t="s">
        <v>1064</v>
      </c>
      <c r="C804" s="62"/>
      <c r="D804" s="49"/>
      <c r="E804" s="62"/>
      <c r="F804" s="36"/>
      <c r="G804" s="36"/>
      <c r="H804" s="36"/>
      <c r="I804" s="36"/>
      <c r="J804" s="36"/>
      <c r="K804" s="36"/>
      <c r="L804" s="36"/>
      <c r="M804" s="36"/>
      <c r="N804" s="36"/>
      <c r="O804" s="36"/>
      <c r="P804" s="36"/>
      <c r="Q804" s="36"/>
      <c r="R804" s="36"/>
      <c r="S804" s="36"/>
      <c r="T804" s="36"/>
      <c r="U804" s="36"/>
      <c r="V804" s="36"/>
      <c r="W804" s="36"/>
      <c r="X804" s="36"/>
      <c r="Y804" s="36"/>
      <c r="Z804" s="36"/>
      <c r="AA804" s="36"/>
      <c r="AB804" s="36"/>
    </row>
    <row r="805" spans="1:28" ht="13.5" customHeight="1" x14ac:dyDescent="0.15">
      <c r="A805" s="58"/>
      <c r="B805" s="63" t="s">
        <v>1065</v>
      </c>
      <c r="C805" s="62"/>
      <c r="D805" s="49"/>
      <c r="E805" s="62"/>
      <c r="F805" s="36"/>
      <c r="G805" s="36"/>
      <c r="H805" s="36"/>
      <c r="I805" s="36"/>
      <c r="J805" s="36"/>
      <c r="K805" s="36"/>
      <c r="L805" s="36"/>
      <c r="M805" s="36"/>
      <c r="N805" s="36"/>
      <c r="O805" s="36"/>
      <c r="P805" s="36"/>
      <c r="Q805" s="36"/>
      <c r="R805" s="36"/>
      <c r="S805" s="36"/>
      <c r="T805" s="36"/>
      <c r="U805" s="36"/>
      <c r="V805" s="36"/>
      <c r="W805" s="36"/>
      <c r="X805" s="36"/>
      <c r="Y805" s="36"/>
      <c r="Z805" s="36"/>
      <c r="AA805" s="36"/>
      <c r="AB805" s="36"/>
    </row>
    <row r="806" spans="1:28" ht="13.5" customHeight="1" x14ac:dyDescent="0.25">
      <c r="A806" s="58"/>
      <c r="B806" s="63" t="s">
        <v>1451</v>
      </c>
      <c r="C806" s="59"/>
      <c r="D806" s="166" t="s">
        <v>1122</v>
      </c>
      <c r="E806" s="62" t="s">
        <v>1452</v>
      </c>
      <c r="F806" s="36"/>
      <c r="G806" s="36"/>
      <c r="H806" s="36"/>
      <c r="I806" s="36"/>
      <c r="J806" s="36"/>
      <c r="K806" s="36"/>
      <c r="L806" s="36"/>
      <c r="M806" s="36"/>
      <c r="N806" s="36"/>
      <c r="O806" s="36"/>
      <c r="P806" s="36"/>
      <c r="Q806" s="36"/>
      <c r="R806" s="36"/>
      <c r="S806" s="36"/>
      <c r="T806" s="36"/>
      <c r="U806" s="36"/>
      <c r="V806" s="36"/>
      <c r="W806" s="36"/>
      <c r="X806" s="36"/>
      <c r="Y806" s="36"/>
      <c r="Z806" s="36"/>
      <c r="AA806" s="36"/>
      <c r="AB806" s="36"/>
    </row>
    <row r="807" spans="1:28" ht="13.5" customHeight="1" x14ac:dyDescent="0.15">
      <c r="A807" s="58"/>
      <c r="B807" s="63" t="s">
        <v>1453</v>
      </c>
      <c r="C807" s="59"/>
      <c r="D807" s="49" t="e">
        <f>($D$795)</f>
        <v>#VALUE!</v>
      </c>
      <c r="E807" s="62"/>
      <c r="F807" s="36"/>
      <c r="G807" s="36"/>
      <c r="H807" s="36"/>
      <c r="I807" s="36"/>
      <c r="J807" s="36"/>
      <c r="K807" s="36"/>
      <c r="L807" s="36"/>
      <c r="M807" s="36"/>
      <c r="N807" s="36"/>
      <c r="O807" s="36"/>
      <c r="P807" s="36"/>
      <c r="Q807" s="36"/>
      <c r="R807" s="36"/>
      <c r="S807" s="36"/>
      <c r="T807" s="36"/>
      <c r="U807" s="36"/>
      <c r="V807" s="36"/>
      <c r="W807" s="36"/>
      <c r="X807" s="36"/>
      <c r="Y807" s="36"/>
      <c r="Z807" s="36"/>
      <c r="AA807" s="36"/>
      <c r="AB807" s="36"/>
    </row>
    <row r="808" spans="1:28" ht="13.5" customHeight="1" x14ac:dyDescent="0.15">
      <c r="A808" s="58"/>
      <c r="B808" s="63" t="s">
        <v>1454</v>
      </c>
      <c r="C808" s="59"/>
      <c r="D808" s="49" t="e">
        <f>($D$806)*($D$807)</f>
        <v>#VALUE!</v>
      </c>
      <c r="E808" s="62"/>
      <c r="F808" s="36"/>
      <c r="G808" s="36"/>
      <c r="H808" s="36"/>
      <c r="I808" s="36"/>
      <c r="J808" s="36"/>
      <c r="K808" s="36"/>
      <c r="L808" s="36"/>
      <c r="M808" s="36"/>
      <c r="N808" s="36"/>
      <c r="O808" s="36"/>
      <c r="P808" s="36"/>
      <c r="Q808" s="36"/>
      <c r="R808" s="36"/>
      <c r="S808" s="36"/>
      <c r="T808" s="36"/>
      <c r="U808" s="36"/>
      <c r="V808" s="36"/>
      <c r="W808" s="36"/>
      <c r="X808" s="36"/>
      <c r="Y808" s="36"/>
      <c r="Z808" s="36"/>
      <c r="AA808" s="36"/>
      <c r="AB808" s="36"/>
    </row>
    <row r="809" spans="1:28" ht="13.5" customHeight="1" x14ac:dyDescent="0.15">
      <c r="A809" s="58"/>
      <c r="B809" s="63"/>
      <c r="C809" s="59"/>
      <c r="D809" s="49"/>
      <c r="E809" s="62"/>
      <c r="F809" s="36"/>
      <c r="G809" s="36"/>
      <c r="H809" s="36"/>
      <c r="I809" s="36"/>
      <c r="J809" s="36"/>
      <c r="K809" s="36"/>
      <c r="L809" s="36"/>
      <c r="M809" s="36"/>
      <c r="N809" s="36"/>
      <c r="O809" s="36"/>
      <c r="P809" s="36"/>
      <c r="Q809" s="36"/>
      <c r="R809" s="36"/>
      <c r="S809" s="36"/>
      <c r="T809" s="36"/>
      <c r="U809" s="36"/>
      <c r="V809" s="36"/>
      <c r="W809" s="36"/>
      <c r="X809" s="36"/>
      <c r="Y809" s="36"/>
      <c r="Z809" s="36"/>
      <c r="AA809" s="36"/>
      <c r="AB809" s="36"/>
    </row>
    <row r="810" spans="1:28" ht="13.5" customHeight="1" x14ac:dyDescent="0.15">
      <c r="A810" s="58"/>
      <c r="B810" s="63"/>
      <c r="C810" s="59"/>
      <c r="D810" s="49"/>
      <c r="E810" s="62"/>
      <c r="F810" s="36"/>
      <c r="G810" s="36"/>
      <c r="H810" s="36"/>
      <c r="I810" s="36"/>
      <c r="J810" s="36"/>
      <c r="K810" s="36"/>
      <c r="L810" s="36"/>
      <c r="M810" s="36"/>
      <c r="N810" s="36"/>
      <c r="O810" s="36"/>
      <c r="P810" s="36"/>
      <c r="Q810" s="36"/>
      <c r="R810" s="36"/>
      <c r="S810" s="36"/>
      <c r="T810" s="36"/>
      <c r="U810" s="36"/>
      <c r="V810" s="36"/>
      <c r="W810" s="36"/>
      <c r="X810" s="36"/>
      <c r="Y810" s="36"/>
      <c r="Z810" s="36"/>
      <c r="AA810" s="36"/>
      <c r="AB810" s="36"/>
    </row>
    <row r="811" spans="1:28" ht="13.5" customHeight="1" x14ac:dyDescent="0.15">
      <c r="A811" s="58" t="s">
        <v>553</v>
      </c>
      <c r="B811" s="64" t="s">
        <v>1072</v>
      </c>
      <c r="C811" s="59"/>
      <c r="D811" s="59"/>
      <c r="E811" s="131"/>
      <c r="F811" s="131"/>
      <c r="G811" s="49"/>
      <c r="H811" s="36"/>
      <c r="I811" s="36"/>
      <c r="J811" s="36"/>
      <c r="K811" s="36"/>
      <c r="L811" s="36"/>
      <c r="M811" s="36"/>
      <c r="N811" s="36"/>
      <c r="O811" s="36"/>
      <c r="P811" s="36"/>
      <c r="Q811" s="36"/>
      <c r="R811" s="36"/>
      <c r="S811" s="36"/>
      <c r="T811" s="36"/>
      <c r="U811" s="36"/>
      <c r="V811" s="36"/>
      <c r="W811" s="36"/>
      <c r="X811" s="36"/>
      <c r="Y811" s="36"/>
      <c r="Z811" s="36"/>
      <c r="AA811" s="36"/>
      <c r="AB811" s="36"/>
    </row>
    <row r="812" spans="1:28" ht="13.5" customHeight="1" x14ac:dyDescent="0.15">
      <c r="A812" s="58" t="s">
        <v>905</v>
      </c>
      <c r="B812" s="64" t="s">
        <v>1455</v>
      </c>
      <c r="C812" s="59"/>
      <c r="D812" s="82" t="s">
        <v>1456</v>
      </c>
      <c r="E812" s="131"/>
      <c r="F812" s="131"/>
      <c r="G812" s="49"/>
      <c r="H812" s="36"/>
      <c r="I812" s="36"/>
      <c r="J812" s="36"/>
      <c r="K812" s="36"/>
      <c r="L812" s="36"/>
      <c r="M812" s="36"/>
      <c r="N812" s="36"/>
      <c r="O812" s="36"/>
      <c r="P812" s="36"/>
      <c r="Q812" s="36"/>
      <c r="R812" s="36"/>
      <c r="S812" s="36"/>
      <c r="T812" s="36"/>
      <c r="U812" s="36"/>
      <c r="V812" s="36"/>
      <c r="W812" s="36"/>
      <c r="X812" s="36"/>
      <c r="Y812" s="36"/>
      <c r="Z812" s="36"/>
      <c r="AA812" s="36"/>
      <c r="AB812" s="36"/>
    </row>
    <row r="813" spans="1:28" ht="13.5" customHeight="1" x14ac:dyDescent="0.15">
      <c r="A813" s="58" t="s">
        <v>909</v>
      </c>
      <c r="B813" s="64" t="s">
        <v>1457</v>
      </c>
      <c r="C813" s="59"/>
      <c r="D813" s="59"/>
      <c r="E813" s="131"/>
      <c r="F813" s="131"/>
      <c r="G813" s="49"/>
      <c r="H813" s="36"/>
      <c r="I813" s="36"/>
      <c r="J813" s="36"/>
      <c r="K813" s="36"/>
      <c r="L813" s="36"/>
      <c r="M813" s="36"/>
      <c r="N813" s="36"/>
      <c r="O813" s="36"/>
      <c r="P813" s="36"/>
      <c r="Q813" s="36"/>
      <c r="R813" s="36"/>
      <c r="S813" s="36"/>
      <c r="T813" s="36"/>
      <c r="U813" s="36"/>
      <c r="V813" s="36"/>
      <c r="W813" s="36"/>
      <c r="X813" s="36"/>
      <c r="Y813" s="36"/>
      <c r="Z813" s="36"/>
      <c r="AA813" s="36"/>
      <c r="AB813" s="36"/>
    </row>
    <row r="814" spans="1:28" ht="13.5" customHeight="1" x14ac:dyDescent="0.15">
      <c r="A814" s="58"/>
      <c r="B814" s="13"/>
      <c r="C814" s="62"/>
      <c r="D814" s="49"/>
      <c r="E814" s="62"/>
      <c r="F814" s="36"/>
      <c r="G814" s="36"/>
      <c r="H814" s="36"/>
      <c r="I814" s="36"/>
      <c r="J814" s="36"/>
      <c r="K814" s="36"/>
      <c r="L814" s="36"/>
      <c r="M814" s="36"/>
      <c r="N814" s="36"/>
      <c r="O814" s="36"/>
      <c r="P814" s="36"/>
      <c r="Q814" s="36"/>
      <c r="R814" s="36"/>
      <c r="S814" s="36"/>
      <c r="T814" s="36"/>
      <c r="U814" s="36"/>
      <c r="V814" s="36"/>
      <c r="W814" s="36"/>
      <c r="X814" s="36"/>
      <c r="Y814" s="36"/>
      <c r="Z814" s="36"/>
      <c r="AA814" s="36"/>
      <c r="AB814" s="36"/>
    </row>
    <row r="815" spans="1:28" ht="13.5" customHeight="1" x14ac:dyDescent="0.15">
      <c r="A815" s="58"/>
      <c r="B815" s="36"/>
      <c r="C815" s="62"/>
      <c r="D815" s="49"/>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row>
    <row r="816" spans="1:28" ht="13.5" customHeight="1" x14ac:dyDescent="0.15">
      <c r="A816" s="58"/>
      <c r="B816" s="36"/>
      <c r="C816" s="62"/>
      <c r="D816" s="49"/>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row>
    <row r="817" spans="1:28" ht="13.5" customHeight="1" x14ac:dyDescent="0.15">
      <c r="A817" s="58"/>
      <c r="B817" s="36"/>
      <c r="C817" s="62"/>
      <c r="D817" s="49"/>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row>
    <row r="818" spans="1:28" ht="13.5" customHeight="1" x14ac:dyDescent="0.15">
      <c r="A818" s="58"/>
      <c r="B818" s="36"/>
      <c r="C818" s="62"/>
      <c r="D818" s="49"/>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row>
    <row r="819" spans="1:28" ht="13.5" customHeight="1" x14ac:dyDescent="0.15">
      <c r="A819" s="58"/>
      <c r="B819" s="36"/>
      <c r="C819" s="62"/>
      <c r="D819" s="49"/>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row>
    <row r="820" spans="1:28" ht="13.5" customHeight="1" x14ac:dyDescent="0.15">
      <c r="A820" s="58"/>
      <c r="B820" s="36"/>
      <c r="C820" s="62"/>
      <c r="D820" s="49"/>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row>
    <row r="821" spans="1:28" ht="13.5" customHeight="1" x14ac:dyDescent="0.15">
      <c r="A821" s="58"/>
      <c r="B821" s="36"/>
      <c r="C821" s="62"/>
      <c r="D821" s="49"/>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row>
    <row r="822" spans="1:28" ht="13.5" customHeight="1" x14ac:dyDescent="0.15">
      <c r="A822" s="58"/>
      <c r="B822" s="36"/>
      <c r="C822" s="62"/>
      <c r="D822" s="49"/>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row>
    <row r="823" spans="1:28" ht="13.5" customHeight="1" x14ac:dyDescent="0.15">
      <c r="A823" s="58"/>
      <c r="B823" s="36"/>
      <c r="C823" s="62"/>
      <c r="D823" s="49"/>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row>
    <row r="824" spans="1:28" ht="13.5" customHeight="1" x14ac:dyDescent="0.15">
      <c r="A824" s="58"/>
      <c r="B824" s="36"/>
      <c r="C824" s="62"/>
      <c r="D824" s="49"/>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row>
    <row r="825" spans="1:28" ht="13.5" customHeight="1" x14ac:dyDescent="0.15">
      <c r="A825" s="58"/>
      <c r="B825" s="36"/>
      <c r="C825" s="62"/>
      <c r="D825" s="49"/>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row>
    <row r="826" spans="1:28" ht="13.5" customHeight="1" x14ac:dyDescent="0.15">
      <c r="A826" s="58"/>
      <c r="B826" s="36"/>
      <c r="C826" s="62"/>
      <c r="D826" s="49"/>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row>
    <row r="827" spans="1:28" ht="13.5" customHeight="1" x14ac:dyDescent="0.15">
      <c r="A827" s="58"/>
      <c r="B827" s="36"/>
      <c r="C827" s="62"/>
      <c r="D827" s="49"/>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row>
    <row r="828" spans="1:28" ht="13.5" customHeight="1" x14ac:dyDescent="0.15">
      <c r="A828" s="58"/>
      <c r="B828" s="36"/>
      <c r="C828" s="62"/>
      <c r="D828" s="49"/>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row>
    <row r="829" spans="1:28" ht="13.5" customHeight="1" x14ac:dyDescent="0.15">
      <c r="A829" s="58"/>
      <c r="B829" s="36"/>
      <c r="C829" s="62"/>
      <c r="D829" s="49"/>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row>
    <row r="830" spans="1:28" ht="13.5" customHeight="1" x14ac:dyDescent="0.15">
      <c r="A830" s="58"/>
      <c r="B830" s="36"/>
      <c r="C830" s="62"/>
      <c r="D830" s="49"/>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row>
    <row r="831" spans="1:28" ht="13.5" customHeight="1" x14ac:dyDescent="0.15">
      <c r="A831" s="58"/>
      <c r="B831" s="36"/>
      <c r="C831" s="62"/>
      <c r="D831" s="49"/>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row>
    <row r="832" spans="1:28" ht="13.5" customHeight="1" x14ac:dyDescent="0.15">
      <c r="A832" s="58"/>
      <c r="B832" s="36"/>
      <c r="C832" s="62"/>
      <c r="D832" s="49"/>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row>
    <row r="833" spans="1:28" ht="13.5" customHeight="1" x14ac:dyDescent="0.15">
      <c r="A833" s="58"/>
      <c r="B833" s="36"/>
      <c r="C833" s="62"/>
      <c r="D833" s="49"/>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row>
    <row r="834" spans="1:28" ht="13.5" customHeight="1" x14ac:dyDescent="0.15">
      <c r="A834" s="58"/>
      <c r="B834" s="36"/>
      <c r="C834" s="62"/>
      <c r="D834" s="49"/>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row>
    <row r="835" spans="1:28" ht="13.5" customHeight="1" x14ac:dyDescent="0.15">
      <c r="A835" s="58"/>
      <c r="B835" s="36"/>
      <c r="C835" s="62"/>
      <c r="D835" s="49"/>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row>
    <row r="836" spans="1:28" ht="13.5" customHeight="1" x14ac:dyDescent="0.15">
      <c r="A836" s="58"/>
      <c r="B836" s="36"/>
      <c r="C836" s="62"/>
      <c r="D836" s="49"/>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row>
    <row r="837" spans="1:28" ht="13.5" customHeight="1" x14ac:dyDescent="0.15">
      <c r="A837" s="58"/>
      <c r="B837" s="36"/>
      <c r="C837" s="62"/>
      <c r="D837" s="49"/>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row>
    <row r="838" spans="1:28" ht="13.5" customHeight="1" x14ac:dyDescent="0.15">
      <c r="A838" s="58"/>
      <c r="B838" s="36"/>
      <c r="C838" s="62"/>
      <c r="D838" s="49"/>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row>
    <row r="839" spans="1:28" ht="13.5" customHeight="1" x14ac:dyDescent="0.15">
      <c r="A839" s="58"/>
      <c r="B839" s="36"/>
      <c r="C839" s="62"/>
      <c r="D839" s="49"/>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row>
    <row r="840" spans="1:28" ht="13.5" customHeight="1" x14ac:dyDescent="0.15">
      <c r="A840" s="58"/>
      <c r="B840" s="36"/>
      <c r="C840" s="62"/>
      <c r="D840" s="49"/>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row>
    <row r="841" spans="1:28" ht="13.5" customHeight="1" x14ac:dyDescent="0.15">
      <c r="A841" s="58"/>
      <c r="B841" s="36"/>
      <c r="C841" s="62"/>
      <c r="D841" s="49"/>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row>
    <row r="842" spans="1:28" ht="13.5" customHeight="1" x14ac:dyDescent="0.15">
      <c r="A842" s="58"/>
      <c r="B842" s="36"/>
      <c r="C842" s="62"/>
      <c r="D842" s="49"/>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row>
    <row r="843" spans="1:28" ht="13.5" customHeight="1" x14ac:dyDescent="0.15">
      <c r="A843" s="58"/>
      <c r="B843" s="36"/>
      <c r="C843" s="62"/>
      <c r="D843" s="49"/>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row>
    <row r="844" spans="1:28" ht="13.5" customHeight="1" x14ac:dyDescent="0.15">
      <c r="A844" s="58"/>
      <c r="B844" s="36"/>
      <c r="C844" s="62"/>
      <c r="D844" s="49"/>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row>
    <row r="845" spans="1:28" ht="13.5" customHeight="1" x14ac:dyDescent="0.15">
      <c r="A845" s="58"/>
      <c r="B845" s="36"/>
      <c r="C845" s="62"/>
      <c r="D845" s="49"/>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row>
    <row r="846" spans="1:28" ht="13.5" customHeight="1" x14ac:dyDescent="0.15">
      <c r="A846" s="58"/>
      <c r="B846" s="36"/>
      <c r="C846" s="62"/>
      <c r="D846" s="49"/>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row>
    <row r="847" spans="1:28" ht="13.5" customHeight="1" x14ac:dyDescent="0.15">
      <c r="A847" s="58"/>
      <c r="B847" s="36"/>
      <c r="C847" s="62"/>
      <c r="D847" s="49"/>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row>
    <row r="848" spans="1:28" ht="13.5" customHeight="1" x14ac:dyDescent="0.15">
      <c r="A848" s="58"/>
      <c r="B848" s="36"/>
      <c r="C848" s="62"/>
      <c r="D848" s="49"/>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row>
    <row r="849" spans="1:28" ht="13.5" customHeight="1" x14ac:dyDescent="0.15">
      <c r="A849" s="58"/>
      <c r="B849" s="36"/>
      <c r="C849" s="62"/>
      <c r="D849" s="49"/>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row>
    <row r="850" spans="1:28" ht="13.5" customHeight="1" x14ac:dyDescent="0.15">
      <c r="A850" s="58"/>
      <c r="B850" s="36"/>
      <c r="C850" s="62"/>
      <c r="D850" s="49"/>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row>
    <row r="851" spans="1:28" ht="13.5" customHeight="1" x14ac:dyDescent="0.15">
      <c r="A851" s="58"/>
      <c r="B851" s="36"/>
      <c r="C851" s="62"/>
      <c r="D851" s="49"/>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row>
    <row r="852" spans="1:28" ht="13.5" customHeight="1" x14ac:dyDescent="0.15">
      <c r="A852" s="58"/>
      <c r="B852" s="36"/>
      <c r="C852" s="62"/>
      <c r="D852" s="49"/>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row>
    <row r="853" spans="1:28" ht="13.5" customHeight="1" x14ac:dyDescent="0.15">
      <c r="A853" s="58"/>
      <c r="B853" s="36"/>
      <c r="C853" s="62"/>
      <c r="D853" s="49"/>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row>
    <row r="854" spans="1:28" ht="13.5" customHeight="1" x14ac:dyDescent="0.15">
      <c r="A854" s="58"/>
      <c r="B854" s="36"/>
      <c r="C854" s="62"/>
      <c r="D854" s="49"/>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row>
    <row r="855" spans="1:28" ht="13.5" customHeight="1" x14ac:dyDescent="0.15">
      <c r="A855" s="58"/>
      <c r="B855" s="36"/>
      <c r="C855" s="62"/>
      <c r="D855" s="49"/>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row>
    <row r="856" spans="1:28" ht="13.5" customHeight="1" x14ac:dyDescent="0.15">
      <c r="A856" s="58"/>
      <c r="B856" s="36"/>
      <c r="C856" s="62"/>
      <c r="D856" s="49"/>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row>
    <row r="857" spans="1:28" ht="13.5" customHeight="1" x14ac:dyDescent="0.15">
      <c r="A857" s="58"/>
      <c r="B857" s="36"/>
      <c r="C857" s="62"/>
      <c r="D857" s="49"/>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row>
    <row r="858" spans="1:28" ht="13.5" customHeight="1" x14ac:dyDescent="0.15">
      <c r="A858" s="58"/>
      <c r="B858" s="36"/>
      <c r="C858" s="62"/>
      <c r="D858" s="49"/>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row>
    <row r="859" spans="1:28" ht="13.5" customHeight="1" x14ac:dyDescent="0.15">
      <c r="A859" s="58"/>
      <c r="B859" s="36"/>
      <c r="C859" s="62"/>
      <c r="D859" s="49"/>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row>
    <row r="860" spans="1:28" ht="13.5" customHeight="1" x14ac:dyDescent="0.15">
      <c r="A860" s="58"/>
      <c r="B860" s="36"/>
      <c r="C860" s="62"/>
      <c r="D860" s="49"/>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row>
    <row r="861" spans="1:28" ht="13.5" customHeight="1" x14ac:dyDescent="0.15">
      <c r="A861" s="58"/>
      <c r="B861" s="36"/>
      <c r="C861" s="62"/>
      <c r="D861" s="49"/>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row>
    <row r="862" spans="1:28" ht="13.5" customHeight="1" x14ac:dyDescent="0.15">
      <c r="A862" s="58"/>
      <c r="B862" s="36"/>
      <c r="C862" s="62"/>
      <c r="D862" s="49"/>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row>
    <row r="863" spans="1:28" ht="13.5" customHeight="1" x14ac:dyDescent="0.15">
      <c r="A863" s="58"/>
      <c r="B863" s="36"/>
      <c r="C863" s="62"/>
      <c r="D863" s="49"/>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row>
    <row r="864" spans="1:28" ht="13.5" customHeight="1" x14ac:dyDescent="0.15">
      <c r="A864" s="58"/>
      <c r="B864" s="36"/>
      <c r="C864" s="62"/>
      <c r="D864" s="49"/>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row>
    <row r="865" spans="1:28" ht="13.5" customHeight="1" x14ac:dyDescent="0.15">
      <c r="A865" s="58"/>
      <c r="B865" s="36"/>
      <c r="C865" s="62"/>
      <c r="D865" s="49"/>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row>
    <row r="866" spans="1:28" ht="13.5" customHeight="1" x14ac:dyDescent="0.15">
      <c r="A866" s="58"/>
      <c r="B866" s="36"/>
      <c r="C866" s="62"/>
      <c r="D866" s="49"/>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row>
    <row r="867" spans="1:28" ht="13.5" customHeight="1" x14ac:dyDescent="0.15">
      <c r="A867" s="58"/>
      <c r="B867" s="36"/>
      <c r="C867" s="62"/>
      <c r="D867" s="49"/>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row>
    <row r="868" spans="1:28" ht="13.5" customHeight="1" x14ac:dyDescent="0.15">
      <c r="A868" s="58"/>
      <c r="B868" s="36"/>
      <c r="C868" s="62"/>
      <c r="D868" s="49"/>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row>
  </sheetData>
  <mergeCells count="10">
    <mergeCell ref="D155:D156"/>
    <mergeCell ref="E155:G155"/>
    <mergeCell ref="O574:Q574"/>
    <mergeCell ref="B37:B38"/>
    <mergeCell ref="C37:G37"/>
    <mergeCell ref="C142:D143"/>
    <mergeCell ref="E142:G142"/>
    <mergeCell ref="E143:G143"/>
    <mergeCell ref="B145:B146"/>
    <mergeCell ref="C155:C156"/>
  </mergeCell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R247"/>
  <sheetViews>
    <sheetView tabSelected="1" topLeftCell="U2" workbookViewId="0">
      <selection activeCell="AL31" sqref="AL31"/>
    </sheetView>
  </sheetViews>
  <sheetFormatPr defaultColWidth="12.625" defaultRowHeight="15" customHeight="1" x14ac:dyDescent="0.15"/>
  <cols>
    <col min="1" max="1" width="3.796875" customWidth="1"/>
    <col min="2" max="2" width="8.578125" customWidth="1"/>
    <col min="3" max="3" width="19.734375" customWidth="1"/>
    <col min="4" max="4" width="8.2109375" customWidth="1"/>
    <col min="5" max="5" width="4.65625" customWidth="1"/>
    <col min="6" max="6" width="9.0703125" customWidth="1"/>
    <col min="7" max="7" width="6.6171875" customWidth="1"/>
    <col min="8" max="8" width="10.91015625" customWidth="1"/>
    <col min="9" max="13" width="10.6640625" customWidth="1"/>
    <col min="14" max="14" width="17.65234375" customWidth="1"/>
    <col min="15" max="16" width="10.6640625" customWidth="1"/>
    <col min="17" max="17" width="6.6171875" customWidth="1"/>
    <col min="18" max="19" width="7.23046875" customWidth="1"/>
    <col min="20" max="21" width="10.6640625" customWidth="1"/>
    <col min="22" max="22" width="6.6171875" customWidth="1"/>
    <col min="23" max="24" width="5.390625" customWidth="1"/>
    <col min="25" max="25" width="6.6171875" customWidth="1"/>
    <col min="26" max="26" width="2.203125" customWidth="1"/>
    <col min="27" max="27" width="5.63671875" customWidth="1"/>
    <col min="28" max="28" width="1.8359375" customWidth="1"/>
    <col min="29" max="29" width="3.18359375" customWidth="1"/>
    <col min="30" max="30" width="2.203125" customWidth="1"/>
    <col min="31" max="32" width="3.18359375" customWidth="1"/>
    <col min="33" max="33" width="2.203125" customWidth="1"/>
    <col min="34" max="39" width="10.6640625" customWidth="1"/>
    <col min="40" max="40" width="20.59375" customWidth="1"/>
    <col min="41" max="41" width="9.31640625" customWidth="1"/>
    <col min="42" max="42" width="8.2109375" customWidth="1"/>
    <col min="43" max="43" width="23.90234375" customWidth="1"/>
    <col min="44" max="44" width="6.00390625" customWidth="1"/>
    <col min="45" max="45" width="6.7421875" customWidth="1"/>
    <col min="46" max="48" width="4.65625" customWidth="1"/>
    <col min="49" max="51" width="10.6640625" customWidth="1"/>
    <col min="52" max="52" width="8.578125" customWidth="1"/>
    <col min="53" max="53" width="20.34765625" customWidth="1"/>
    <col min="54" max="54" width="14.21875" customWidth="1"/>
    <col min="55" max="55" width="12.2578125" customWidth="1"/>
    <col min="56" max="56" width="10.171875" customWidth="1"/>
    <col min="57" max="57" width="12.13671875" customWidth="1"/>
    <col min="58" max="58" width="12.74609375" customWidth="1"/>
    <col min="59" max="59" width="17.7734375" customWidth="1"/>
    <col min="60" max="60" width="7.84375" customWidth="1"/>
    <col min="61" max="61" width="13.60546875" customWidth="1"/>
    <col min="62" max="62" width="9.8046875" customWidth="1"/>
    <col min="63" max="63" width="7.23046875" customWidth="1"/>
    <col min="64" max="64" width="6.25" customWidth="1"/>
    <col min="65" max="66" width="9.0703125" customWidth="1"/>
    <col min="67" max="67" width="7.84375" customWidth="1"/>
    <col min="68" max="68" width="13.73046875" customWidth="1"/>
    <col min="69" max="69" width="9.8046875" customWidth="1"/>
    <col min="70" max="70" width="7.72265625" customWidth="1"/>
    <col min="71" max="71" width="9.9296875" customWidth="1"/>
    <col min="72" max="72" width="4.90234375" customWidth="1"/>
    <col min="73" max="73" width="5.8828125" customWidth="1"/>
    <col min="74" max="74" width="5.1484375" customWidth="1"/>
    <col min="75" max="76" width="5.63671875" customWidth="1"/>
    <col min="77" max="77" width="9.0703125" customWidth="1"/>
    <col min="78" max="78" width="8.703125" customWidth="1"/>
    <col min="79" max="79" width="7.72265625" customWidth="1"/>
    <col min="80" max="80" width="7.59765625" customWidth="1"/>
    <col min="81" max="81" width="10.78515625" customWidth="1"/>
    <col min="82" max="82" width="8.578125" customWidth="1"/>
    <col min="83" max="83" width="2.08203125" customWidth="1"/>
    <col min="84" max="108" width="3.18359375" customWidth="1"/>
    <col min="109" max="109" width="8.578125" customWidth="1"/>
    <col min="110" max="131" width="3.18359375" customWidth="1"/>
    <col min="132" max="132" width="1.8359375" customWidth="1"/>
    <col min="133" max="142" width="3.18359375" customWidth="1"/>
    <col min="143" max="143" width="2.08203125" customWidth="1"/>
    <col min="144" max="147" width="3.18359375" customWidth="1"/>
    <col min="148" max="148" width="8.578125" customWidth="1"/>
  </cols>
  <sheetData>
    <row r="1" spans="1:148" ht="13.5" customHeight="1" x14ac:dyDescent="0.15">
      <c r="A1" s="348" t="s">
        <v>232</v>
      </c>
      <c r="B1" s="299"/>
      <c r="C1" s="299"/>
      <c r="D1" s="299"/>
      <c r="E1" s="299"/>
      <c r="F1" s="299"/>
      <c r="G1" s="299"/>
      <c r="H1" s="299"/>
      <c r="I1" s="299"/>
      <c r="J1" s="299"/>
      <c r="K1" s="299"/>
      <c r="L1" s="299"/>
      <c r="M1" s="299"/>
      <c r="N1" s="299"/>
      <c r="O1" s="299"/>
      <c r="P1" s="299"/>
      <c r="Q1" s="299"/>
      <c r="R1" s="299"/>
      <c r="S1" s="299"/>
      <c r="T1" s="299"/>
      <c r="U1" s="299"/>
      <c r="V1" s="299"/>
      <c r="W1" s="299"/>
      <c r="X1" s="299"/>
      <c r="Y1" s="299"/>
      <c r="Z1" s="299"/>
      <c r="AA1" s="299"/>
      <c r="AB1" s="299"/>
      <c r="AC1" s="299"/>
      <c r="AD1" s="299"/>
      <c r="AE1" s="299"/>
      <c r="AF1" s="299"/>
      <c r="AG1" s="299"/>
      <c r="AH1" s="299"/>
      <c r="AI1" s="299"/>
      <c r="AJ1" s="299"/>
      <c r="AK1" s="299"/>
      <c r="AL1" s="299"/>
      <c r="AM1" s="299"/>
      <c r="AN1" s="299"/>
      <c r="AO1" s="299"/>
      <c r="AP1" s="299"/>
      <c r="AQ1" s="299"/>
      <c r="AR1" s="299"/>
      <c r="AS1" s="299"/>
      <c r="AT1" s="299"/>
      <c r="AU1" s="299"/>
      <c r="AV1" s="299"/>
      <c r="AW1" s="299"/>
      <c r="AX1" s="299"/>
      <c r="AY1" s="299"/>
      <c r="AZ1" s="299"/>
      <c r="BA1" s="299"/>
      <c r="BB1" s="299"/>
      <c r="BC1" s="299"/>
      <c r="BD1" s="299"/>
      <c r="BE1" s="299"/>
      <c r="BF1" s="299"/>
      <c r="BG1" s="299"/>
      <c r="BH1" s="299"/>
      <c r="BI1" s="299"/>
      <c r="BJ1" s="299"/>
      <c r="BK1" s="299"/>
      <c r="BL1" s="299"/>
      <c r="BM1" s="299"/>
      <c r="BN1" s="299"/>
      <c r="BO1" s="299"/>
      <c r="BP1" s="299"/>
      <c r="BQ1" s="299"/>
      <c r="BR1" s="299"/>
      <c r="BS1" s="299"/>
      <c r="BT1" s="299"/>
      <c r="BU1" s="299"/>
      <c r="BV1" s="299"/>
      <c r="BW1" s="299"/>
      <c r="BX1" s="299"/>
      <c r="BY1" s="299"/>
      <c r="BZ1" s="299"/>
      <c r="CA1" s="299"/>
      <c r="CB1" s="299"/>
      <c r="CC1" s="49"/>
      <c r="CD1" s="131"/>
      <c r="CE1" s="131"/>
      <c r="CF1" s="131"/>
      <c r="CG1" s="131"/>
      <c r="CH1" s="131"/>
      <c r="CI1" s="131"/>
      <c r="CJ1" s="131"/>
      <c r="CK1" s="131"/>
      <c r="CL1" s="131"/>
      <c r="CM1" s="131"/>
      <c r="CN1" s="131"/>
      <c r="CO1" s="131"/>
      <c r="CP1" s="131"/>
      <c r="CQ1" s="131"/>
      <c r="CR1" s="131"/>
      <c r="CS1" s="131"/>
      <c r="CT1" s="131"/>
      <c r="CU1" s="131"/>
      <c r="CV1" s="131"/>
      <c r="CW1" s="131"/>
    </row>
    <row r="2" spans="1:148" ht="13.5" customHeight="1" x14ac:dyDescent="0.15">
      <c r="A2" s="58"/>
      <c r="B2" s="349" t="s">
        <v>233</v>
      </c>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c r="AK2" s="299"/>
      <c r="AL2" s="299"/>
      <c r="AM2" s="299"/>
      <c r="AN2" s="299"/>
      <c r="AO2" s="299"/>
      <c r="AP2" s="299"/>
      <c r="AQ2" s="299"/>
      <c r="AR2" s="299"/>
      <c r="AS2" s="299"/>
      <c r="AT2" s="299"/>
      <c r="AU2" s="299"/>
      <c r="AV2" s="299"/>
      <c r="AW2" s="299"/>
      <c r="AX2" s="299"/>
      <c r="AY2" s="299"/>
      <c r="AZ2" s="299"/>
      <c r="BA2" s="299"/>
      <c r="BB2" s="299"/>
      <c r="BC2" s="299"/>
      <c r="BD2" s="299"/>
      <c r="BE2" s="299"/>
      <c r="BF2" s="299"/>
      <c r="BG2" s="299"/>
      <c r="BH2" s="299"/>
      <c r="BI2" s="299"/>
      <c r="BJ2" s="299"/>
      <c r="BK2" s="299"/>
      <c r="BL2" s="299"/>
      <c r="BM2" s="299"/>
      <c r="BN2" s="299"/>
      <c r="BO2" s="299"/>
      <c r="BP2" s="299"/>
      <c r="BQ2" s="299"/>
      <c r="BR2" s="299"/>
      <c r="BS2" s="299"/>
      <c r="BT2" s="299"/>
      <c r="BU2" s="299"/>
      <c r="BV2" s="299"/>
      <c r="BW2" s="299"/>
      <c r="BX2" s="299"/>
      <c r="BY2" s="299"/>
      <c r="BZ2" s="299"/>
      <c r="CA2" s="299"/>
      <c r="CB2" s="299"/>
      <c r="CC2" s="49"/>
      <c r="CD2" s="131"/>
      <c r="CE2" s="131"/>
      <c r="CF2" s="131"/>
      <c r="CG2" s="131"/>
      <c r="CH2" s="131"/>
      <c r="CI2" s="131"/>
      <c r="CJ2" s="131"/>
      <c r="CK2" s="131"/>
      <c r="CL2" s="131"/>
      <c r="CM2" s="131"/>
      <c r="CN2" s="131"/>
      <c r="CO2" s="131"/>
      <c r="CP2" s="131"/>
      <c r="CQ2" s="131"/>
      <c r="CR2" s="131"/>
      <c r="CS2" s="131"/>
      <c r="CT2" s="131"/>
      <c r="CU2" s="131"/>
      <c r="CV2" s="131"/>
      <c r="CW2" s="131"/>
    </row>
    <row r="3" spans="1:148" ht="13.5" customHeight="1" x14ac:dyDescent="0.15">
      <c r="A3" s="58"/>
      <c r="B3" s="349" t="s">
        <v>1458</v>
      </c>
      <c r="C3" s="299"/>
      <c r="D3" s="299"/>
      <c r="E3" s="299"/>
      <c r="F3" s="299"/>
      <c r="G3" s="299"/>
      <c r="H3" s="299"/>
      <c r="I3" s="299"/>
      <c r="J3" s="299"/>
      <c r="K3" s="299"/>
      <c r="L3" s="299"/>
      <c r="M3" s="299"/>
      <c r="N3" s="299"/>
      <c r="O3" s="299"/>
      <c r="P3" s="299"/>
      <c r="Q3" s="299"/>
      <c r="R3" s="299"/>
      <c r="S3" s="299"/>
      <c r="T3" s="299"/>
      <c r="U3" s="299"/>
      <c r="V3" s="299"/>
      <c r="W3" s="299"/>
      <c r="X3" s="299"/>
      <c r="Y3" s="299"/>
      <c r="Z3" s="299"/>
      <c r="AA3" s="299"/>
      <c r="AB3" s="299"/>
      <c r="AC3" s="299"/>
      <c r="AD3" s="299"/>
      <c r="AE3" s="299"/>
      <c r="AF3" s="299"/>
      <c r="AG3" s="299"/>
      <c r="AH3" s="299"/>
      <c r="AI3" s="299"/>
      <c r="AJ3" s="299"/>
      <c r="AK3" s="299"/>
      <c r="AL3" s="299"/>
      <c r="AM3" s="299"/>
      <c r="AN3" s="299"/>
      <c r="AO3" s="299"/>
      <c r="AP3" s="299"/>
      <c r="AQ3" s="299"/>
      <c r="AR3" s="299"/>
      <c r="AS3" s="299"/>
      <c r="AT3" s="299"/>
      <c r="AU3" s="299"/>
      <c r="AV3" s="299"/>
      <c r="AW3" s="299"/>
      <c r="AX3" s="299"/>
      <c r="AY3" s="299"/>
      <c r="AZ3" s="299"/>
      <c r="BA3" s="299"/>
      <c r="BB3" s="299"/>
      <c r="BC3" s="299"/>
      <c r="BD3" s="299"/>
      <c r="BE3" s="299"/>
      <c r="BF3" s="299"/>
      <c r="BG3" s="299"/>
      <c r="BH3" s="299"/>
      <c r="BI3" s="299"/>
      <c r="BJ3" s="299"/>
      <c r="BK3" s="299"/>
      <c r="BL3" s="299"/>
      <c r="BM3" s="299"/>
      <c r="BN3" s="299"/>
      <c r="BO3" s="299"/>
      <c r="BP3" s="299"/>
      <c r="BQ3" s="299"/>
      <c r="BR3" s="299"/>
      <c r="BS3" s="299"/>
      <c r="BT3" s="299"/>
      <c r="BU3" s="299"/>
      <c r="BV3" s="299"/>
      <c r="BW3" s="299"/>
      <c r="BX3" s="299"/>
      <c r="BY3" s="299"/>
      <c r="BZ3" s="299"/>
      <c r="CA3" s="299"/>
      <c r="CB3" s="299"/>
      <c r="CC3" s="49"/>
      <c r="CD3" s="131"/>
      <c r="CE3" s="131"/>
      <c r="CF3" s="131"/>
      <c r="CG3" s="131"/>
      <c r="CH3" s="131"/>
      <c r="CI3" s="131"/>
      <c r="CJ3" s="131"/>
      <c r="CK3" s="131"/>
      <c r="CL3" s="131"/>
      <c r="CM3" s="131"/>
      <c r="CN3" s="131"/>
      <c r="CO3" s="131"/>
      <c r="CP3" s="131"/>
      <c r="CQ3" s="131"/>
      <c r="CR3" s="131"/>
      <c r="CS3" s="131"/>
      <c r="CT3" s="131"/>
      <c r="CU3" s="131"/>
      <c r="CV3" s="131"/>
      <c r="CW3" s="131"/>
    </row>
    <row r="4" spans="1:148" ht="13.5" customHeight="1" x14ac:dyDescent="0.15">
      <c r="A4" s="350" t="s">
        <v>1459</v>
      </c>
      <c r="B4" s="299"/>
      <c r="C4" s="299"/>
      <c r="D4" s="299"/>
      <c r="E4" s="299"/>
      <c r="F4" s="299"/>
      <c r="G4" s="299"/>
      <c r="H4" s="299"/>
      <c r="I4" s="299"/>
      <c r="J4" s="299"/>
      <c r="K4" s="299"/>
      <c r="L4" s="299"/>
      <c r="M4" s="299"/>
      <c r="N4" s="299"/>
      <c r="O4" s="299"/>
      <c r="P4" s="299"/>
      <c r="Q4" s="299"/>
      <c r="R4" s="299"/>
      <c r="S4" s="299"/>
      <c r="T4" s="299"/>
      <c r="U4" s="299"/>
      <c r="V4" s="299"/>
      <c r="W4" s="299"/>
      <c r="X4" s="299"/>
      <c r="Y4" s="299"/>
      <c r="Z4" s="299"/>
      <c r="AA4" s="299"/>
      <c r="AB4" s="299"/>
      <c r="AC4" s="299"/>
      <c r="AD4" s="299"/>
      <c r="AE4" s="299"/>
      <c r="AF4" s="299"/>
      <c r="AG4" s="299"/>
      <c r="AH4" s="299"/>
      <c r="AI4" s="299"/>
      <c r="AJ4" s="299"/>
      <c r="AK4" s="299"/>
      <c r="AL4" s="299"/>
      <c r="AM4" s="299"/>
      <c r="AN4" s="299"/>
      <c r="AO4" s="299"/>
      <c r="AP4" s="299"/>
      <c r="AQ4" s="299"/>
      <c r="AR4" s="299"/>
      <c r="AS4" s="299"/>
      <c r="AT4" s="299"/>
      <c r="AU4" s="299"/>
      <c r="AV4" s="299"/>
      <c r="AW4" s="299"/>
      <c r="AX4" s="299"/>
      <c r="AY4" s="299"/>
      <c r="AZ4" s="299"/>
      <c r="BA4" s="299"/>
      <c r="BB4" s="299"/>
      <c r="BC4" s="299"/>
      <c r="BD4" s="299"/>
      <c r="BE4" s="299"/>
      <c r="BF4" s="299"/>
      <c r="BG4" s="299"/>
      <c r="BH4" s="299"/>
      <c r="BI4" s="299"/>
      <c r="BJ4" s="299"/>
      <c r="BK4" s="299"/>
      <c r="BL4" s="299"/>
      <c r="BM4" s="299"/>
      <c r="BN4" s="299"/>
      <c r="BO4" s="299"/>
      <c r="BP4" s="299"/>
      <c r="BQ4" s="299"/>
      <c r="BR4" s="299"/>
      <c r="BS4" s="299"/>
      <c r="BT4" s="299"/>
      <c r="BU4" s="299"/>
      <c r="BV4" s="299"/>
      <c r="BW4" s="299"/>
      <c r="BX4" s="299"/>
      <c r="BY4" s="299"/>
      <c r="BZ4" s="299"/>
      <c r="CA4" s="299"/>
      <c r="CB4" s="299"/>
      <c r="CC4" s="49"/>
      <c r="CD4" s="131"/>
      <c r="CE4" s="131"/>
      <c r="CF4" s="131"/>
      <c r="CG4" s="131"/>
      <c r="CH4" s="131"/>
      <c r="CI4" s="131"/>
      <c r="CJ4" s="131"/>
      <c r="CK4" s="131"/>
      <c r="CL4" s="131"/>
      <c r="CM4" s="131"/>
      <c r="CN4" s="131"/>
      <c r="CO4" s="131"/>
      <c r="CP4" s="131"/>
      <c r="CQ4" s="131"/>
      <c r="CR4" s="131"/>
      <c r="CS4" s="131"/>
      <c r="CT4" s="131"/>
      <c r="CU4" s="131"/>
      <c r="CV4" s="131"/>
      <c r="CW4" s="131"/>
    </row>
    <row r="5" spans="1:148" ht="13.5" customHeight="1" x14ac:dyDescent="0.15">
      <c r="A5" s="330" t="s">
        <v>236</v>
      </c>
      <c r="B5" s="299"/>
      <c r="C5" s="299"/>
      <c r="D5" s="349" t="s">
        <v>1460</v>
      </c>
      <c r="E5" s="299"/>
      <c r="F5" s="299"/>
      <c r="G5" s="299"/>
      <c r="H5" s="299"/>
      <c r="I5" s="299"/>
      <c r="J5" s="299"/>
      <c r="K5" s="299"/>
      <c r="L5" s="299"/>
      <c r="M5" s="299"/>
      <c r="N5" s="299"/>
      <c r="O5" s="299"/>
      <c r="P5" s="299"/>
      <c r="Q5" s="299"/>
      <c r="R5" s="299"/>
      <c r="S5" s="299"/>
      <c r="T5" s="299"/>
      <c r="U5" s="299"/>
      <c r="V5" s="299"/>
      <c r="W5" s="299"/>
      <c r="X5" s="299"/>
      <c r="Y5" s="299"/>
      <c r="Z5" s="299"/>
      <c r="AA5" s="299"/>
      <c r="AB5" s="299"/>
      <c r="AC5" s="299"/>
      <c r="AD5" s="299"/>
      <c r="AE5" s="299"/>
      <c r="AF5" s="299"/>
      <c r="AG5" s="299"/>
      <c r="AH5" s="299"/>
      <c r="AI5" s="299"/>
      <c r="AJ5" s="299"/>
      <c r="AK5" s="299"/>
      <c r="AL5" s="299"/>
      <c r="AM5" s="299"/>
      <c r="AN5" s="299"/>
      <c r="AO5" s="299"/>
      <c r="AP5" s="299"/>
      <c r="AQ5" s="299"/>
      <c r="AR5" s="299"/>
      <c r="AS5" s="299"/>
      <c r="AT5" s="299"/>
      <c r="AU5" s="299"/>
      <c r="AV5" s="299"/>
      <c r="AW5" s="299"/>
      <c r="AX5" s="299"/>
      <c r="AY5" s="299"/>
      <c r="AZ5" s="299"/>
      <c r="BA5" s="299"/>
      <c r="BB5" s="299"/>
      <c r="BC5" s="299"/>
      <c r="BD5" s="299"/>
      <c r="BE5" s="299"/>
      <c r="BF5" s="299"/>
      <c r="BG5" s="299"/>
      <c r="BH5" s="299"/>
      <c r="BI5" s="299"/>
      <c r="BJ5" s="299"/>
      <c r="BK5" s="299"/>
      <c r="BL5" s="299"/>
      <c r="BM5" s="299"/>
      <c r="BN5" s="299"/>
      <c r="BO5" s="299"/>
      <c r="BP5" s="299"/>
      <c r="BQ5" s="299"/>
      <c r="BR5" s="299"/>
      <c r="BS5" s="299"/>
      <c r="BT5" s="299"/>
      <c r="BU5" s="299"/>
      <c r="BV5" s="299"/>
      <c r="BW5" s="299"/>
      <c r="BX5" s="299"/>
      <c r="BY5" s="299"/>
      <c r="BZ5" s="299"/>
      <c r="CA5" s="299"/>
      <c r="CB5" s="299"/>
      <c r="CC5" s="49"/>
      <c r="CD5" s="131"/>
      <c r="CE5" s="131"/>
      <c r="CF5" s="131"/>
      <c r="CG5" s="131"/>
      <c r="CH5" s="131"/>
      <c r="CI5" s="131"/>
      <c r="CJ5" s="131"/>
      <c r="CK5" s="131"/>
      <c r="CL5" s="131"/>
      <c r="CM5" s="131"/>
      <c r="CN5" s="131"/>
      <c r="CO5" s="131"/>
      <c r="CP5" s="131"/>
      <c r="CQ5" s="131"/>
      <c r="CR5" s="131"/>
      <c r="CS5" s="131"/>
      <c r="CT5" s="131"/>
      <c r="CU5" s="131"/>
      <c r="CV5" s="131"/>
      <c r="CW5" s="131"/>
    </row>
    <row r="6" spans="1:148" ht="13.5" customHeight="1" x14ac:dyDescent="0.15">
      <c r="A6" s="351" t="s">
        <v>1461</v>
      </c>
      <c r="B6" s="299"/>
      <c r="C6" s="299"/>
      <c r="D6" s="299"/>
      <c r="E6" s="299"/>
      <c r="F6" s="299"/>
      <c r="G6" s="299"/>
      <c r="H6" s="299"/>
      <c r="I6" s="299"/>
      <c r="J6" s="299"/>
      <c r="K6" s="299"/>
      <c r="L6" s="299"/>
      <c r="M6" s="299"/>
      <c r="N6" s="299"/>
      <c r="O6" s="299"/>
      <c r="P6" s="299"/>
      <c r="Q6" s="299"/>
      <c r="R6" s="299"/>
      <c r="S6" s="299"/>
      <c r="T6" s="299"/>
      <c r="U6" s="299"/>
      <c r="V6" s="299"/>
      <c r="W6" s="299"/>
      <c r="X6" s="299"/>
      <c r="Y6" s="299"/>
      <c r="Z6" s="299"/>
      <c r="AA6" s="299"/>
      <c r="AB6" s="299"/>
      <c r="AC6" s="299"/>
      <c r="AD6" s="299"/>
      <c r="AE6" s="299"/>
      <c r="AF6" s="299"/>
      <c r="AG6" s="299"/>
      <c r="AH6" s="299"/>
      <c r="AI6" s="299"/>
      <c r="AJ6" s="299"/>
      <c r="AK6" s="299"/>
      <c r="AL6" s="299"/>
      <c r="AM6" s="299"/>
      <c r="AN6" s="299"/>
      <c r="AO6" s="299"/>
      <c r="AP6" s="299"/>
      <c r="AQ6" s="299"/>
      <c r="AR6" s="299"/>
      <c r="AS6" s="299"/>
      <c r="AT6" s="299"/>
      <c r="AU6" s="299"/>
      <c r="AV6" s="299"/>
      <c r="AW6" s="299"/>
      <c r="AX6" s="299"/>
      <c r="AY6" s="299"/>
      <c r="AZ6" s="299"/>
      <c r="BA6" s="299"/>
      <c r="BB6" s="299"/>
      <c r="BC6" s="299"/>
      <c r="BD6" s="299"/>
      <c r="BE6" s="299"/>
      <c r="BF6" s="299"/>
      <c r="BG6" s="299"/>
      <c r="BH6" s="299"/>
      <c r="BI6" s="299"/>
      <c r="BJ6" s="299"/>
      <c r="BK6" s="299"/>
      <c r="BL6" s="299"/>
      <c r="BM6" s="299"/>
      <c r="BN6" s="299"/>
      <c r="BO6" s="299"/>
      <c r="BP6" s="299"/>
      <c r="BQ6" s="299"/>
      <c r="BR6" s="299"/>
      <c r="BS6" s="299"/>
      <c r="BT6" s="299"/>
      <c r="BU6" s="299"/>
      <c r="BV6" s="299"/>
      <c r="BW6" s="299"/>
      <c r="BX6" s="299"/>
      <c r="BY6" s="299"/>
      <c r="BZ6" s="299"/>
      <c r="CA6" s="299"/>
      <c r="CB6" s="299"/>
      <c r="CC6" s="49"/>
      <c r="CD6" s="131"/>
      <c r="CE6" s="131"/>
      <c r="CF6" s="131"/>
      <c r="CG6" s="131"/>
      <c r="CH6" s="131"/>
      <c r="CI6" s="131"/>
      <c r="CJ6" s="131"/>
      <c r="CK6" s="131"/>
      <c r="CL6" s="131"/>
      <c r="CM6" s="131"/>
      <c r="CN6" s="131"/>
      <c r="CO6" s="131"/>
      <c r="CP6" s="131"/>
      <c r="CQ6" s="131"/>
      <c r="CR6" s="131"/>
      <c r="CS6" s="131"/>
      <c r="CT6" s="131"/>
      <c r="CU6" s="131"/>
      <c r="CV6" s="131"/>
      <c r="CW6" s="131"/>
    </row>
    <row r="7" spans="1:148" ht="30" customHeight="1" x14ac:dyDescent="0.15">
      <c r="A7" s="375" t="s">
        <v>239</v>
      </c>
      <c r="B7" s="375" t="s">
        <v>240</v>
      </c>
      <c r="C7" s="341" t="s">
        <v>241</v>
      </c>
      <c r="D7" s="312"/>
      <c r="E7" s="352" t="s">
        <v>1462</v>
      </c>
      <c r="F7" s="312"/>
      <c r="G7" s="312"/>
      <c r="H7" s="342"/>
      <c r="I7" s="344" t="s">
        <v>1463</v>
      </c>
      <c r="J7" s="324"/>
      <c r="K7" s="324"/>
      <c r="L7" s="324"/>
      <c r="M7" s="324"/>
      <c r="N7" s="324"/>
      <c r="O7" s="324"/>
      <c r="P7" s="324"/>
      <c r="Q7" s="324"/>
      <c r="R7" s="324"/>
      <c r="S7" s="324"/>
      <c r="T7" s="324"/>
      <c r="U7" s="324"/>
      <c r="V7" s="324"/>
      <c r="W7" s="324"/>
      <c r="X7" s="324"/>
      <c r="Y7" s="324"/>
      <c r="Z7" s="324"/>
      <c r="AA7" s="324"/>
      <c r="AB7" s="324"/>
      <c r="AC7" s="324"/>
      <c r="AD7" s="324"/>
      <c r="AE7" s="324"/>
      <c r="AF7" s="324"/>
      <c r="AG7" s="324"/>
      <c r="AH7" s="324"/>
      <c r="AI7" s="324"/>
      <c r="AJ7" s="324"/>
      <c r="AK7" s="324"/>
      <c r="AL7" s="324"/>
      <c r="AM7" s="315"/>
      <c r="AN7" s="343" t="s">
        <v>1464</v>
      </c>
      <c r="AO7" s="324"/>
      <c r="AP7" s="324"/>
      <c r="AQ7" s="324"/>
      <c r="AR7" s="324"/>
      <c r="AS7" s="324"/>
      <c r="AT7" s="324"/>
      <c r="AU7" s="324"/>
      <c r="AV7" s="324"/>
      <c r="AW7" s="324"/>
      <c r="AX7" s="315"/>
      <c r="AY7" s="352" t="s">
        <v>1465</v>
      </c>
      <c r="AZ7" s="342"/>
      <c r="BA7" s="344" t="s">
        <v>1466</v>
      </c>
      <c r="BB7" s="324"/>
      <c r="BC7" s="324"/>
      <c r="BD7" s="324"/>
      <c r="BE7" s="324"/>
      <c r="BF7" s="324"/>
      <c r="BG7" s="324"/>
      <c r="BH7" s="324"/>
      <c r="BI7" s="324"/>
      <c r="BJ7" s="324"/>
      <c r="BK7" s="324"/>
      <c r="BL7" s="324"/>
      <c r="BM7" s="324"/>
      <c r="BN7" s="315"/>
      <c r="BO7" s="358" t="s">
        <v>1467</v>
      </c>
      <c r="BP7" s="324"/>
      <c r="BQ7" s="324"/>
      <c r="BR7" s="324"/>
      <c r="BS7" s="324"/>
      <c r="BT7" s="324"/>
      <c r="BU7" s="324"/>
      <c r="BV7" s="324"/>
      <c r="BW7" s="344" t="s">
        <v>1468</v>
      </c>
      <c r="BX7" s="324"/>
      <c r="BY7" s="324"/>
      <c r="BZ7" s="324"/>
      <c r="CA7" s="324"/>
      <c r="CB7" s="315"/>
      <c r="CC7" s="126" t="s">
        <v>1469</v>
      </c>
      <c r="CD7" s="58"/>
      <c r="CE7" s="131"/>
      <c r="CF7" s="131"/>
      <c r="CG7" s="131"/>
      <c r="CH7" s="131"/>
      <c r="CI7" s="131"/>
      <c r="CJ7" s="131"/>
      <c r="CK7" s="131"/>
      <c r="CL7" s="131"/>
      <c r="CM7" s="131"/>
      <c r="CN7" s="131"/>
      <c r="CO7" s="131"/>
      <c r="CP7" s="131"/>
      <c r="CQ7" s="131"/>
      <c r="CR7" s="131"/>
      <c r="CS7" s="131"/>
      <c r="CT7" s="131"/>
      <c r="CU7" s="131"/>
      <c r="CV7" s="131"/>
      <c r="CW7" s="131"/>
    </row>
    <row r="8" spans="1:148" ht="14.25" hidden="1" customHeight="1" x14ac:dyDescent="0.15">
      <c r="A8" s="368"/>
      <c r="B8" s="368"/>
      <c r="C8" s="299"/>
      <c r="D8" s="299"/>
      <c r="E8" s="186"/>
      <c r="F8" s="118"/>
      <c r="G8" s="118"/>
      <c r="H8" s="187"/>
      <c r="I8" s="376" t="s">
        <v>1470</v>
      </c>
      <c r="J8" s="355"/>
      <c r="K8" s="360" t="s">
        <v>1471</v>
      </c>
      <c r="L8" s="299"/>
      <c r="M8" s="299"/>
      <c r="N8" s="359"/>
      <c r="O8" s="299"/>
      <c r="P8" s="299"/>
      <c r="Q8" s="299"/>
      <c r="R8" s="299"/>
      <c r="S8" s="299"/>
      <c r="T8" s="299"/>
      <c r="U8" s="299"/>
      <c r="V8" s="299"/>
      <c r="W8" s="299"/>
      <c r="X8" s="299"/>
      <c r="Y8" s="299"/>
      <c r="Z8" s="299"/>
      <c r="AA8" s="299"/>
      <c r="AB8" s="299"/>
      <c r="AC8" s="299"/>
      <c r="AD8" s="299"/>
      <c r="AE8" s="299"/>
      <c r="AF8" s="299"/>
      <c r="AG8" s="299"/>
      <c r="AH8" s="299"/>
      <c r="AI8" s="299"/>
      <c r="AJ8" s="299"/>
      <c r="AK8" s="299"/>
      <c r="AL8" s="299"/>
      <c r="AM8" s="299"/>
      <c r="AN8" s="190"/>
      <c r="AO8" s="190"/>
      <c r="AP8" s="191"/>
      <c r="AQ8" s="190"/>
      <c r="AR8" s="190"/>
      <c r="AS8" s="190"/>
      <c r="AT8" s="190"/>
      <c r="AU8" s="341"/>
      <c r="AV8" s="342"/>
      <c r="AW8" s="343"/>
      <c r="AX8" s="315"/>
      <c r="AY8" s="352"/>
      <c r="AZ8" s="342"/>
      <c r="BA8" s="192"/>
      <c r="BB8" s="193"/>
      <c r="BC8" s="193"/>
      <c r="BD8" s="193"/>
      <c r="BE8" s="186"/>
      <c r="BF8" s="186"/>
      <c r="BG8" s="353" t="s">
        <v>1472</v>
      </c>
      <c r="BH8" s="354"/>
      <c r="BI8" s="355"/>
      <c r="BJ8" s="356" t="s">
        <v>1473</v>
      </c>
      <c r="BK8" s="58"/>
      <c r="BL8" s="58"/>
      <c r="BM8" s="58"/>
      <c r="BN8" s="58"/>
      <c r="BO8" s="352" t="s">
        <v>1474</v>
      </c>
      <c r="BP8" s="312"/>
      <c r="BQ8" s="344" t="s">
        <v>1475</v>
      </c>
      <c r="BR8" s="324"/>
      <c r="BS8" s="324"/>
      <c r="BT8" s="324"/>
      <c r="BU8" s="324"/>
      <c r="BV8" s="324"/>
      <c r="BW8" s="58"/>
      <c r="BX8" s="58"/>
      <c r="BY8" s="367" t="s">
        <v>1476</v>
      </c>
      <c r="BZ8" s="367" t="s">
        <v>1477</v>
      </c>
      <c r="CA8" s="367" t="s">
        <v>1478</v>
      </c>
      <c r="CB8" s="367" t="s">
        <v>1479</v>
      </c>
      <c r="CC8" s="194"/>
      <c r="CD8" s="58"/>
      <c r="CE8" s="131"/>
      <c r="CF8" s="131"/>
      <c r="CG8" s="131"/>
      <c r="CH8" s="131"/>
      <c r="CI8" s="131"/>
      <c r="CJ8" s="131"/>
      <c r="CK8" s="131"/>
      <c r="CL8" s="131"/>
      <c r="CM8" s="131"/>
      <c r="CN8" s="131"/>
      <c r="CO8" s="131"/>
      <c r="CP8" s="131"/>
      <c r="CQ8" s="131"/>
      <c r="CR8" s="131"/>
      <c r="CS8" s="131"/>
      <c r="CT8" s="131"/>
      <c r="CU8" s="131"/>
      <c r="CV8" s="131"/>
      <c r="CW8" s="131"/>
    </row>
    <row r="9" spans="1:148" ht="15.75" customHeight="1" x14ac:dyDescent="0.15">
      <c r="A9" s="368"/>
      <c r="B9" s="368"/>
      <c r="C9" s="299"/>
      <c r="D9" s="299"/>
      <c r="E9" s="346" t="s">
        <v>1480</v>
      </c>
      <c r="F9" s="346" t="s">
        <v>1481</v>
      </c>
      <c r="G9" s="344" t="s">
        <v>1482</v>
      </c>
      <c r="H9" s="315"/>
      <c r="I9" s="352" t="s">
        <v>1483</v>
      </c>
      <c r="J9" s="342"/>
      <c r="K9" s="361"/>
      <c r="L9" s="299"/>
      <c r="M9" s="299"/>
      <c r="N9" s="343" t="s">
        <v>1484</v>
      </c>
      <c r="O9" s="324"/>
      <c r="P9" s="324"/>
      <c r="Q9" s="324"/>
      <c r="R9" s="324"/>
      <c r="S9" s="324"/>
      <c r="T9" s="324"/>
      <c r="U9" s="324"/>
      <c r="V9" s="324"/>
      <c r="W9" s="324"/>
      <c r="X9" s="324"/>
      <c r="Y9" s="324"/>
      <c r="Z9" s="324"/>
      <c r="AA9" s="324"/>
      <c r="AB9" s="324"/>
      <c r="AC9" s="324"/>
      <c r="AD9" s="324"/>
      <c r="AE9" s="324"/>
      <c r="AF9" s="324"/>
      <c r="AG9" s="324"/>
      <c r="AH9" s="324"/>
      <c r="AI9" s="324"/>
      <c r="AJ9" s="324"/>
      <c r="AK9" s="324"/>
      <c r="AL9" s="324"/>
      <c r="AM9" s="315"/>
      <c r="AN9" s="344" t="s">
        <v>1485</v>
      </c>
      <c r="AO9" s="315"/>
      <c r="AP9" s="343" t="s">
        <v>1486</v>
      </c>
      <c r="AQ9" s="324"/>
      <c r="AR9" s="324"/>
      <c r="AS9" s="324"/>
      <c r="AT9" s="324"/>
      <c r="AU9" s="324"/>
      <c r="AV9" s="324"/>
      <c r="AW9" s="324"/>
      <c r="AX9" s="315"/>
      <c r="AY9" s="352" t="s">
        <v>1487</v>
      </c>
      <c r="AZ9" s="342"/>
      <c r="BA9" s="191" t="s">
        <v>1488</v>
      </c>
      <c r="BB9" s="185" t="s">
        <v>1489</v>
      </c>
      <c r="BC9" s="185" t="s">
        <v>1490</v>
      </c>
      <c r="BD9" s="344" t="s">
        <v>1491</v>
      </c>
      <c r="BE9" s="315"/>
      <c r="BF9" s="197" t="s">
        <v>1492</v>
      </c>
      <c r="BG9" s="357" t="s">
        <v>1493</v>
      </c>
      <c r="BH9" s="324"/>
      <c r="BI9" s="315"/>
      <c r="BJ9" s="347"/>
      <c r="BK9" s="344" t="s">
        <v>1494</v>
      </c>
      <c r="BL9" s="324"/>
      <c r="BM9" s="324"/>
      <c r="BN9" s="315"/>
      <c r="BO9" s="344" t="s">
        <v>1474</v>
      </c>
      <c r="BP9" s="315"/>
      <c r="BQ9" s="344" t="s">
        <v>1475</v>
      </c>
      <c r="BR9" s="324"/>
      <c r="BS9" s="324"/>
      <c r="BT9" s="324"/>
      <c r="BU9" s="324"/>
      <c r="BV9" s="324"/>
      <c r="BW9" s="369" t="str">
        <f>$AJ11</f>
        <v>[W]
(mm)</v>
      </c>
      <c r="BX9" s="369" t="str">
        <f>$AA11</f>
        <v>205
(mm)</v>
      </c>
      <c r="BY9" s="368"/>
      <c r="BZ9" s="368"/>
      <c r="CA9" s="368"/>
      <c r="CB9" s="368"/>
      <c r="CC9" s="356"/>
      <c r="CD9" s="58"/>
      <c r="CE9" s="131"/>
      <c r="CF9" s="131"/>
      <c r="CG9" s="131"/>
      <c r="CH9" s="131"/>
      <c r="CI9" s="131"/>
      <c r="CJ9" s="131"/>
      <c r="CK9" s="131"/>
      <c r="CL9" s="131"/>
      <c r="CM9" s="131"/>
      <c r="CN9" s="131"/>
      <c r="CO9" s="131"/>
      <c r="CP9" s="131"/>
      <c r="CQ9" s="131"/>
      <c r="CR9" s="131"/>
      <c r="CS9" s="131"/>
      <c r="CT9" s="131"/>
      <c r="CU9" s="131"/>
      <c r="CV9" s="131"/>
      <c r="CW9" s="131"/>
    </row>
    <row r="10" spans="1:148" ht="14.25" customHeight="1" x14ac:dyDescent="0.15">
      <c r="A10" s="368"/>
      <c r="B10" s="368"/>
      <c r="C10" s="299"/>
      <c r="D10" s="299"/>
      <c r="E10" s="368"/>
      <c r="F10" s="368"/>
      <c r="G10" s="346" t="s">
        <v>1495</v>
      </c>
      <c r="H10" s="346" t="s">
        <v>1496</v>
      </c>
      <c r="I10" s="362"/>
      <c r="J10" s="355"/>
      <c r="K10" s="362"/>
      <c r="L10" s="354"/>
      <c r="M10" s="354"/>
      <c r="N10" s="371" t="s">
        <v>1497</v>
      </c>
      <c r="O10" s="346" t="s">
        <v>1498</v>
      </c>
      <c r="P10" s="346" t="s">
        <v>1499</v>
      </c>
      <c r="Q10" s="345" t="s">
        <v>1500</v>
      </c>
      <c r="R10" s="324"/>
      <c r="S10" s="324"/>
      <c r="T10" s="324"/>
      <c r="U10" s="324"/>
      <c r="V10" s="324"/>
      <c r="W10" s="324"/>
      <c r="X10" s="324"/>
      <c r="Y10" s="324"/>
      <c r="Z10" s="324"/>
      <c r="AA10" s="324"/>
      <c r="AB10" s="324"/>
      <c r="AC10" s="324"/>
      <c r="AD10" s="324"/>
      <c r="AE10" s="324"/>
      <c r="AF10" s="324"/>
      <c r="AG10" s="324"/>
      <c r="AH10" s="324"/>
      <c r="AI10" s="315"/>
      <c r="AJ10" s="345" t="s">
        <v>1501</v>
      </c>
      <c r="AK10" s="324"/>
      <c r="AL10" s="324"/>
      <c r="AM10" s="315"/>
      <c r="AN10" s="346" t="s">
        <v>1502</v>
      </c>
      <c r="AO10" s="346" t="s">
        <v>1503</v>
      </c>
      <c r="AP10" s="346" t="s">
        <v>1504</v>
      </c>
      <c r="AQ10" s="346" t="s">
        <v>1505</v>
      </c>
      <c r="AR10" s="371" t="s">
        <v>1506</v>
      </c>
      <c r="AS10" s="346" t="s">
        <v>1507</v>
      </c>
      <c r="AT10" s="346" t="s">
        <v>831</v>
      </c>
      <c r="AU10" s="346" t="s">
        <v>832</v>
      </c>
      <c r="AV10" s="346" t="s">
        <v>833</v>
      </c>
      <c r="AW10" s="346" t="s">
        <v>1508</v>
      </c>
      <c r="AX10" s="366" t="s">
        <v>1509</v>
      </c>
      <c r="AY10" s="346" t="s">
        <v>1510</v>
      </c>
      <c r="AZ10" s="346" t="s">
        <v>1511</v>
      </c>
      <c r="BA10" s="201"/>
      <c r="BB10" s="202"/>
      <c r="BC10" s="202"/>
      <c r="BD10" s="202"/>
      <c r="BE10" s="203"/>
      <c r="BF10" s="203"/>
      <c r="BG10" s="346" t="s">
        <v>1512</v>
      </c>
      <c r="BH10" s="345" t="s">
        <v>1513</v>
      </c>
      <c r="BI10" s="315"/>
      <c r="BJ10" s="367" t="s">
        <v>1514</v>
      </c>
      <c r="BK10" s="346" t="s">
        <v>1515</v>
      </c>
      <c r="BL10" s="346" t="s">
        <v>1516</v>
      </c>
      <c r="BM10" s="346" t="s">
        <v>1517</v>
      </c>
      <c r="BN10" s="346" t="s">
        <v>1518</v>
      </c>
      <c r="BO10" s="346" t="s">
        <v>1519</v>
      </c>
      <c r="BP10" s="346" t="s">
        <v>1520</v>
      </c>
      <c r="BQ10" s="363" t="s">
        <v>1521</v>
      </c>
      <c r="BR10" s="324"/>
      <c r="BS10" s="324"/>
      <c r="BT10" s="315"/>
      <c r="BU10" s="363" t="s">
        <v>1520</v>
      </c>
      <c r="BV10" s="324"/>
      <c r="BW10" s="368"/>
      <c r="BX10" s="368"/>
      <c r="BY10" s="368"/>
      <c r="BZ10" s="368"/>
      <c r="CA10" s="368"/>
      <c r="CB10" s="368"/>
      <c r="CC10" s="368"/>
      <c r="CD10" s="58"/>
      <c r="CE10" s="131"/>
      <c r="CF10" s="131"/>
      <c r="CG10" s="131"/>
      <c r="CH10" s="131"/>
      <c r="CI10" s="131"/>
      <c r="CJ10" s="131"/>
      <c r="CK10" s="131"/>
      <c r="CL10" s="131"/>
      <c r="CM10" s="131"/>
      <c r="CN10" s="131"/>
      <c r="CO10" s="131"/>
      <c r="CP10" s="131"/>
      <c r="CQ10" s="131"/>
      <c r="CR10" s="131"/>
      <c r="CS10" s="131"/>
      <c r="CT10" s="131"/>
      <c r="CU10" s="131"/>
      <c r="CV10" s="131"/>
      <c r="CW10" s="131"/>
    </row>
    <row r="11" spans="1:148" ht="39" customHeight="1" x14ac:dyDescent="0.15">
      <c r="A11" s="347"/>
      <c r="B11" s="347"/>
      <c r="C11" s="299"/>
      <c r="D11" s="299"/>
      <c r="E11" s="347"/>
      <c r="F11" s="347"/>
      <c r="G11" s="347"/>
      <c r="H11" s="347"/>
      <c r="I11" s="196" t="s">
        <v>1522</v>
      </c>
      <c r="J11" s="196" t="s">
        <v>1523</v>
      </c>
      <c r="K11" s="199" t="s">
        <v>1524</v>
      </c>
      <c r="L11" s="199" t="s">
        <v>1525</v>
      </c>
      <c r="M11" s="199" t="s">
        <v>1526</v>
      </c>
      <c r="N11" s="347"/>
      <c r="O11" s="347"/>
      <c r="P11" s="347"/>
      <c r="Q11" s="198" t="s">
        <v>1527</v>
      </c>
      <c r="R11" s="198" t="s">
        <v>1528</v>
      </c>
      <c r="S11" s="198" t="s">
        <v>1529</v>
      </c>
      <c r="T11" s="198" t="s">
        <v>1530</v>
      </c>
      <c r="U11" s="198" t="s">
        <v>1531</v>
      </c>
      <c r="V11" s="198" t="s">
        <v>1532</v>
      </c>
      <c r="W11" s="198" t="s">
        <v>1533</v>
      </c>
      <c r="X11" s="198" t="s">
        <v>1534</v>
      </c>
      <c r="Y11" s="196" t="str">
        <f>$G10</f>
        <v>vmax
(km/h)</v>
      </c>
      <c r="Z11" s="198" t="s">
        <v>1535</v>
      </c>
      <c r="AA11" s="198" t="s">
        <v>1536</v>
      </c>
      <c r="AB11" s="198" t="s">
        <v>1537</v>
      </c>
      <c r="AC11" s="198">
        <v>65</v>
      </c>
      <c r="AD11" s="198" t="s">
        <v>1538</v>
      </c>
      <c r="AE11" s="198">
        <v>15</v>
      </c>
      <c r="AF11" s="205">
        <v>91</v>
      </c>
      <c r="AG11" s="205" t="s">
        <v>1539</v>
      </c>
      <c r="AH11" s="198" t="s">
        <v>1540</v>
      </c>
      <c r="AI11" s="198" t="s">
        <v>1541</v>
      </c>
      <c r="AJ11" s="198" t="s">
        <v>1542</v>
      </c>
      <c r="AK11" s="198" t="s">
        <v>1543</v>
      </c>
      <c r="AL11" s="198" t="s">
        <v>1544</v>
      </c>
      <c r="AM11" s="198" t="s">
        <v>1545</v>
      </c>
      <c r="AN11" s="347"/>
      <c r="AO11" s="347"/>
      <c r="AP11" s="347"/>
      <c r="AQ11" s="347"/>
      <c r="AR11" s="347"/>
      <c r="AS11" s="347"/>
      <c r="AT11" s="347"/>
      <c r="AU11" s="347"/>
      <c r="AV11" s="347"/>
      <c r="AW11" s="347"/>
      <c r="AX11" s="355"/>
      <c r="AY11" s="347"/>
      <c r="AZ11" s="347"/>
      <c r="BA11" s="199" t="s">
        <v>1546</v>
      </c>
      <c r="BB11" s="196" t="s">
        <v>1547</v>
      </c>
      <c r="BC11" s="196" t="s">
        <v>1548</v>
      </c>
      <c r="BD11" s="196" t="s">
        <v>1549</v>
      </c>
      <c r="BE11" s="198" t="s">
        <v>1550</v>
      </c>
      <c r="BF11" s="196" t="s">
        <v>1551</v>
      </c>
      <c r="BG11" s="347"/>
      <c r="BH11" s="198" t="s">
        <v>1552</v>
      </c>
      <c r="BI11" s="198" t="s">
        <v>1553</v>
      </c>
      <c r="BJ11" s="347"/>
      <c r="BK11" s="347"/>
      <c r="BL11" s="347"/>
      <c r="BM11" s="347"/>
      <c r="BN11" s="347"/>
      <c r="BO11" s="347"/>
      <c r="BP11" s="347"/>
      <c r="BQ11" s="195" t="s">
        <v>1519</v>
      </c>
      <c r="BR11" s="195" t="s">
        <v>1478</v>
      </c>
      <c r="BS11" s="195" t="s">
        <v>1554</v>
      </c>
      <c r="BT11" s="195" t="s">
        <v>1555</v>
      </c>
      <c r="BU11" s="195" t="s">
        <v>1556</v>
      </c>
      <c r="BV11" s="189" t="s">
        <v>1557</v>
      </c>
      <c r="BW11" s="347"/>
      <c r="BX11" s="347"/>
      <c r="BY11" s="347"/>
      <c r="BZ11" s="347"/>
      <c r="CA11" s="347"/>
      <c r="CB11" s="347"/>
      <c r="CC11" s="347"/>
      <c r="CD11" s="58"/>
      <c r="CE11" s="131"/>
      <c r="CF11" s="131"/>
      <c r="CG11" s="131"/>
      <c r="CH11" s="131"/>
      <c r="CI11" s="131"/>
      <c r="CJ11" s="131"/>
      <c r="CK11" s="131"/>
      <c r="CL11" s="131"/>
      <c r="CM11" s="131"/>
      <c r="CN11" s="131"/>
      <c r="CO11" s="131"/>
      <c r="CP11" s="131"/>
      <c r="CQ11" s="131"/>
      <c r="CR11" s="131"/>
      <c r="CS11" s="131"/>
      <c r="CT11" s="131"/>
      <c r="CU11" s="131"/>
      <c r="CV11" s="131"/>
      <c r="CW11" s="131"/>
    </row>
    <row r="12" spans="1:148" ht="13.5" customHeight="1" x14ac:dyDescent="0.15">
      <c r="A12" s="196"/>
      <c r="B12" s="206"/>
      <c r="C12" s="204"/>
      <c r="D12" s="207"/>
      <c r="E12" s="208">
        <v>1</v>
      </c>
      <c r="F12" s="209">
        <v>2</v>
      </c>
      <c r="G12" s="208">
        <v>3</v>
      </c>
      <c r="H12" s="208">
        <v>4</v>
      </c>
      <c r="I12" s="208">
        <v>5</v>
      </c>
      <c r="J12" s="208">
        <v>6</v>
      </c>
      <c r="K12" s="208">
        <v>7</v>
      </c>
      <c r="L12" s="208">
        <v>8</v>
      </c>
      <c r="M12" s="208">
        <v>9</v>
      </c>
      <c r="N12" s="209">
        <v>10</v>
      </c>
      <c r="O12" s="208">
        <v>11</v>
      </c>
      <c r="P12" s="208">
        <v>12</v>
      </c>
      <c r="Q12" s="209">
        <v>13</v>
      </c>
      <c r="R12" s="209">
        <v>14</v>
      </c>
      <c r="S12" s="209">
        <v>15</v>
      </c>
      <c r="T12" s="209">
        <v>16</v>
      </c>
      <c r="U12" s="209">
        <v>17</v>
      </c>
      <c r="V12" s="209">
        <v>18</v>
      </c>
      <c r="W12" s="209">
        <v>19</v>
      </c>
      <c r="X12" s="209">
        <v>20</v>
      </c>
      <c r="Y12" s="208">
        <f>$G12</f>
        <v>3</v>
      </c>
      <c r="Z12" s="345">
        <v>22</v>
      </c>
      <c r="AA12" s="324"/>
      <c r="AB12" s="324"/>
      <c r="AC12" s="324"/>
      <c r="AD12" s="324"/>
      <c r="AE12" s="324"/>
      <c r="AF12" s="324"/>
      <c r="AG12" s="315"/>
      <c r="AH12" s="210">
        <v>23</v>
      </c>
      <c r="AI12" s="210">
        <v>24</v>
      </c>
      <c r="AJ12" s="210">
        <v>25</v>
      </c>
      <c r="AK12" s="210">
        <v>26</v>
      </c>
      <c r="AL12" s="210">
        <v>27</v>
      </c>
      <c r="AM12" s="210">
        <v>28</v>
      </c>
      <c r="AN12" s="57">
        <v>29</v>
      </c>
      <c r="AO12" s="57">
        <v>30</v>
      </c>
      <c r="AP12" s="57">
        <v>31</v>
      </c>
      <c r="AQ12" s="57">
        <v>32</v>
      </c>
      <c r="AR12" s="57">
        <v>33</v>
      </c>
      <c r="AS12" s="57">
        <v>34</v>
      </c>
      <c r="AT12" s="57">
        <v>35</v>
      </c>
      <c r="AU12" s="57">
        <v>36</v>
      </c>
      <c r="AV12" s="57">
        <v>37</v>
      </c>
      <c r="AW12" s="57">
        <v>38</v>
      </c>
      <c r="AX12" s="57">
        <v>39</v>
      </c>
      <c r="AY12" s="57">
        <v>40</v>
      </c>
      <c r="AZ12" s="57">
        <v>41</v>
      </c>
      <c r="BA12" s="57">
        <v>42</v>
      </c>
      <c r="BB12" s="57">
        <v>43</v>
      </c>
      <c r="BC12" s="57">
        <v>44</v>
      </c>
      <c r="BD12" s="57">
        <v>45</v>
      </c>
      <c r="BE12" s="210">
        <v>46</v>
      </c>
      <c r="BF12" s="57">
        <v>47</v>
      </c>
      <c r="BG12" s="57">
        <v>48</v>
      </c>
      <c r="BH12" s="210">
        <v>49</v>
      </c>
      <c r="BI12" s="210">
        <v>50</v>
      </c>
      <c r="BJ12" s="57">
        <v>51</v>
      </c>
      <c r="BK12" s="364">
        <f>$Z12</f>
        <v>22</v>
      </c>
      <c r="BL12" s="324"/>
      <c r="BM12" s="315"/>
      <c r="BN12" s="57">
        <v>52</v>
      </c>
      <c r="BO12" s="57">
        <v>53</v>
      </c>
      <c r="BP12" s="57">
        <v>54</v>
      </c>
      <c r="BQ12" s="57">
        <v>55</v>
      </c>
      <c r="BR12" s="57">
        <v>56</v>
      </c>
      <c r="BS12" s="57">
        <v>57</v>
      </c>
      <c r="BT12" s="57">
        <v>58</v>
      </c>
      <c r="BU12" s="57">
        <v>59</v>
      </c>
      <c r="BV12" s="57">
        <v>60</v>
      </c>
      <c r="BW12" s="210">
        <f>$AJ12</f>
        <v>25</v>
      </c>
      <c r="BX12" s="210">
        <f>$Z12</f>
        <v>22</v>
      </c>
      <c r="BY12" s="57">
        <v>61</v>
      </c>
      <c r="BZ12" s="57">
        <v>62</v>
      </c>
      <c r="CA12" s="57">
        <v>63</v>
      </c>
      <c r="CB12" s="57">
        <v>64</v>
      </c>
      <c r="CC12" s="57"/>
      <c r="CD12" s="49"/>
      <c r="CE12" s="131"/>
      <c r="CF12" s="131"/>
      <c r="CG12" s="131"/>
      <c r="CH12" s="131"/>
      <c r="CI12" s="131"/>
      <c r="CJ12" s="131"/>
      <c r="CK12" s="131"/>
      <c r="CL12" s="131"/>
      <c r="CM12" s="131"/>
      <c r="CN12" s="131"/>
      <c r="CO12" s="131"/>
      <c r="CP12" s="131"/>
      <c r="CQ12" s="131"/>
      <c r="CR12" s="131"/>
      <c r="CS12" s="131"/>
      <c r="CT12" s="131"/>
      <c r="CU12" s="131"/>
      <c r="CV12" s="131"/>
      <c r="CW12" s="131"/>
      <c r="CX12" s="131"/>
      <c r="CY12" s="131"/>
      <c r="CZ12" s="131"/>
      <c r="DA12" s="131"/>
      <c r="DB12" s="131"/>
      <c r="DC12" s="131"/>
      <c r="DD12" s="131"/>
      <c r="DE12" s="131"/>
      <c r="DF12" s="131"/>
      <c r="DG12" s="131"/>
      <c r="DH12" s="131"/>
      <c r="DI12" s="131"/>
      <c r="DJ12" s="131"/>
      <c r="DK12" s="131"/>
      <c r="DL12" s="131"/>
      <c r="DM12" s="131"/>
      <c r="DN12" s="131"/>
      <c r="DO12" s="131"/>
      <c r="DP12" s="131"/>
      <c r="DQ12" s="131"/>
      <c r="DR12" s="131"/>
      <c r="DS12" s="131"/>
      <c r="DT12" s="131"/>
      <c r="DU12" s="131"/>
      <c r="DV12" s="131"/>
      <c r="DW12" s="131"/>
      <c r="DX12" s="131"/>
      <c r="DY12" s="131"/>
    </row>
    <row r="13" spans="1:148" ht="13.5" customHeight="1" x14ac:dyDescent="0.15">
      <c r="A13" s="185">
        <v>70</v>
      </c>
      <c r="B13" s="211">
        <v>63133624</v>
      </c>
      <c r="C13" s="212" t="s">
        <v>1558</v>
      </c>
      <c r="D13" s="188" t="s">
        <v>1559</v>
      </c>
      <c r="E13" s="208">
        <v>5</v>
      </c>
      <c r="F13" s="213"/>
      <c r="G13" s="208">
        <v>231</v>
      </c>
      <c r="H13" s="208" t="s">
        <v>1560</v>
      </c>
      <c r="I13" s="214" t="s">
        <v>1561</v>
      </c>
      <c r="J13" s="214" t="s">
        <v>680</v>
      </c>
      <c r="K13" s="214" t="s">
        <v>1562</v>
      </c>
      <c r="L13" s="214" t="s">
        <v>1563</v>
      </c>
      <c r="M13" s="214" t="s">
        <v>1564</v>
      </c>
      <c r="N13" s="208" t="s">
        <v>1565</v>
      </c>
      <c r="O13" s="215">
        <v>0.93</v>
      </c>
      <c r="P13" s="214" t="s">
        <v>678</v>
      </c>
      <c r="Q13" s="370"/>
      <c r="R13" s="312"/>
      <c r="S13" s="342"/>
      <c r="T13" s="214" t="s">
        <v>616</v>
      </c>
      <c r="U13" s="214" t="s">
        <v>1566</v>
      </c>
      <c r="V13" s="370"/>
      <c r="W13" s="312"/>
      <c r="X13" s="312"/>
      <c r="Y13" s="312"/>
      <c r="Z13" s="312"/>
      <c r="AA13" s="312"/>
      <c r="AB13" s="312"/>
      <c r="AC13" s="312"/>
      <c r="AD13" s="312"/>
      <c r="AE13" s="312"/>
      <c r="AF13" s="312"/>
      <c r="AG13" s="342"/>
      <c r="AH13" s="214" t="s">
        <v>630</v>
      </c>
      <c r="AI13" s="214" t="s">
        <v>637</v>
      </c>
      <c r="AJ13" s="214" t="s">
        <v>1567</v>
      </c>
      <c r="AK13" s="214" t="s">
        <v>731</v>
      </c>
      <c r="AL13" s="214" t="s">
        <v>724</v>
      </c>
      <c r="AM13" s="214" t="s">
        <v>738</v>
      </c>
      <c r="AN13" s="363"/>
      <c r="AO13" s="315"/>
      <c r="AP13" s="57" t="s">
        <v>189</v>
      </c>
      <c r="AQ13" s="363"/>
      <c r="AR13" s="324"/>
      <c r="AS13" s="324"/>
      <c r="AT13" s="324"/>
      <c r="AU13" s="324"/>
      <c r="AV13" s="315"/>
      <c r="AW13" s="208" t="s">
        <v>812</v>
      </c>
      <c r="AX13" s="208" t="s">
        <v>814</v>
      </c>
      <c r="AY13" s="363"/>
      <c r="AZ13" s="324"/>
      <c r="BA13" s="324"/>
      <c r="BB13" s="324"/>
      <c r="BC13" s="324"/>
      <c r="BD13" s="324"/>
      <c r="BE13" s="324"/>
      <c r="BF13" s="324"/>
      <c r="BG13" s="324"/>
      <c r="BH13" s="324"/>
      <c r="BI13" s="324"/>
      <c r="BJ13" s="324"/>
      <c r="BK13" s="324"/>
      <c r="BL13" s="324"/>
      <c r="BM13" s="324"/>
      <c r="BN13" s="324"/>
      <c r="BO13" s="324"/>
      <c r="BP13" s="324"/>
      <c r="BQ13" s="324"/>
      <c r="BR13" s="324"/>
      <c r="BS13" s="324"/>
      <c r="BT13" s="324"/>
      <c r="BU13" s="324"/>
      <c r="BV13" s="324"/>
      <c r="BW13" s="324"/>
      <c r="BX13" s="324"/>
      <c r="BY13" s="324"/>
      <c r="BZ13" s="324"/>
      <c r="CA13" s="324"/>
      <c r="CB13" s="324"/>
      <c r="CC13" s="57" t="s">
        <v>1568</v>
      </c>
      <c r="CD13" s="49"/>
      <c r="CE13" s="208">
        <v>1</v>
      </c>
      <c r="CF13" s="208">
        <v>3</v>
      </c>
      <c r="CG13" s="208">
        <v>5</v>
      </c>
      <c r="CH13" s="208">
        <v>6</v>
      </c>
      <c r="CI13" s="208">
        <v>7</v>
      </c>
      <c r="CJ13" s="208">
        <v>8</v>
      </c>
      <c r="CK13" s="208">
        <v>9</v>
      </c>
      <c r="CL13" s="209">
        <v>10</v>
      </c>
      <c r="CM13" s="208">
        <v>11</v>
      </c>
      <c r="CN13" s="208">
        <v>12</v>
      </c>
      <c r="CO13" s="209">
        <v>16</v>
      </c>
      <c r="CP13" s="209">
        <v>17</v>
      </c>
      <c r="CQ13" s="210">
        <v>23</v>
      </c>
      <c r="CR13" s="210">
        <v>24</v>
      </c>
      <c r="CS13" s="210">
        <v>25</v>
      </c>
      <c r="CT13" s="210">
        <v>26</v>
      </c>
      <c r="CU13" s="210">
        <v>27</v>
      </c>
      <c r="CV13" s="210">
        <v>28</v>
      </c>
      <c r="CW13" s="57">
        <v>31</v>
      </c>
      <c r="CX13" s="57">
        <v>38</v>
      </c>
      <c r="CY13" s="57">
        <v>39</v>
      </c>
      <c r="CZ13" s="166"/>
      <c r="DA13" s="166"/>
      <c r="DB13" s="166"/>
      <c r="DC13" s="166"/>
      <c r="DD13" s="166"/>
      <c r="DE13" s="131"/>
      <c r="DF13" s="131"/>
      <c r="DG13" s="131"/>
      <c r="DH13" s="131"/>
      <c r="DI13" s="131"/>
      <c r="DJ13" s="131"/>
      <c r="DK13" s="131"/>
      <c r="DL13" s="131"/>
      <c r="DM13" s="131"/>
      <c r="DN13" s="131"/>
      <c r="DO13" s="131"/>
      <c r="DP13" s="131"/>
      <c r="DQ13" s="131"/>
      <c r="DR13" s="131"/>
      <c r="DS13" s="131"/>
      <c r="DT13" s="82"/>
      <c r="DU13" s="49"/>
      <c r="DV13" s="82"/>
      <c r="DW13" s="82"/>
      <c r="DX13" s="82"/>
      <c r="DY13" s="82"/>
      <c r="EE13" s="299"/>
      <c r="EF13" s="299"/>
      <c r="EG13" s="299"/>
      <c r="EJ13" s="299"/>
      <c r="EK13" s="299"/>
      <c r="EL13" s="299"/>
      <c r="EM13" s="299"/>
      <c r="EN13" s="299"/>
    </row>
    <row r="14" spans="1:148" ht="13.5" customHeight="1" x14ac:dyDescent="0.15">
      <c r="A14" s="216"/>
      <c r="B14" s="217"/>
      <c r="C14" s="218" t="s">
        <v>1569</v>
      </c>
      <c r="D14" s="219"/>
      <c r="E14" s="220">
        <v>5</v>
      </c>
      <c r="F14" s="221">
        <f>$V14-($Q14+($I15+$J15)*$E13)</f>
        <v>100</v>
      </c>
      <c r="G14" s="374"/>
      <c r="H14" s="354"/>
      <c r="I14" s="354"/>
      <c r="J14" s="354"/>
      <c r="K14" s="354"/>
      <c r="L14" s="354"/>
      <c r="M14" s="355"/>
      <c r="N14" s="222" t="s">
        <v>1570</v>
      </c>
      <c r="O14" s="374"/>
      <c r="P14" s="355"/>
      <c r="Q14" s="209">
        <v>1400</v>
      </c>
      <c r="R14" s="209" t="s">
        <v>1571</v>
      </c>
      <c r="S14" s="209" t="s">
        <v>1571</v>
      </c>
      <c r="T14" s="223" t="e">
        <f>($R14*100)/($Q14)</f>
        <v>#VALUE!</v>
      </c>
      <c r="U14" s="198" t="e">
        <f>100-$T14</f>
        <v>#VALUE!</v>
      </c>
      <c r="V14" s="209">
        <v>1850</v>
      </c>
      <c r="W14" s="209" t="s">
        <v>1571</v>
      </c>
      <c r="X14" s="209" t="s">
        <v>1571</v>
      </c>
      <c r="Y14" s="209"/>
      <c r="Z14" s="210" t="s">
        <v>1535</v>
      </c>
      <c r="AA14" s="210">
        <v>235</v>
      </c>
      <c r="AB14" s="210" t="s">
        <v>1537</v>
      </c>
      <c r="AC14" s="210">
        <v>40</v>
      </c>
      <c r="AD14" s="210" t="s">
        <v>57</v>
      </c>
      <c r="AE14" s="210">
        <v>18</v>
      </c>
      <c r="AF14" s="210">
        <v>95</v>
      </c>
      <c r="AG14" s="210" t="s">
        <v>1572</v>
      </c>
      <c r="AH14" s="209" t="e">
        <f>(W14/V14)*100</f>
        <v>#VALUE!</v>
      </c>
      <c r="AI14" s="209" t="e">
        <f>($X14/$V14)*100</f>
        <v>#VALUE!</v>
      </c>
      <c r="AJ14" s="209">
        <v>1549</v>
      </c>
      <c r="AK14" s="209">
        <v>1826</v>
      </c>
      <c r="AL14" s="209">
        <v>4676</v>
      </c>
      <c r="AM14" s="209">
        <v>1415</v>
      </c>
      <c r="AN14" s="224"/>
      <c r="AO14" s="225"/>
      <c r="AP14" s="225"/>
      <c r="AQ14" s="225"/>
      <c r="AR14" s="225"/>
      <c r="AS14" s="225"/>
      <c r="AT14" s="225"/>
      <c r="AU14" s="225"/>
      <c r="AV14" s="225"/>
      <c r="AW14" s="225"/>
      <c r="AX14" s="225"/>
      <c r="AY14" s="225"/>
      <c r="AZ14" s="225"/>
      <c r="BA14" s="225"/>
      <c r="BB14" s="225"/>
      <c r="BC14" s="225"/>
      <c r="BD14" s="225"/>
      <c r="BE14" s="226">
        <v>3308</v>
      </c>
      <c r="BF14" s="225"/>
      <c r="BG14" s="227"/>
      <c r="BH14" s="226">
        <v>4467</v>
      </c>
      <c r="BI14" s="209">
        <v>6</v>
      </c>
      <c r="BJ14" s="345"/>
      <c r="BK14" s="324"/>
      <c r="BL14" s="324"/>
      <c r="BM14" s="324"/>
      <c r="BN14" s="324"/>
      <c r="BO14" s="324"/>
      <c r="BP14" s="324"/>
      <c r="BQ14" s="324"/>
      <c r="BR14" s="324"/>
      <c r="BS14" s="324"/>
      <c r="BT14" s="324"/>
      <c r="BU14" s="324"/>
      <c r="BV14" s="324"/>
      <c r="BW14" s="324"/>
      <c r="BX14" s="324"/>
      <c r="BY14" s="324"/>
      <c r="BZ14" s="324"/>
      <c r="CA14" s="324"/>
      <c r="CB14" s="324"/>
      <c r="CC14" s="209" t="s">
        <v>1573</v>
      </c>
      <c r="CD14" s="175"/>
      <c r="CE14" s="209">
        <v>2</v>
      </c>
      <c r="CF14" s="209">
        <v>10</v>
      </c>
      <c r="CG14" s="209">
        <v>13</v>
      </c>
      <c r="CH14" s="209">
        <v>14</v>
      </c>
      <c r="CI14" s="209">
        <v>15</v>
      </c>
      <c r="CJ14" s="209">
        <v>16</v>
      </c>
      <c r="CK14" s="209">
        <v>17</v>
      </c>
      <c r="CL14" s="209">
        <v>18</v>
      </c>
      <c r="CM14" s="209">
        <v>19</v>
      </c>
      <c r="CN14" s="209">
        <v>20</v>
      </c>
      <c r="CO14" s="209">
        <v>22</v>
      </c>
      <c r="CP14" s="210">
        <v>23</v>
      </c>
      <c r="CQ14" s="210">
        <v>24</v>
      </c>
      <c r="CR14" s="210">
        <v>25</v>
      </c>
      <c r="CS14" s="210">
        <v>26</v>
      </c>
      <c r="CT14" s="210">
        <v>27</v>
      </c>
      <c r="CU14" s="210">
        <v>28</v>
      </c>
      <c r="CV14" s="210">
        <v>46</v>
      </c>
      <c r="CW14" s="210">
        <v>49</v>
      </c>
      <c r="CX14" s="210">
        <v>50</v>
      </c>
      <c r="CY14" s="165"/>
      <c r="CZ14" s="175"/>
      <c r="DA14" s="175"/>
      <c r="DB14" s="175"/>
      <c r="DC14" s="175"/>
      <c r="DD14" s="175"/>
      <c r="DE14" s="228" t="s">
        <v>1574</v>
      </c>
      <c r="DF14" s="228"/>
      <c r="DG14" s="228"/>
      <c r="DH14" s="228"/>
      <c r="DI14" s="228"/>
      <c r="DJ14" s="228"/>
      <c r="DK14" s="228"/>
      <c r="DL14" s="228"/>
      <c r="DM14" s="228"/>
      <c r="DN14" s="228"/>
      <c r="DO14" s="228"/>
      <c r="DP14" s="228"/>
      <c r="DQ14" s="228"/>
      <c r="DR14" s="228"/>
      <c r="DS14" s="228"/>
      <c r="DT14" s="165"/>
      <c r="DU14" s="165"/>
      <c r="DV14" s="365"/>
      <c r="DW14" s="299"/>
      <c r="DX14" s="299"/>
      <c r="DY14" s="299"/>
      <c r="DZ14" s="299"/>
      <c r="EA14" s="299"/>
      <c r="EC14" s="299"/>
      <c r="ED14" s="299"/>
    </row>
    <row r="15" spans="1:148" ht="13.5" customHeight="1" x14ac:dyDescent="0.15">
      <c r="A15" s="229"/>
      <c r="B15" s="230"/>
      <c r="C15" s="218" t="s">
        <v>1575</v>
      </c>
      <c r="D15" s="231"/>
      <c r="E15" s="208">
        <v>5</v>
      </c>
      <c r="F15" s="208">
        <v>440</v>
      </c>
      <c r="G15" s="208">
        <v>231</v>
      </c>
      <c r="H15" s="208" t="s">
        <v>1560</v>
      </c>
      <c r="I15" s="208">
        <v>65</v>
      </c>
      <c r="J15" s="208">
        <v>5</v>
      </c>
      <c r="K15" s="208">
        <v>0.7</v>
      </c>
      <c r="L15" s="208">
        <v>1.4E-2</v>
      </c>
      <c r="M15" s="208">
        <v>1.2E-2</v>
      </c>
      <c r="N15" s="209" t="str">
        <f>$D13</f>
        <v>Danh</v>
      </c>
      <c r="O15" s="215">
        <v>0.93</v>
      </c>
      <c r="P15" s="208">
        <v>5</v>
      </c>
      <c r="Q15" s="208">
        <v>1410</v>
      </c>
      <c r="R15" s="208">
        <v>805</v>
      </c>
      <c r="S15" s="208">
        <v>605</v>
      </c>
      <c r="T15" s="233">
        <v>57.092198580000002</v>
      </c>
      <c r="U15" s="208">
        <v>42.907801419999998</v>
      </c>
      <c r="V15" s="208">
        <v>1860</v>
      </c>
      <c r="W15" s="208">
        <v>1000</v>
      </c>
      <c r="X15" s="208">
        <v>860</v>
      </c>
      <c r="Y15" s="208">
        <v>231</v>
      </c>
      <c r="Z15" s="57" t="s">
        <v>1535</v>
      </c>
      <c r="AA15" s="57">
        <v>235</v>
      </c>
      <c r="AB15" s="57" t="s">
        <v>1537</v>
      </c>
      <c r="AC15" s="57">
        <v>40</v>
      </c>
      <c r="AD15" s="57" t="s">
        <v>57</v>
      </c>
      <c r="AE15" s="57">
        <v>18</v>
      </c>
      <c r="AF15" s="57">
        <v>95</v>
      </c>
      <c r="AG15" s="57" t="s">
        <v>1572</v>
      </c>
      <c r="AH15" s="215">
        <v>53.763440860000003</v>
      </c>
      <c r="AI15" s="215">
        <v>46.236559139999997</v>
      </c>
      <c r="AJ15" s="208">
        <v>1550</v>
      </c>
      <c r="AK15" s="208">
        <v>1825</v>
      </c>
      <c r="AL15" s="208">
        <v>4680</v>
      </c>
      <c r="AM15" s="208">
        <v>1420</v>
      </c>
      <c r="AN15" s="215" t="s">
        <v>1576</v>
      </c>
      <c r="AO15" s="215" t="s">
        <v>1577</v>
      </c>
      <c r="AP15" s="208" t="s">
        <v>189</v>
      </c>
      <c r="AQ15" s="215" t="s">
        <v>807</v>
      </c>
      <c r="AR15" s="208">
        <v>4</v>
      </c>
      <c r="AS15" s="208" t="s">
        <v>1578</v>
      </c>
      <c r="AT15" s="208">
        <v>1</v>
      </c>
      <c r="AU15" s="208">
        <v>1</v>
      </c>
      <c r="AV15" s="208">
        <v>1</v>
      </c>
      <c r="AW15" s="208">
        <v>600</v>
      </c>
      <c r="AX15" s="232">
        <v>44927</v>
      </c>
      <c r="AY15" s="215" t="s">
        <v>1579</v>
      </c>
      <c r="AZ15" s="215" t="s">
        <v>1580</v>
      </c>
      <c r="BA15" s="215" t="s">
        <v>1581</v>
      </c>
      <c r="BB15" s="208" t="s">
        <v>1582</v>
      </c>
      <c r="BC15" s="215" t="s">
        <v>1583</v>
      </c>
      <c r="BD15" s="208" t="s">
        <v>1584</v>
      </c>
      <c r="BE15" s="208">
        <v>3.3079999999999998</v>
      </c>
      <c r="BF15" s="215" t="s">
        <v>1585</v>
      </c>
      <c r="BG15" s="215" t="s">
        <v>1586</v>
      </c>
      <c r="BH15" s="233">
        <v>4467</v>
      </c>
      <c r="BI15" s="208">
        <v>6</v>
      </c>
      <c r="BJ15" s="215" t="s">
        <v>1607</v>
      </c>
      <c r="BK15" s="57">
        <f>$AE15</f>
        <v>18</v>
      </c>
      <c r="BL15" s="57">
        <f>$AA15</f>
        <v>235</v>
      </c>
      <c r="BM15" s="57">
        <f>($BL15*$AC15)/100</f>
        <v>94</v>
      </c>
      <c r="BN15" s="57">
        <f>(($BK15*25.4)/2)+$BM15</f>
        <v>322.60000000000002</v>
      </c>
      <c r="BO15" s="215" t="s">
        <v>1604</v>
      </c>
      <c r="BP15" s="215" t="s">
        <v>2369</v>
      </c>
      <c r="BQ15" s="215" t="s">
        <v>1587</v>
      </c>
      <c r="BR15" s="215" t="s">
        <v>2370</v>
      </c>
      <c r="BS15" s="215" t="s">
        <v>1588</v>
      </c>
      <c r="BT15" s="215" t="s">
        <v>807</v>
      </c>
      <c r="BU15" s="215" t="s">
        <v>1589</v>
      </c>
      <c r="BV15" s="215" t="s">
        <v>1590</v>
      </c>
      <c r="BW15" s="57">
        <f>$AJ15</f>
        <v>1550</v>
      </c>
      <c r="BX15" s="57">
        <f>$AA15</f>
        <v>235</v>
      </c>
      <c r="BY15" s="57">
        <f>$BW15-$BX15</f>
        <v>1315</v>
      </c>
      <c r="BZ15" s="57">
        <f>$AL15</f>
        <v>4680</v>
      </c>
      <c r="CA15" s="208" t="s">
        <v>1591</v>
      </c>
      <c r="CB15" s="215" t="s">
        <v>1592</v>
      </c>
      <c r="CC15" s="57" t="s">
        <v>1593</v>
      </c>
      <c r="CD15" s="49"/>
      <c r="CE15" s="208">
        <v>1</v>
      </c>
      <c r="CF15" s="209">
        <v>2</v>
      </c>
      <c r="CG15" s="208">
        <v>3</v>
      </c>
      <c r="CH15" s="208">
        <v>5</v>
      </c>
      <c r="CI15" s="208">
        <v>6</v>
      </c>
      <c r="CJ15" s="208">
        <v>7</v>
      </c>
      <c r="CK15" s="208">
        <v>8</v>
      </c>
      <c r="CL15" s="208">
        <v>9</v>
      </c>
      <c r="CM15" s="209">
        <v>10</v>
      </c>
      <c r="CN15" s="208">
        <v>11</v>
      </c>
      <c r="CO15" s="208">
        <v>12</v>
      </c>
      <c r="CP15" s="209">
        <v>13</v>
      </c>
      <c r="CQ15" s="209">
        <v>14</v>
      </c>
      <c r="CR15" s="209">
        <v>15</v>
      </c>
      <c r="CS15" s="209">
        <v>16</v>
      </c>
      <c r="CT15" s="209">
        <v>17</v>
      </c>
      <c r="CU15" s="209">
        <v>18</v>
      </c>
      <c r="CV15" s="209">
        <v>19</v>
      </c>
      <c r="CW15" s="209">
        <v>20</v>
      </c>
      <c r="CX15" s="208">
        <f>$G15</f>
        <v>231</v>
      </c>
      <c r="CY15" s="200">
        <v>22</v>
      </c>
      <c r="CZ15" s="210">
        <v>23</v>
      </c>
      <c r="DA15" s="210">
        <v>24</v>
      </c>
      <c r="DB15" s="210">
        <v>25</v>
      </c>
      <c r="DC15" s="210">
        <v>26</v>
      </c>
      <c r="DD15" s="210">
        <v>27</v>
      </c>
      <c r="DE15" s="210">
        <v>28</v>
      </c>
      <c r="DF15" s="57">
        <v>29</v>
      </c>
      <c r="DG15" s="57">
        <v>30</v>
      </c>
      <c r="DH15" s="57">
        <v>31</v>
      </c>
      <c r="DI15" s="57">
        <v>32</v>
      </c>
      <c r="DJ15" s="57">
        <v>33</v>
      </c>
      <c r="DK15" s="57">
        <v>34</v>
      </c>
      <c r="DL15" s="125">
        <v>35</v>
      </c>
      <c r="DM15" s="49">
        <v>36</v>
      </c>
      <c r="DN15" s="49">
        <v>37</v>
      </c>
      <c r="DO15" s="49">
        <v>38</v>
      </c>
      <c r="DP15" s="49">
        <v>39</v>
      </c>
      <c r="DQ15" s="49">
        <v>40</v>
      </c>
      <c r="DR15" s="49">
        <v>41</v>
      </c>
      <c r="DS15" s="49">
        <v>42</v>
      </c>
      <c r="DT15" s="49">
        <v>43</v>
      </c>
      <c r="DU15" s="49">
        <v>44</v>
      </c>
      <c r="DV15" s="49">
        <v>45</v>
      </c>
      <c r="DW15" s="49">
        <v>47</v>
      </c>
      <c r="DX15" s="49">
        <v>48</v>
      </c>
      <c r="DY15" s="166">
        <v>49</v>
      </c>
      <c r="DZ15" s="166">
        <v>50</v>
      </c>
      <c r="EA15" s="49">
        <v>51</v>
      </c>
      <c r="EB15" s="166" t="str">
        <f>$Z15</f>
        <v>P</v>
      </c>
      <c r="EC15" s="49">
        <v>52</v>
      </c>
      <c r="ED15" s="49">
        <v>53</v>
      </c>
      <c r="EE15" s="49">
        <v>54</v>
      </c>
      <c r="EF15" s="49">
        <v>55</v>
      </c>
      <c r="EG15" s="49">
        <v>56</v>
      </c>
      <c r="EH15" s="49">
        <v>57</v>
      </c>
      <c r="EI15" s="49">
        <v>58</v>
      </c>
      <c r="EJ15" s="49">
        <v>59</v>
      </c>
      <c r="EK15" s="49">
        <v>60</v>
      </c>
      <c r="EL15" s="166">
        <f>$AJ15</f>
        <v>1550</v>
      </c>
      <c r="EM15" s="166" t="str">
        <f>$Z15</f>
        <v>P</v>
      </c>
      <c r="EN15" s="49">
        <v>61</v>
      </c>
      <c r="EO15" s="49">
        <v>62</v>
      </c>
      <c r="EP15" s="49">
        <v>63</v>
      </c>
      <c r="EQ15" s="49">
        <v>64</v>
      </c>
      <c r="ER15" s="131"/>
    </row>
    <row r="16" spans="1:148" ht="13.5" customHeight="1" x14ac:dyDescent="0.15">
      <c r="A16" s="59"/>
      <c r="B16" s="49"/>
      <c r="C16" s="63"/>
      <c r="D16" s="234"/>
      <c r="E16" s="234"/>
      <c r="F16" s="234"/>
      <c r="G16" s="234"/>
      <c r="H16" s="234"/>
      <c r="I16" s="49"/>
      <c r="J16" s="49"/>
      <c r="K16" s="49"/>
      <c r="L16" s="49"/>
      <c r="M16" s="49"/>
      <c r="N16" s="49"/>
      <c r="O16" s="166"/>
      <c r="P16" s="166"/>
      <c r="Q16" s="49"/>
      <c r="R16" s="49"/>
      <c r="S16" s="49"/>
      <c r="T16" s="166"/>
      <c r="U16" s="166"/>
      <c r="V16" s="166"/>
      <c r="W16" s="166"/>
      <c r="X16" s="166"/>
      <c r="Y16" s="166"/>
      <c r="Z16" s="166"/>
      <c r="AA16" s="166"/>
      <c r="AB16" s="166"/>
      <c r="AC16" s="166"/>
      <c r="AD16" s="166"/>
      <c r="AE16" s="166"/>
      <c r="AF16" s="166"/>
      <c r="AG16" s="166"/>
      <c r="AH16" s="166"/>
      <c r="AI16" s="166"/>
      <c r="AJ16" s="166"/>
      <c r="AK16" s="166"/>
      <c r="AL16" s="166"/>
      <c r="AM16" s="166"/>
      <c r="AN16" s="49"/>
      <c r="AO16" s="49"/>
      <c r="AP16" s="235"/>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131"/>
      <c r="CF16" s="131"/>
      <c r="CG16" s="131"/>
      <c r="CH16" s="131"/>
      <c r="CI16" s="131"/>
      <c r="CJ16" s="131"/>
      <c r="CK16" s="131"/>
      <c r="CL16" s="131"/>
      <c r="CM16" s="131"/>
      <c r="CN16" s="131"/>
      <c r="CO16" s="131"/>
      <c r="CP16" s="131"/>
      <c r="CQ16" s="131"/>
      <c r="CR16" s="131"/>
      <c r="CS16" s="131"/>
      <c r="CT16" s="131"/>
      <c r="CU16" s="131"/>
      <c r="CV16" s="131"/>
      <c r="CW16" s="131"/>
      <c r="CX16" s="131"/>
      <c r="CY16" s="131"/>
      <c r="CZ16" s="49"/>
      <c r="DA16" s="49"/>
      <c r="DB16" s="49"/>
      <c r="DC16" s="49"/>
      <c r="DD16" s="49"/>
      <c r="DE16" s="236" t="s">
        <v>1594</v>
      </c>
      <c r="DF16" s="131"/>
      <c r="DG16" s="131"/>
      <c r="DH16" s="131"/>
      <c r="DI16" s="131"/>
      <c r="DJ16" s="131"/>
      <c r="DK16" s="131"/>
      <c r="DL16" s="131"/>
      <c r="DM16" s="131"/>
      <c r="DN16" s="131"/>
      <c r="DO16" s="131"/>
      <c r="DP16" s="131"/>
      <c r="DQ16" s="131"/>
      <c r="DR16" s="131"/>
      <c r="DS16" s="131"/>
      <c r="DT16" s="131"/>
      <c r="DU16" s="131"/>
      <c r="DV16" s="131"/>
      <c r="DW16" s="131"/>
      <c r="DX16" s="131"/>
      <c r="DY16" s="131"/>
      <c r="DZ16" s="131"/>
      <c r="EA16" s="131"/>
      <c r="EB16" s="131"/>
      <c r="EC16" s="131"/>
      <c r="ED16" s="131"/>
      <c r="EE16" s="131"/>
      <c r="EF16" s="131"/>
      <c r="EG16" s="131"/>
      <c r="EH16" s="131"/>
      <c r="EI16" s="131"/>
      <c r="EJ16" s="131"/>
      <c r="EK16" s="131"/>
      <c r="EL16" s="131"/>
      <c r="EM16" s="131"/>
      <c r="EN16" s="131"/>
      <c r="EO16" s="131"/>
      <c r="EP16" s="131"/>
      <c r="EQ16" s="131"/>
      <c r="ER16" s="131"/>
    </row>
    <row r="17" spans="1:148" ht="13.5" customHeight="1" x14ac:dyDescent="0.15">
      <c r="A17" s="59"/>
      <c r="B17" s="49"/>
      <c r="C17" s="49"/>
      <c r="D17" s="234"/>
      <c r="E17" s="234"/>
      <c r="F17" s="234"/>
      <c r="G17" s="234"/>
      <c r="H17" s="234"/>
      <c r="I17" s="49"/>
      <c r="J17" s="49"/>
      <c r="K17" s="49"/>
      <c r="L17" s="49"/>
      <c r="M17" s="49"/>
      <c r="N17" s="49"/>
      <c r="O17" s="49"/>
      <c r="P17" s="49"/>
      <c r="Q17" s="49"/>
      <c r="R17" s="49"/>
      <c r="S17" s="49"/>
      <c r="T17" s="166"/>
      <c r="U17" s="166"/>
      <c r="V17" s="166"/>
      <c r="W17" s="166"/>
      <c r="X17" s="166"/>
      <c r="Y17" s="166"/>
      <c r="Z17" s="166"/>
      <c r="AA17" s="166"/>
      <c r="AB17" s="166"/>
      <c r="AC17" s="166"/>
      <c r="AD17" s="166"/>
      <c r="AE17" s="166"/>
      <c r="AF17" s="166"/>
      <c r="AG17" s="166"/>
      <c r="AH17" s="166"/>
      <c r="AI17" s="166"/>
      <c r="AJ17" s="166"/>
      <c r="AK17" s="237"/>
      <c r="AL17" s="237"/>
      <c r="AM17" s="237"/>
      <c r="AN17" s="57" t="s">
        <v>1576</v>
      </c>
      <c r="AO17" s="57" t="s">
        <v>1577</v>
      </c>
      <c r="AP17" s="57" t="s">
        <v>189</v>
      </c>
      <c r="AQ17" s="57" t="s">
        <v>1595</v>
      </c>
      <c r="AR17" s="49"/>
      <c r="AS17" s="49"/>
      <c r="AT17" s="49"/>
      <c r="AU17" s="49"/>
      <c r="AV17" s="49"/>
      <c r="AW17" s="49"/>
      <c r="AX17" s="49"/>
      <c r="AY17" s="238"/>
      <c r="AZ17" s="238"/>
      <c r="BA17" s="49"/>
      <c r="BB17" s="49"/>
      <c r="BC17" s="49"/>
      <c r="BD17" s="49"/>
      <c r="BE17" s="49"/>
      <c r="BF17" s="125" t="s">
        <v>1585</v>
      </c>
      <c r="BG17" s="57" t="s">
        <v>1586</v>
      </c>
      <c r="BH17" s="228"/>
      <c r="BI17" s="49"/>
      <c r="BJ17" s="57" t="s">
        <v>1596</v>
      </c>
      <c r="BK17" s="49"/>
      <c r="BL17" s="49"/>
      <c r="BM17" s="49"/>
      <c r="BN17" s="49"/>
      <c r="BO17" s="57" t="s">
        <v>1597</v>
      </c>
      <c r="BP17" s="49"/>
      <c r="BQ17" s="49"/>
      <c r="BR17" s="49"/>
      <c r="BS17" s="49"/>
      <c r="BT17" s="49"/>
      <c r="BU17" s="49"/>
      <c r="BV17" s="49"/>
      <c r="BW17" s="49"/>
      <c r="BX17" s="49"/>
      <c r="BY17" s="49"/>
      <c r="BZ17" s="49"/>
      <c r="CA17" s="49"/>
      <c r="CB17" s="238"/>
      <c r="CC17" s="49"/>
      <c r="CD17" s="49"/>
      <c r="CE17" s="131"/>
      <c r="CF17" s="131"/>
      <c r="CG17" s="131"/>
      <c r="CH17" s="131"/>
      <c r="CI17" s="131"/>
      <c r="CJ17" s="131"/>
      <c r="CK17" s="131"/>
      <c r="CL17" s="131"/>
      <c r="CM17" s="131"/>
      <c r="CN17" s="131"/>
      <c r="CO17" s="131"/>
      <c r="CP17" s="131"/>
      <c r="CQ17" s="131"/>
      <c r="CR17" s="131"/>
      <c r="CS17" s="131"/>
      <c r="CT17" s="131"/>
      <c r="CU17" s="131"/>
      <c r="CV17" s="131"/>
      <c r="CW17" s="131"/>
      <c r="CX17" s="131"/>
      <c r="CY17" s="131"/>
      <c r="CZ17" s="166"/>
      <c r="DA17" s="166"/>
      <c r="DB17" s="166"/>
      <c r="DC17" s="166"/>
      <c r="DD17" s="166"/>
      <c r="DE17" s="236" t="s">
        <v>1598</v>
      </c>
      <c r="DF17" s="131"/>
      <c r="DG17" s="131"/>
      <c r="DH17" s="131"/>
      <c r="DI17" s="131"/>
      <c r="DJ17" s="131"/>
      <c r="DK17" s="131"/>
      <c r="DL17" s="131"/>
      <c r="DM17" s="131"/>
      <c r="DN17" s="131"/>
      <c r="DO17" s="131"/>
      <c r="DP17" s="131"/>
      <c r="DQ17" s="131"/>
      <c r="DR17" s="131"/>
      <c r="DS17" s="131"/>
      <c r="DT17" s="131"/>
      <c r="DU17" s="131"/>
      <c r="DV17" s="131"/>
      <c r="DW17" s="131"/>
      <c r="DX17" s="131"/>
      <c r="DY17" s="131"/>
      <c r="DZ17" s="131"/>
      <c r="EA17" s="131"/>
      <c r="EB17" s="131"/>
      <c r="EC17" s="131"/>
      <c r="ED17" s="131"/>
      <c r="EE17" s="131"/>
      <c r="EF17" s="131"/>
      <c r="EG17" s="131"/>
      <c r="EH17" s="131"/>
      <c r="EI17" s="131"/>
      <c r="EJ17" s="131"/>
      <c r="EK17" s="131"/>
      <c r="EL17" s="131"/>
      <c r="EM17" s="131"/>
      <c r="EN17" s="131"/>
      <c r="EO17" s="131"/>
      <c r="EP17" s="131"/>
      <c r="EQ17" s="131"/>
      <c r="ER17" s="131"/>
    </row>
    <row r="18" spans="1:148" ht="13.5" customHeight="1" x14ac:dyDescent="0.15">
      <c r="A18" s="59"/>
      <c r="B18" s="49"/>
      <c r="C18" s="49"/>
      <c r="D18" s="234"/>
      <c r="E18" s="234"/>
      <c r="F18" s="234"/>
      <c r="G18" s="234"/>
      <c r="H18" s="234"/>
      <c r="I18" s="49"/>
      <c r="J18" s="49"/>
      <c r="K18" s="49"/>
      <c r="L18" s="49"/>
      <c r="M18" s="49"/>
      <c r="N18" s="49"/>
      <c r="O18" s="49"/>
      <c r="P18" s="49"/>
      <c r="Q18" s="49"/>
      <c r="R18" s="49"/>
      <c r="S18" s="49"/>
      <c r="T18" s="166"/>
      <c r="U18" s="166"/>
      <c r="V18" s="166"/>
      <c r="W18" s="166"/>
      <c r="X18" s="166"/>
      <c r="Y18" s="166"/>
      <c r="Z18" s="166"/>
      <c r="AA18" s="166"/>
      <c r="AB18" s="166"/>
      <c r="AC18" s="166"/>
      <c r="AD18" s="166"/>
      <c r="AE18" s="166"/>
      <c r="AF18" s="166"/>
      <c r="AG18" s="166"/>
      <c r="AH18" s="166"/>
      <c r="AI18" s="166"/>
      <c r="AJ18" s="166"/>
      <c r="AK18" s="237"/>
      <c r="AL18" s="237"/>
      <c r="AM18" s="237"/>
      <c r="AN18" s="208" t="s">
        <v>1599</v>
      </c>
      <c r="AO18" s="57" t="s">
        <v>1600</v>
      </c>
      <c r="AP18" s="57" t="s">
        <v>190</v>
      </c>
      <c r="AQ18" s="57" t="s">
        <v>807</v>
      </c>
      <c r="AR18" s="49"/>
      <c r="AS18" s="49"/>
      <c r="AT18" s="49"/>
      <c r="AU18" s="49"/>
      <c r="AV18" s="49"/>
      <c r="AW18" s="49"/>
      <c r="AX18" s="49"/>
      <c r="AY18" s="238"/>
      <c r="AZ18" s="238"/>
      <c r="BA18" s="49"/>
      <c r="BB18" s="49"/>
      <c r="BC18" s="49"/>
      <c r="BD18" s="49"/>
      <c r="BE18" s="49"/>
      <c r="BF18" s="125" t="s">
        <v>1601</v>
      </c>
      <c r="BG18" s="57" t="s">
        <v>1602</v>
      </c>
      <c r="BH18" s="228"/>
      <c r="BI18" s="49"/>
      <c r="BJ18" s="57" t="s">
        <v>1603</v>
      </c>
      <c r="BK18" s="49"/>
      <c r="BL18" s="49"/>
      <c r="BM18" s="49"/>
      <c r="BN18" s="49"/>
      <c r="BO18" s="57" t="s">
        <v>1604</v>
      </c>
      <c r="BP18" s="49"/>
      <c r="BQ18" s="49"/>
      <c r="BR18" s="49"/>
      <c r="BS18" s="49"/>
      <c r="BT18" s="49"/>
      <c r="BU18" s="49"/>
      <c r="BV18" s="49"/>
      <c r="BW18" s="49"/>
      <c r="BX18" s="49"/>
      <c r="BY18" s="49"/>
      <c r="BZ18" s="49"/>
      <c r="CA18" s="49"/>
      <c r="CB18" s="238"/>
      <c r="CC18" s="49"/>
      <c r="CD18" s="49"/>
      <c r="CE18" s="131"/>
      <c r="CF18" s="131"/>
      <c r="CG18" s="131"/>
      <c r="CH18" s="131"/>
      <c r="CI18" s="131"/>
      <c r="CJ18" s="131"/>
      <c r="CK18" s="131"/>
      <c r="CL18" s="131"/>
      <c r="CM18" s="131"/>
      <c r="CN18" s="131"/>
      <c r="CO18" s="131"/>
      <c r="CP18" s="131"/>
      <c r="CQ18" s="131"/>
      <c r="CR18" s="131"/>
      <c r="CS18" s="131"/>
      <c r="CT18" s="131"/>
      <c r="CU18" s="131"/>
      <c r="CV18" s="131"/>
      <c r="CW18" s="131"/>
      <c r="CX18" s="131"/>
      <c r="CY18" s="131"/>
      <c r="CZ18" s="49"/>
      <c r="DA18" s="49"/>
      <c r="DB18" s="49"/>
      <c r="DC18" s="49"/>
      <c r="DD18" s="49"/>
      <c r="DE18" s="236" t="s">
        <v>1605</v>
      </c>
      <c r="DF18" s="131"/>
      <c r="DG18" s="131"/>
      <c r="DH18" s="131"/>
      <c r="DI18" s="131"/>
      <c r="DJ18" s="131"/>
      <c r="DK18" s="131"/>
      <c r="DL18" s="131"/>
      <c r="DM18" s="131"/>
      <c r="DN18" s="131"/>
      <c r="DO18" s="131"/>
      <c r="DP18" s="131"/>
      <c r="DQ18" s="131"/>
      <c r="DR18" s="131"/>
      <c r="DS18" s="131"/>
      <c r="DT18" s="131"/>
      <c r="DU18" s="131"/>
      <c r="DV18" s="131"/>
      <c r="DW18" s="131"/>
      <c r="DX18" s="131"/>
      <c r="DY18" s="131"/>
      <c r="DZ18" s="131"/>
      <c r="EA18" s="131"/>
      <c r="EB18" s="131"/>
      <c r="EC18" s="131"/>
      <c r="ED18" s="131"/>
      <c r="EE18" s="131"/>
      <c r="EF18" s="131"/>
      <c r="EG18" s="131"/>
      <c r="EH18" s="131"/>
      <c r="EI18" s="131"/>
      <c r="EJ18" s="131"/>
      <c r="EK18" s="131"/>
      <c r="EL18" s="131"/>
      <c r="EM18" s="131"/>
      <c r="EN18" s="131"/>
      <c r="EO18" s="131"/>
      <c r="EP18" s="131"/>
      <c r="EQ18" s="131"/>
      <c r="ER18" s="131"/>
    </row>
    <row r="19" spans="1:148" ht="13.5" customHeight="1" x14ac:dyDescent="0.15">
      <c r="A19" s="58"/>
      <c r="B19" s="82"/>
      <c r="C19" s="82"/>
      <c r="D19" s="239"/>
      <c r="E19" s="239"/>
      <c r="F19" s="239"/>
      <c r="G19" s="239"/>
      <c r="H19" s="239"/>
      <c r="I19" s="82"/>
      <c r="J19" s="82"/>
      <c r="K19" s="240"/>
      <c r="L19" s="240"/>
      <c r="M19" s="240"/>
      <c r="N19" s="82"/>
      <c r="O19" s="175"/>
      <c r="P19" s="175"/>
      <c r="Q19" s="82"/>
      <c r="R19" s="82"/>
      <c r="S19" s="82"/>
      <c r="T19" s="241"/>
      <c r="U19" s="241"/>
      <c r="V19" s="241"/>
      <c r="W19" s="241"/>
      <c r="X19" s="241"/>
      <c r="Y19" s="241"/>
      <c r="Z19" s="241"/>
      <c r="AA19" s="241"/>
      <c r="AB19" s="241"/>
      <c r="AC19" s="241"/>
      <c r="AD19" s="241"/>
      <c r="AE19" s="241"/>
      <c r="AF19" s="241"/>
      <c r="AG19" s="241"/>
      <c r="AH19" s="241"/>
      <c r="AI19" s="241"/>
      <c r="AJ19" s="175"/>
      <c r="AK19" s="175"/>
      <c r="AL19" s="175"/>
      <c r="AM19" s="175"/>
      <c r="AN19" s="208" t="s">
        <v>1606</v>
      </c>
      <c r="AO19" s="82"/>
      <c r="AP19" s="242"/>
      <c r="AQ19" s="82"/>
      <c r="AR19" s="82"/>
      <c r="AS19" s="82"/>
      <c r="AT19" s="82"/>
      <c r="AU19" s="82"/>
      <c r="AV19" s="82"/>
      <c r="AW19" s="82"/>
      <c r="AX19" s="82"/>
      <c r="AY19" s="82"/>
      <c r="AZ19" s="82"/>
      <c r="BA19" s="82"/>
      <c r="BB19" s="82"/>
      <c r="BC19" s="82"/>
      <c r="BD19" s="82"/>
      <c r="BE19" s="82"/>
      <c r="BF19" s="82"/>
      <c r="BG19" s="82"/>
      <c r="BH19" s="82"/>
      <c r="BI19" s="82"/>
      <c r="BJ19" s="208" t="s">
        <v>1607</v>
      </c>
      <c r="BK19" s="82"/>
      <c r="BL19" s="82"/>
      <c r="BM19" s="82"/>
      <c r="BN19" s="13"/>
      <c r="BO19" s="208" t="s">
        <v>1608</v>
      </c>
      <c r="BP19" s="82"/>
      <c r="BQ19" s="82"/>
      <c r="BR19" s="82"/>
      <c r="BS19" s="82"/>
      <c r="BT19" s="82"/>
      <c r="BU19" s="82"/>
      <c r="BV19" s="82"/>
      <c r="BW19" s="82"/>
      <c r="BX19" s="82"/>
      <c r="BY19" s="82"/>
      <c r="BZ19" s="82"/>
      <c r="CA19" s="82"/>
      <c r="CB19" s="82"/>
      <c r="CC19" s="82"/>
      <c r="CD19" s="82"/>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297" t="s">
        <v>2371</v>
      </c>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row>
    <row r="20" spans="1:148" ht="13.5" customHeight="1" x14ac:dyDescent="0.15">
      <c r="A20" s="243"/>
      <c r="B20" s="244"/>
      <c r="C20" s="244"/>
      <c r="D20" s="245"/>
      <c r="E20" s="245"/>
      <c r="F20" s="245"/>
      <c r="G20" s="245"/>
      <c r="H20" s="245"/>
      <c r="I20" s="244"/>
      <c r="J20" s="244"/>
      <c r="K20" s="1"/>
      <c r="L20" s="1"/>
      <c r="M20" s="1"/>
      <c r="N20" s="246"/>
      <c r="O20" s="244"/>
      <c r="P20" s="244"/>
      <c r="Q20" s="246"/>
      <c r="R20" s="246"/>
      <c r="S20" s="246"/>
      <c r="T20" s="247"/>
      <c r="U20" s="247"/>
      <c r="V20" s="247"/>
      <c r="W20" s="247"/>
      <c r="X20" s="247"/>
      <c r="Y20" s="247"/>
      <c r="Z20" s="247"/>
      <c r="AA20" s="247"/>
      <c r="AB20" s="247"/>
      <c r="AC20" s="247"/>
      <c r="AD20" s="247"/>
      <c r="AE20" s="247"/>
      <c r="AF20" s="247"/>
      <c r="AG20" s="247"/>
      <c r="AH20" s="247"/>
      <c r="AI20" s="247"/>
      <c r="AJ20" s="248"/>
      <c r="AK20" s="249"/>
      <c r="AL20" s="249"/>
      <c r="AM20" s="249"/>
      <c r="AN20" s="208" t="s">
        <v>1609</v>
      </c>
      <c r="AO20" s="250"/>
      <c r="AP20" s="251"/>
      <c r="AQ20" s="246"/>
      <c r="AR20" s="246"/>
      <c r="AS20" s="246"/>
      <c r="AT20" s="246"/>
      <c r="AU20" s="244"/>
      <c r="AV20" s="244"/>
      <c r="AW20" s="246"/>
      <c r="AX20" s="246"/>
      <c r="AY20" s="252"/>
      <c r="AZ20" s="250"/>
      <c r="BA20" s="246"/>
      <c r="BB20" s="246"/>
      <c r="BC20" s="246"/>
      <c r="BD20" s="246"/>
      <c r="BE20" s="246"/>
      <c r="BF20" s="246"/>
      <c r="BG20" s="246"/>
      <c r="BH20" s="253"/>
      <c r="BI20" s="244"/>
      <c r="BJ20" s="246"/>
      <c r="BK20" s="246"/>
      <c r="BL20" s="246"/>
      <c r="BM20" s="246"/>
      <c r="BN20" s="13"/>
      <c r="BO20" s="246"/>
      <c r="BP20" s="246"/>
      <c r="BQ20" s="246"/>
      <c r="BR20" s="246"/>
      <c r="BS20" s="246"/>
      <c r="BT20" s="246"/>
      <c r="BU20" s="246"/>
      <c r="BV20" s="246"/>
      <c r="BW20" s="246"/>
      <c r="BX20" s="246"/>
      <c r="BY20" s="244"/>
      <c r="BZ20" s="244"/>
      <c r="CA20" s="246"/>
      <c r="CB20" s="252"/>
      <c r="CC20" s="246"/>
      <c r="CD20" s="246"/>
      <c r="CE20" s="250"/>
      <c r="CF20" s="250"/>
      <c r="CG20" s="250"/>
      <c r="CH20" s="250"/>
      <c r="CI20" s="250"/>
      <c r="CJ20" s="250"/>
      <c r="CK20" s="250"/>
      <c r="CL20" s="250"/>
      <c r="CM20" s="250"/>
      <c r="CN20" s="250"/>
      <c r="CO20" s="250"/>
      <c r="CP20" s="250"/>
      <c r="CQ20" s="250"/>
      <c r="CR20" s="250"/>
      <c r="CS20" s="250"/>
      <c r="CT20" s="250"/>
      <c r="CU20" s="250"/>
      <c r="CV20" s="250"/>
      <c r="CW20" s="250"/>
      <c r="CX20" s="250"/>
      <c r="CY20" s="250"/>
      <c r="CZ20" s="246"/>
      <c r="DA20" s="246"/>
      <c r="DB20" s="246"/>
      <c r="DC20" s="246"/>
      <c r="DD20" s="246"/>
      <c r="DE20" s="254" t="s">
        <v>1610</v>
      </c>
      <c r="DF20" s="250"/>
      <c r="DG20" s="250"/>
      <c r="DH20" s="250"/>
      <c r="DI20" s="250"/>
      <c r="DJ20" s="250"/>
      <c r="DK20" s="250"/>
      <c r="DL20" s="250"/>
      <c r="DM20" s="250"/>
      <c r="DN20" s="250"/>
      <c r="DO20" s="250"/>
      <c r="DP20" s="250"/>
      <c r="DQ20" s="250"/>
      <c r="DR20" s="250"/>
      <c r="DS20" s="250"/>
      <c r="DT20" s="250"/>
      <c r="DU20" s="250"/>
      <c r="DV20" s="250"/>
      <c r="DW20" s="250"/>
      <c r="DX20" s="250"/>
      <c r="DY20" s="250"/>
      <c r="DZ20" s="250"/>
      <c r="EA20" s="250"/>
      <c r="EB20" s="250"/>
      <c r="EC20" s="250"/>
      <c r="ED20" s="250"/>
      <c r="EE20" s="250"/>
      <c r="EF20" s="250"/>
      <c r="EG20" s="250"/>
      <c r="EH20" s="250"/>
      <c r="EI20" s="250"/>
      <c r="EJ20" s="250"/>
      <c r="EK20" s="250"/>
      <c r="EL20" s="250"/>
      <c r="EM20" s="250"/>
      <c r="EN20" s="250"/>
      <c r="EO20" s="250"/>
      <c r="EP20" s="250"/>
      <c r="EQ20" s="250"/>
      <c r="ER20" s="250"/>
    </row>
    <row r="21" spans="1:148" ht="13.5" customHeight="1" x14ac:dyDescent="0.15">
      <c r="A21" s="243"/>
      <c r="B21" s="244"/>
      <c r="C21" s="244"/>
      <c r="D21" s="245"/>
      <c r="E21" s="245"/>
      <c r="F21" s="245"/>
      <c r="G21" s="245"/>
      <c r="H21" s="245"/>
      <c r="I21" s="244"/>
      <c r="J21" s="244"/>
      <c r="K21" s="1"/>
      <c r="L21" s="1"/>
      <c r="M21" s="1"/>
      <c r="N21" s="246"/>
      <c r="O21" s="244"/>
      <c r="P21" s="244"/>
      <c r="Q21" s="246"/>
      <c r="R21" s="246"/>
      <c r="S21" s="246"/>
      <c r="T21" s="247"/>
      <c r="U21" s="247"/>
      <c r="V21" s="247"/>
      <c r="W21" s="247"/>
      <c r="X21" s="247"/>
      <c r="Y21" s="247"/>
      <c r="Z21" s="247"/>
      <c r="AA21" s="247"/>
      <c r="AB21" s="247"/>
      <c r="AC21" s="247"/>
      <c r="AD21" s="247"/>
      <c r="AE21" s="247"/>
      <c r="AF21" s="247"/>
      <c r="AG21" s="247"/>
      <c r="AH21" s="247"/>
      <c r="AI21" s="247"/>
      <c r="AJ21" s="248"/>
      <c r="AK21" s="249"/>
      <c r="AL21" s="249"/>
      <c r="AM21" s="249"/>
      <c r="AN21" s="57" t="s">
        <v>1611</v>
      </c>
      <c r="AO21" s="250"/>
      <c r="AP21" s="251"/>
      <c r="AQ21" s="246"/>
      <c r="AR21" s="246"/>
      <c r="AS21" s="246"/>
      <c r="AT21" s="246"/>
      <c r="AU21" s="244"/>
      <c r="AV21" s="244"/>
      <c r="AW21" s="246"/>
      <c r="AX21" s="246"/>
      <c r="AY21" s="252"/>
      <c r="AZ21" s="250"/>
      <c r="BA21" s="246"/>
      <c r="BB21" s="246"/>
      <c r="BC21" s="246"/>
      <c r="BD21" s="246"/>
      <c r="BE21" s="246"/>
      <c r="BF21" s="246"/>
      <c r="BG21" s="246"/>
      <c r="BH21" s="253"/>
      <c r="BI21" s="244"/>
      <c r="BJ21" s="246"/>
      <c r="BK21" s="246"/>
      <c r="BL21" s="246"/>
      <c r="BM21" s="246"/>
      <c r="BN21" s="13"/>
      <c r="BO21" s="246"/>
      <c r="BP21" s="246"/>
      <c r="BQ21" s="246"/>
      <c r="BR21" s="246"/>
      <c r="BS21" s="246"/>
      <c r="BT21" s="246"/>
      <c r="BU21" s="246"/>
      <c r="BV21" s="246"/>
      <c r="BW21" s="246"/>
      <c r="BX21" s="246"/>
      <c r="BY21" s="244"/>
      <c r="BZ21" s="244"/>
      <c r="CA21" s="246"/>
      <c r="CB21" s="252"/>
      <c r="CC21" s="246"/>
      <c r="CD21" s="246"/>
      <c r="CE21" s="250"/>
      <c r="CF21" s="250"/>
      <c r="CG21" s="250"/>
      <c r="CH21" s="250"/>
      <c r="CI21" s="250"/>
      <c r="CJ21" s="250"/>
      <c r="CK21" s="250"/>
      <c r="CL21" s="250"/>
      <c r="CM21" s="250"/>
      <c r="CN21" s="250"/>
      <c r="CO21" s="250"/>
      <c r="CP21" s="250"/>
      <c r="CQ21" s="250"/>
      <c r="CR21" s="250"/>
      <c r="CS21" s="250"/>
      <c r="CT21" s="250"/>
      <c r="CU21" s="250"/>
      <c r="CV21" s="250"/>
      <c r="CW21" s="250"/>
      <c r="CX21" s="250"/>
      <c r="CY21" s="250"/>
      <c r="CZ21" s="246"/>
      <c r="DA21" s="246"/>
      <c r="DB21" s="246"/>
      <c r="DC21" s="246"/>
      <c r="DD21" s="246"/>
      <c r="DE21" s="254" t="s">
        <v>1612</v>
      </c>
      <c r="DF21" s="250"/>
      <c r="DG21" s="250"/>
      <c r="DH21" s="250"/>
      <c r="DI21" s="250"/>
      <c r="DJ21" s="250"/>
      <c r="DK21" s="250"/>
      <c r="DL21" s="250"/>
      <c r="DM21" s="250"/>
      <c r="DN21" s="250"/>
      <c r="DO21" s="250"/>
      <c r="DP21" s="250"/>
      <c r="DQ21" s="250"/>
      <c r="DR21" s="250"/>
      <c r="DS21" s="250"/>
      <c r="DT21" s="250"/>
      <c r="DU21" s="250"/>
      <c r="DV21" s="250"/>
      <c r="DW21" s="250"/>
      <c r="DX21" s="250"/>
      <c r="DY21" s="250"/>
      <c r="DZ21" s="250"/>
      <c r="EA21" s="250"/>
      <c r="EB21" s="250"/>
      <c r="EC21" s="250"/>
      <c r="ED21" s="250"/>
      <c r="EE21" s="250"/>
      <c r="EF21" s="250"/>
      <c r="EG21" s="250"/>
      <c r="EH21" s="250"/>
      <c r="EI21" s="250"/>
      <c r="EJ21" s="250"/>
      <c r="EK21" s="250"/>
      <c r="EL21" s="250"/>
      <c r="EM21" s="250"/>
      <c r="EN21" s="250"/>
      <c r="EO21" s="250"/>
      <c r="EP21" s="250"/>
      <c r="EQ21" s="250"/>
      <c r="ER21" s="250"/>
    </row>
    <row r="22" spans="1:148" ht="13.5" customHeight="1" x14ac:dyDescent="0.15">
      <c r="A22" s="243"/>
      <c r="B22" s="244"/>
      <c r="C22" s="244"/>
      <c r="D22" s="245"/>
      <c r="E22" s="245"/>
      <c r="F22" s="245"/>
      <c r="G22" s="245"/>
      <c r="H22" s="245"/>
      <c r="I22" s="244"/>
      <c r="J22" s="244"/>
      <c r="K22" s="1"/>
      <c r="L22" s="1"/>
      <c r="M22" s="1"/>
      <c r="N22" s="246"/>
      <c r="O22" s="244"/>
      <c r="P22" s="244"/>
      <c r="Q22" s="246"/>
      <c r="R22" s="246"/>
      <c r="S22" s="246"/>
      <c r="T22" s="247"/>
      <c r="U22" s="247"/>
      <c r="V22" s="247"/>
      <c r="W22" s="247"/>
      <c r="X22" s="247"/>
      <c r="Y22" s="247"/>
      <c r="Z22" s="247"/>
      <c r="AA22" s="247"/>
      <c r="AB22" s="247"/>
      <c r="AC22" s="247"/>
      <c r="AD22" s="247"/>
      <c r="AE22" s="247"/>
      <c r="AF22" s="247"/>
      <c r="AG22" s="247"/>
      <c r="AH22" s="247"/>
      <c r="AI22" s="247"/>
      <c r="AJ22" s="248"/>
      <c r="AK22" s="249"/>
      <c r="AL22" s="249"/>
      <c r="AM22" s="249"/>
      <c r="AN22" s="49"/>
      <c r="AO22" s="250"/>
      <c r="AP22" s="251"/>
      <c r="AQ22" s="246"/>
      <c r="AR22" s="246"/>
      <c r="AS22" s="246"/>
      <c r="AT22" s="246"/>
      <c r="AU22" s="244"/>
      <c r="AV22" s="244"/>
      <c r="AW22" s="246"/>
      <c r="AX22" s="246"/>
      <c r="AY22" s="252"/>
      <c r="AZ22" s="250"/>
      <c r="BA22" s="246"/>
      <c r="BB22" s="246"/>
      <c r="BC22" s="246"/>
      <c r="BD22" s="246"/>
      <c r="BE22" s="246"/>
      <c r="BF22" s="246"/>
      <c r="BG22" s="246"/>
      <c r="BH22" s="253"/>
      <c r="BI22" s="244"/>
      <c r="BJ22" s="246"/>
      <c r="BK22" s="246"/>
      <c r="BL22" s="246"/>
      <c r="BM22" s="246"/>
      <c r="BN22" s="13"/>
      <c r="BO22" s="246"/>
      <c r="BP22" s="246"/>
      <c r="BQ22" s="246"/>
      <c r="BR22" s="246"/>
      <c r="BS22" s="246"/>
      <c r="BT22" s="246"/>
      <c r="BU22" s="246"/>
      <c r="BV22" s="246"/>
      <c r="BW22" s="246"/>
      <c r="BX22" s="246"/>
      <c r="BY22" s="244"/>
      <c r="BZ22" s="244"/>
      <c r="CA22" s="246"/>
      <c r="CB22" s="252"/>
      <c r="CC22" s="246"/>
      <c r="CD22" s="246"/>
      <c r="CE22" s="250"/>
      <c r="CF22" s="250"/>
      <c r="CG22" s="250"/>
      <c r="CH22" s="250"/>
      <c r="CI22" s="250"/>
      <c r="CJ22" s="250"/>
      <c r="CK22" s="250"/>
      <c r="CL22" s="250"/>
      <c r="CM22" s="250"/>
      <c r="CN22" s="250"/>
      <c r="CO22" s="250"/>
      <c r="CP22" s="250"/>
      <c r="CQ22" s="250"/>
      <c r="CR22" s="250"/>
      <c r="CS22" s="250"/>
      <c r="CT22" s="250"/>
      <c r="CU22" s="250"/>
      <c r="CV22" s="250"/>
      <c r="CW22" s="250"/>
      <c r="CX22" s="250"/>
      <c r="CY22" s="250"/>
      <c r="CZ22" s="246"/>
      <c r="DA22" s="246"/>
      <c r="DB22" s="246"/>
      <c r="DC22" s="246"/>
      <c r="DD22" s="246"/>
      <c r="DE22" s="254" t="s">
        <v>1613</v>
      </c>
      <c r="DF22" s="250"/>
      <c r="DG22" s="250"/>
      <c r="DH22" s="250"/>
      <c r="DI22" s="250"/>
      <c r="DJ22" s="250"/>
      <c r="DK22" s="250"/>
      <c r="DL22" s="250"/>
      <c r="DM22" s="250"/>
      <c r="DN22" s="250"/>
      <c r="DO22" s="250"/>
      <c r="DP22" s="250"/>
      <c r="DQ22" s="250"/>
      <c r="DR22" s="250"/>
      <c r="DS22" s="250"/>
      <c r="DT22" s="250"/>
      <c r="DU22" s="250"/>
      <c r="DV22" s="250"/>
      <c r="DW22" s="250"/>
      <c r="DX22" s="250"/>
      <c r="DY22" s="250"/>
      <c r="DZ22" s="250"/>
      <c r="EA22" s="250"/>
      <c r="EB22" s="250"/>
      <c r="EC22" s="250"/>
      <c r="ED22" s="250"/>
      <c r="EE22" s="250"/>
      <c r="EF22" s="250"/>
      <c r="EG22" s="250"/>
      <c r="EH22" s="250"/>
      <c r="EI22" s="250"/>
      <c r="EJ22" s="250"/>
      <c r="EK22" s="250"/>
      <c r="EL22" s="250"/>
      <c r="EM22" s="250"/>
      <c r="EN22" s="250"/>
      <c r="EO22" s="250"/>
      <c r="EP22" s="250"/>
      <c r="EQ22" s="250"/>
      <c r="ER22" s="250"/>
    </row>
    <row r="23" spans="1:148" ht="13.5" customHeight="1" x14ac:dyDescent="0.15">
      <c r="A23" s="243"/>
      <c r="B23" s="244"/>
      <c r="C23" s="244"/>
      <c r="D23" s="245"/>
      <c r="E23" s="245"/>
      <c r="F23" s="245"/>
      <c r="G23" s="245"/>
      <c r="H23" s="245"/>
      <c r="I23" s="244"/>
      <c r="J23" s="244"/>
      <c r="K23" s="1"/>
      <c r="L23" s="1"/>
      <c r="M23" s="1"/>
      <c r="N23" s="246"/>
      <c r="O23" s="244"/>
      <c r="P23" s="244"/>
      <c r="Q23" s="246"/>
      <c r="R23" s="246"/>
      <c r="S23" s="246"/>
      <c r="T23" s="247"/>
      <c r="U23" s="247"/>
      <c r="V23" s="247"/>
      <c r="W23" s="247"/>
      <c r="X23" s="247"/>
      <c r="Y23" s="247"/>
      <c r="Z23" s="247"/>
      <c r="AA23" s="247"/>
      <c r="AB23" s="247"/>
      <c r="AC23" s="247"/>
      <c r="AD23" s="247"/>
      <c r="AE23" s="247"/>
      <c r="AF23" s="247"/>
      <c r="AG23" s="247"/>
      <c r="AH23" s="247"/>
      <c r="AI23" s="247"/>
      <c r="AJ23" s="248"/>
      <c r="AK23" s="249"/>
      <c r="AL23" s="249"/>
      <c r="AM23" s="249"/>
      <c r="AN23" s="49"/>
      <c r="AO23" s="250"/>
      <c r="AP23" s="251"/>
      <c r="AQ23" s="246"/>
      <c r="AR23" s="246"/>
      <c r="AS23" s="246"/>
      <c r="AT23" s="246"/>
      <c r="AU23" s="244"/>
      <c r="AV23" s="244"/>
      <c r="AW23" s="246"/>
      <c r="AX23" s="246"/>
      <c r="AY23" s="252"/>
      <c r="AZ23" s="250"/>
      <c r="BA23" s="246"/>
      <c r="BB23" s="246"/>
      <c r="BC23" s="246"/>
      <c r="BD23" s="246"/>
      <c r="BE23" s="246"/>
      <c r="BF23" s="246"/>
      <c r="BG23" s="246"/>
      <c r="BH23" s="253"/>
      <c r="BI23" s="244"/>
      <c r="BJ23" s="246"/>
      <c r="BK23" s="246"/>
      <c r="BL23" s="246"/>
      <c r="BM23" s="246"/>
      <c r="BN23" s="13"/>
      <c r="BO23" s="246"/>
      <c r="BP23" s="246"/>
      <c r="BQ23" s="246"/>
      <c r="BR23" s="246"/>
      <c r="BS23" s="246"/>
      <c r="BT23" s="246"/>
      <c r="BU23" s="246"/>
      <c r="BV23" s="246"/>
      <c r="BW23" s="246"/>
      <c r="BX23" s="246"/>
      <c r="BY23" s="244"/>
      <c r="BZ23" s="244"/>
      <c r="CA23" s="246"/>
      <c r="CB23" s="252"/>
      <c r="CC23" s="246"/>
      <c r="CD23" s="246"/>
      <c r="CE23" s="250"/>
      <c r="CF23" s="250"/>
      <c r="CG23" s="250"/>
      <c r="CH23" s="250"/>
      <c r="CI23" s="250"/>
      <c r="CJ23" s="250"/>
      <c r="CK23" s="250"/>
      <c r="CL23" s="250"/>
      <c r="CM23" s="250"/>
      <c r="CN23" s="250"/>
      <c r="CO23" s="250"/>
      <c r="CP23" s="250"/>
      <c r="CQ23" s="250"/>
      <c r="CR23" s="250"/>
      <c r="CS23" s="250"/>
      <c r="CT23" s="250"/>
      <c r="CU23" s="250"/>
      <c r="CV23" s="250"/>
      <c r="CW23" s="250"/>
      <c r="CX23" s="250"/>
      <c r="CY23" s="250"/>
      <c r="CZ23" s="246"/>
      <c r="DA23" s="246"/>
      <c r="DB23" s="246"/>
      <c r="DC23" s="246"/>
      <c r="DD23" s="246"/>
      <c r="DE23" s="254" t="s">
        <v>1614</v>
      </c>
      <c r="DF23" s="250"/>
      <c r="DG23" s="250"/>
      <c r="DH23" s="250"/>
      <c r="DI23" s="250"/>
      <c r="DJ23" s="250"/>
      <c r="DK23" s="250"/>
      <c r="DL23" s="250"/>
      <c r="DM23" s="250"/>
      <c r="DN23" s="250"/>
      <c r="DO23" s="250"/>
      <c r="DP23" s="250"/>
      <c r="DQ23" s="250"/>
      <c r="DR23" s="250"/>
      <c r="DS23" s="250"/>
      <c r="DT23" s="250"/>
      <c r="DU23" s="250"/>
      <c r="DV23" s="250"/>
      <c r="DW23" s="250"/>
      <c r="DX23" s="250"/>
      <c r="DY23" s="250"/>
      <c r="DZ23" s="250"/>
      <c r="EA23" s="250"/>
      <c r="EB23" s="250"/>
      <c r="EC23" s="250"/>
      <c r="ED23" s="250"/>
      <c r="EE23" s="250"/>
      <c r="EF23" s="250"/>
      <c r="EG23" s="250"/>
      <c r="EH23" s="250"/>
      <c r="EI23" s="250"/>
      <c r="EJ23" s="250"/>
      <c r="EK23" s="250"/>
      <c r="EL23" s="250"/>
      <c r="EM23" s="250"/>
      <c r="EN23" s="250"/>
      <c r="EO23" s="250"/>
      <c r="EP23" s="250"/>
      <c r="EQ23" s="250"/>
      <c r="ER23" s="250"/>
    </row>
    <row r="24" spans="1:148" ht="13.5" customHeight="1" x14ac:dyDescent="0.15">
      <c r="A24" s="63"/>
      <c r="B24" s="350" t="s">
        <v>1615</v>
      </c>
      <c r="C24" s="299"/>
      <c r="D24" s="299"/>
      <c r="E24" s="299"/>
      <c r="F24" s="299"/>
      <c r="G24" s="299"/>
      <c r="H24" s="299"/>
      <c r="I24" s="299"/>
      <c r="J24" s="299"/>
      <c r="K24" s="13"/>
      <c r="L24" s="64" t="s">
        <v>1616</v>
      </c>
      <c r="M24" s="13"/>
      <c r="N24" s="63"/>
      <c r="O24" s="169"/>
      <c r="P24" s="169"/>
      <c r="Q24" s="63"/>
      <c r="R24" s="63"/>
      <c r="S24" s="63"/>
      <c r="T24" s="63"/>
      <c r="U24" s="169"/>
      <c r="V24" s="169"/>
      <c r="W24" s="169"/>
      <c r="X24" s="169"/>
      <c r="Y24" s="169"/>
      <c r="Z24" s="169"/>
      <c r="AA24" s="169"/>
      <c r="AB24" s="169"/>
      <c r="AC24" s="169"/>
      <c r="AD24" s="169"/>
      <c r="AE24" s="169"/>
      <c r="AF24" s="169"/>
      <c r="AG24" s="169"/>
      <c r="AH24" s="169"/>
      <c r="AI24" s="169"/>
      <c r="AJ24" s="169"/>
      <c r="AK24" s="169"/>
      <c r="AL24" s="169"/>
      <c r="AM24" s="169"/>
      <c r="AN24" s="49"/>
      <c r="AO24" s="169"/>
      <c r="AP24" s="169"/>
      <c r="AQ24" s="169"/>
      <c r="AR24" s="169"/>
      <c r="AS24" s="169"/>
      <c r="AT24" s="169"/>
      <c r="AU24" s="169"/>
      <c r="AV24" s="169"/>
      <c r="AW24" s="169"/>
      <c r="AX24" s="169"/>
      <c r="AY24" s="169"/>
      <c r="AZ24" s="169"/>
      <c r="BA24" s="169"/>
      <c r="BB24" s="169"/>
      <c r="BC24" s="169"/>
      <c r="BD24" s="169"/>
      <c r="BE24" s="169"/>
      <c r="BF24" s="169"/>
      <c r="BG24" s="169"/>
      <c r="BH24" s="169"/>
      <c r="BI24" s="169"/>
      <c r="BJ24" s="169"/>
      <c r="BK24" s="169"/>
      <c r="BL24" s="169"/>
      <c r="BM24" s="169"/>
      <c r="BN24" s="169"/>
      <c r="BO24" s="169"/>
      <c r="BP24" s="169"/>
      <c r="BQ24" s="169"/>
      <c r="BR24" s="169"/>
      <c r="BS24" s="169"/>
      <c r="BT24" s="169"/>
      <c r="BU24" s="169"/>
      <c r="BV24" s="63"/>
      <c r="BW24" s="63"/>
      <c r="BX24" s="63"/>
      <c r="BY24" s="63"/>
      <c r="BZ24" s="63"/>
      <c r="CA24" s="63"/>
      <c r="CB24" s="63"/>
      <c r="CC24" s="49"/>
      <c r="CD24" s="63"/>
      <c r="CE24" s="63"/>
      <c r="CF24" s="63"/>
      <c r="CG24" s="63"/>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255" t="s">
        <v>1617</v>
      </c>
      <c r="DF24" s="63"/>
      <c r="DG24" s="63"/>
      <c r="DH24" s="63"/>
      <c r="DI24" s="63"/>
      <c r="DJ24" s="63"/>
      <c r="DK24" s="63"/>
      <c r="DL24" s="63"/>
      <c r="DM24" s="63"/>
      <c r="DN24" s="63"/>
      <c r="DO24" s="63"/>
      <c r="DP24" s="63"/>
      <c r="DQ24" s="63"/>
      <c r="DR24" s="63"/>
      <c r="DS24" s="63"/>
      <c r="DT24" s="63"/>
      <c r="DU24" s="63"/>
      <c r="DV24" s="63"/>
      <c r="DW24" s="63"/>
      <c r="DX24" s="63"/>
      <c r="DY24" s="63"/>
      <c r="DZ24" s="63"/>
      <c r="EA24" s="63"/>
      <c r="EB24" s="63"/>
      <c r="EC24" s="63"/>
      <c r="ED24" s="63"/>
      <c r="EE24" s="63"/>
      <c r="EF24" s="63"/>
      <c r="EG24" s="63"/>
      <c r="EH24" s="63"/>
      <c r="EI24" s="63"/>
      <c r="EJ24" s="63"/>
      <c r="EK24" s="63"/>
      <c r="EL24" s="63"/>
      <c r="EM24" s="63"/>
      <c r="EN24" s="63"/>
      <c r="EO24" s="63"/>
      <c r="EP24" s="63"/>
      <c r="EQ24" s="63"/>
      <c r="ER24" s="63"/>
    </row>
    <row r="25" spans="1:148" ht="13.5" customHeight="1" x14ac:dyDescent="0.15">
      <c r="A25" s="64"/>
      <c r="B25" s="330" t="s">
        <v>1618</v>
      </c>
      <c r="C25" s="299"/>
      <c r="D25" s="299"/>
      <c r="E25" s="299"/>
      <c r="F25" s="299"/>
      <c r="G25" s="299"/>
      <c r="H25" s="299"/>
      <c r="I25" s="299"/>
      <c r="J25" s="299"/>
      <c r="K25" s="131"/>
      <c r="L25" s="63" t="s">
        <v>1619</v>
      </c>
      <c r="M25" s="131"/>
      <c r="N25" s="82"/>
      <c r="O25" s="82"/>
      <c r="P25" s="82"/>
      <c r="Q25" s="82"/>
      <c r="R25" s="82"/>
      <c r="S25" s="82"/>
      <c r="T25" s="63"/>
      <c r="U25" s="169"/>
      <c r="V25" s="169"/>
      <c r="W25" s="169"/>
      <c r="X25" s="169"/>
      <c r="Y25" s="169"/>
      <c r="Z25" s="169"/>
      <c r="AA25" s="169"/>
      <c r="AB25" s="169"/>
      <c r="AC25" s="169"/>
      <c r="AD25" s="169"/>
      <c r="AE25" s="169"/>
      <c r="AF25" s="169"/>
      <c r="AG25" s="169"/>
      <c r="AH25" s="82"/>
      <c r="AI25" s="82"/>
      <c r="AJ25" s="82"/>
      <c r="AK25" s="82"/>
      <c r="AL25" s="82"/>
      <c r="AM25" s="82"/>
      <c r="AN25" s="82"/>
      <c r="AO25" s="82"/>
      <c r="AP25" s="82"/>
      <c r="AQ25" s="82"/>
      <c r="AR25" s="82"/>
      <c r="AS25" s="82"/>
      <c r="AT25" s="82"/>
      <c r="AU25" s="82"/>
      <c r="AV25" s="82"/>
      <c r="AW25" s="82"/>
      <c r="AX25" s="82"/>
      <c r="AY25" s="82"/>
      <c r="AZ25" s="82"/>
      <c r="BA25" s="82"/>
      <c r="BB25" s="82"/>
      <c r="BC25" s="252"/>
      <c r="BD25" s="82"/>
      <c r="BE25" s="82"/>
      <c r="BF25" s="82"/>
      <c r="BG25" s="82"/>
      <c r="BH25" s="82"/>
      <c r="BI25" s="82"/>
      <c r="BJ25" s="82"/>
      <c r="BK25" s="82"/>
      <c r="BL25" s="82"/>
      <c r="BM25" s="82"/>
      <c r="BN25" s="82"/>
      <c r="BO25" s="82"/>
      <c r="BP25" s="82"/>
      <c r="BQ25" s="82"/>
      <c r="BR25" s="82"/>
      <c r="BS25" s="82"/>
      <c r="BT25" s="82"/>
      <c r="BU25" s="82"/>
      <c r="BV25" s="82"/>
      <c r="BW25" s="82"/>
      <c r="BX25" s="82"/>
      <c r="BY25" s="82"/>
      <c r="BZ25" s="82"/>
      <c r="CA25" s="82"/>
      <c r="CB25" s="82"/>
      <c r="CC25" s="82"/>
      <c r="CD25" s="82"/>
      <c r="CE25" s="82"/>
      <c r="CF25" s="82"/>
      <c r="CG25" s="82"/>
      <c r="CH25" s="82"/>
      <c r="CI25" s="82"/>
      <c r="CJ25" s="82"/>
      <c r="CK25" s="82"/>
      <c r="CL25" s="82"/>
      <c r="CM25" s="82"/>
      <c r="CN25" s="82"/>
      <c r="CO25" s="82"/>
      <c r="CP25" s="82"/>
      <c r="CQ25" s="82"/>
      <c r="CR25" s="82"/>
      <c r="CS25" s="82"/>
      <c r="CT25" s="82"/>
      <c r="CU25" s="82"/>
      <c r="CV25" s="82"/>
      <c r="CW25" s="82"/>
      <c r="CX25" s="82"/>
      <c r="CY25" s="82"/>
      <c r="CZ25" s="82"/>
      <c r="DA25" s="82"/>
      <c r="DB25" s="82"/>
      <c r="DC25" s="82"/>
      <c r="DD25" s="82"/>
      <c r="DE25" s="256" t="s">
        <v>1620</v>
      </c>
      <c r="DF25" s="82"/>
      <c r="DG25" s="82"/>
      <c r="DH25" s="82"/>
      <c r="DI25" s="82"/>
      <c r="DJ25" s="82"/>
      <c r="DK25" s="82"/>
      <c r="DL25" s="82"/>
      <c r="DM25" s="82"/>
      <c r="DN25" s="82"/>
      <c r="DO25" s="82"/>
      <c r="DP25" s="82"/>
      <c r="DQ25" s="82"/>
      <c r="DR25" s="82"/>
      <c r="DS25" s="82"/>
      <c r="DT25" s="82"/>
      <c r="DU25" s="82"/>
      <c r="DV25" s="82"/>
      <c r="DW25" s="82"/>
      <c r="DX25" s="82"/>
      <c r="DY25" s="82"/>
      <c r="DZ25" s="82"/>
      <c r="EA25" s="82"/>
      <c r="EB25" s="82"/>
      <c r="EC25" s="82"/>
      <c r="ED25" s="82"/>
      <c r="EE25" s="82"/>
      <c r="EF25" s="82"/>
      <c r="EG25" s="82"/>
      <c r="EH25" s="82"/>
      <c r="EI25" s="82"/>
      <c r="EJ25" s="82"/>
      <c r="EK25" s="82"/>
      <c r="EL25" s="82"/>
      <c r="EM25" s="82"/>
      <c r="EN25" s="82"/>
      <c r="EO25" s="82"/>
      <c r="EP25" s="82"/>
      <c r="EQ25" s="82"/>
      <c r="ER25" s="82"/>
    </row>
    <row r="26" spans="1:148" ht="13.5" customHeight="1" x14ac:dyDescent="0.15">
      <c r="A26" s="64"/>
      <c r="B26" s="131" t="s">
        <v>1621</v>
      </c>
      <c r="C26" s="131"/>
      <c r="D26" s="131"/>
      <c r="E26" s="131"/>
      <c r="F26" s="131"/>
      <c r="G26" s="131"/>
      <c r="H26" s="131"/>
      <c r="I26" s="131"/>
      <c r="J26" s="131"/>
      <c r="K26" s="131"/>
      <c r="L26" s="63" t="s">
        <v>1622</v>
      </c>
      <c r="M26" s="131"/>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c r="BN26" s="82"/>
      <c r="BO26" s="82"/>
      <c r="BP26" s="82"/>
      <c r="BQ26" s="82"/>
      <c r="BR26" s="82"/>
      <c r="BS26" s="82"/>
      <c r="BT26" s="82"/>
      <c r="BU26" s="82"/>
      <c r="BV26" s="82"/>
      <c r="BW26" s="82"/>
      <c r="BX26" s="82"/>
      <c r="BY26" s="82"/>
      <c r="BZ26" s="82"/>
      <c r="CA26" s="82"/>
      <c r="CB26" s="82"/>
      <c r="CC26" s="82"/>
      <c r="CD26" s="82"/>
      <c r="CE26" s="82"/>
      <c r="CF26" s="82"/>
      <c r="CG26" s="82"/>
      <c r="CH26" s="82"/>
      <c r="CI26" s="82"/>
      <c r="CJ26" s="82"/>
      <c r="CK26" s="82"/>
      <c r="CL26" s="82"/>
      <c r="CM26" s="82"/>
      <c r="CN26" s="82"/>
      <c r="CO26" s="82"/>
      <c r="CP26" s="82"/>
      <c r="CQ26" s="82"/>
      <c r="CR26" s="82"/>
      <c r="CS26" s="82"/>
      <c r="CT26" s="82"/>
      <c r="CU26" s="82"/>
      <c r="CV26" s="82"/>
      <c r="CW26" s="82"/>
      <c r="CX26" s="82"/>
      <c r="CY26" s="82"/>
      <c r="CZ26" s="82"/>
      <c r="DA26" s="82"/>
      <c r="DB26" s="82"/>
      <c r="DC26" s="82"/>
      <c r="DD26" s="82"/>
      <c r="DE26" s="257" t="s">
        <v>1623</v>
      </c>
      <c r="DF26" s="82"/>
      <c r="DG26" s="82"/>
      <c r="DH26" s="82"/>
      <c r="DI26" s="82"/>
      <c r="DJ26" s="82"/>
      <c r="DK26" s="82"/>
      <c r="DL26" s="82"/>
      <c r="DM26" s="82"/>
      <c r="DN26" s="82"/>
      <c r="DO26" s="82"/>
      <c r="DP26" s="82"/>
      <c r="DQ26" s="82"/>
      <c r="DR26" s="82"/>
      <c r="DS26" s="82"/>
      <c r="DT26" s="82"/>
      <c r="DU26" s="82"/>
      <c r="DV26" s="82"/>
      <c r="DW26" s="82"/>
      <c r="DX26" s="82"/>
      <c r="DY26" s="82"/>
      <c r="DZ26" s="82"/>
      <c r="EA26" s="82"/>
      <c r="EB26" s="82"/>
      <c r="EC26" s="82"/>
      <c r="ED26" s="82"/>
      <c r="EE26" s="82"/>
      <c r="EF26" s="82"/>
      <c r="EG26" s="82"/>
      <c r="EH26" s="82"/>
      <c r="EI26" s="82"/>
      <c r="EJ26" s="82"/>
      <c r="EK26" s="82"/>
      <c r="EL26" s="82"/>
      <c r="EM26" s="82"/>
      <c r="EN26" s="82"/>
      <c r="EO26" s="82"/>
      <c r="EP26" s="82"/>
      <c r="EQ26" s="82"/>
      <c r="ER26" s="82"/>
    </row>
    <row r="27" spans="1:148" ht="13.5" customHeight="1" x14ac:dyDescent="0.15">
      <c r="A27" s="63"/>
      <c r="B27" s="350" t="s">
        <v>1624</v>
      </c>
      <c r="C27" s="299"/>
      <c r="D27" s="299"/>
      <c r="E27" s="299"/>
      <c r="F27" s="299"/>
      <c r="G27" s="299"/>
      <c r="H27" s="299"/>
      <c r="I27" s="299"/>
      <c r="J27" s="13"/>
      <c r="K27" s="13"/>
      <c r="L27" s="64" t="s">
        <v>1625</v>
      </c>
      <c r="M27" s="13"/>
      <c r="N27" s="63"/>
      <c r="O27" s="169"/>
      <c r="P27" s="169"/>
      <c r="Q27" s="63"/>
      <c r="R27" s="63"/>
      <c r="S27" s="63"/>
      <c r="T27" s="63"/>
      <c r="U27" s="169"/>
      <c r="V27" s="169"/>
      <c r="W27" s="169"/>
      <c r="X27" s="169"/>
      <c r="Y27" s="169"/>
      <c r="Z27" s="169"/>
      <c r="AA27" s="169"/>
      <c r="AB27" s="169"/>
      <c r="AC27" s="169"/>
      <c r="AD27" s="169"/>
      <c r="AE27" s="169"/>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63"/>
      <c r="BW27" s="63"/>
      <c r="BX27" s="63"/>
      <c r="BY27" s="63"/>
      <c r="BZ27" s="63"/>
      <c r="CA27" s="63"/>
      <c r="CB27" s="63"/>
      <c r="CC27" s="49"/>
      <c r="CD27" s="63"/>
      <c r="CE27" s="63"/>
      <c r="CF27" s="63"/>
      <c r="CG27" s="63"/>
      <c r="CH27" s="63"/>
      <c r="CI27" s="63"/>
      <c r="CJ27" s="63"/>
      <c r="CK27" s="63"/>
      <c r="CL27" s="63"/>
      <c r="CM27" s="63"/>
      <c r="CN27" s="63"/>
      <c r="CO27" s="63"/>
      <c r="CP27" s="63"/>
      <c r="CQ27" s="63"/>
      <c r="CR27" s="63"/>
      <c r="CS27" s="63"/>
      <c r="CT27" s="63"/>
      <c r="CU27" s="63"/>
      <c r="CV27" s="63"/>
      <c r="CW27" s="63"/>
      <c r="CX27" s="63"/>
      <c r="CY27" s="63"/>
      <c r="CZ27" s="63"/>
      <c r="DA27" s="63"/>
      <c r="DB27" s="63"/>
      <c r="DC27" s="63"/>
      <c r="DD27" s="63"/>
      <c r="DE27" s="63"/>
      <c r="DF27" s="63"/>
      <c r="DG27" s="63"/>
      <c r="DH27" s="63"/>
      <c r="DI27" s="63"/>
      <c r="DJ27" s="63"/>
      <c r="DK27" s="63"/>
      <c r="DL27" s="63"/>
      <c r="DM27" s="63"/>
      <c r="DN27" s="63"/>
      <c r="DO27" s="63"/>
      <c r="DP27" s="63"/>
      <c r="DQ27" s="63"/>
      <c r="DR27" s="63"/>
      <c r="DS27" s="63"/>
      <c r="DT27" s="63"/>
      <c r="DU27" s="63"/>
      <c r="DV27" s="63"/>
      <c r="DW27" s="63"/>
      <c r="DX27" s="63"/>
      <c r="DY27" s="63"/>
      <c r="DZ27" s="63"/>
      <c r="EA27" s="63"/>
      <c r="EB27" s="63"/>
      <c r="EC27" s="63"/>
      <c r="ED27" s="63"/>
      <c r="EE27" s="63"/>
      <c r="EF27" s="63"/>
      <c r="EG27" s="63"/>
      <c r="EH27" s="63"/>
      <c r="EI27" s="63"/>
      <c r="EJ27" s="63"/>
      <c r="EK27" s="63"/>
      <c r="EL27" s="63"/>
      <c r="EM27" s="63"/>
      <c r="EN27" s="63"/>
      <c r="EO27" s="63"/>
      <c r="EP27" s="63"/>
      <c r="EQ27" s="63"/>
      <c r="ER27" s="63"/>
    </row>
    <row r="28" spans="1:148" ht="13.5" customHeight="1" x14ac:dyDescent="0.15">
      <c r="A28" s="63"/>
      <c r="B28" s="350" t="s">
        <v>1626</v>
      </c>
      <c r="C28" s="299"/>
      <c r="D28" s="299"/>
      <c r="E28" s="299"/>
      <c r="F28" s="299"/>
      <c r="G28" s="299"/>
      <c r="H28" s="299"/>
      <c r="I28" s="299"/>
      <c r="J28" s="64"/>
      <c r="K28" s="64"/>
      <c r="L28" s="64"/>
      <c r="M28" s="64"/>
      <c r="N28" s="63"/>
      <c r="O28" s="82"/>
      <c r="P28" s="82"/>
      <c r="Q28" s="63"/>
      <c r="R28" s="63"/>
      <c r="S28" s="63"/>
      <c r="T28" s="63"/>
      <c r="U28" s="169"/>
      <c r="V28" s="169"/>
      <c r="W28" s="169"/>
      <c r="X28" s="169"/>
      <c r="Y28" s="169"/>
      <c r="Z28" s="169"/>
      <c r="AA28" s="169"/>
      <c r="AB28" s="169"/>
      <c r="AC28" s="169"/>
      <c r="AD28" s="169"/>
      <c r="AE28" s="169"/>
      <c r="AF28" s="169"/>
      <c r="AG28" s="169"/>
      <c r="AH28" s="169"/>
      <c r="AI28" s="49"/>
      <c r="AJ28" s="49"/>
      <c r="AK28" s="49"/>
      <c r="AL28" s="49"/>
      <c r="AM28" s="49"/>
      <c r="AN28" s="169"/>
      <c r="AO28" s="169"/>
      <c r="AP28" s="169"/>
      <c r="AQ28" s="169"/>
      <c r="AR28" s="169"/>
      <c r="AS28" s="169"/>
      <c r="AT28" s="169"/>
      <c r="AU28" s="169"/>
      <c r="AV28" s="169"/>
      <c r="AW28" s="169"/>
      <c r="AX28" s="169"/>
      <c r="AY28" s="169"/>
      <c r="AZ28" s="169"/>
      <c r="BA28" s="169"/>
      <c r="BB28" s="169"/>
      <c r="BC28" s="169"/>
      <c r="BD28" s="169"/>
      <c r="BE28" s="169"/>
      <c r="BF28" s="169"/>
      <c r="BG28" s="169"/>
      <c r="BH28" s="169"/>
      <c r="BI28" s="169"/>
      <c r="BJ28" s="169"/>
      <c r="BK28" s="169"/>
      <c r="BL28" s="169"/>
      <c r="BM28" s="169"/>
      <c r="BN28" s="169"/>
      <c r="BO28" s="169"/>
      <c r="BP28" s="169"/>
      <c r="BQ28" s="169"/>
      <c r="BR28" s="169"/>
      <c r="BS28" s="169"/>
      <c r="BT28" s="169"/>
      <c r="BU28" s="169"/>
      <c r="BV28" s="63"/>
      <c r="BW28" s="63"/>
      <c r="BX28" s="63"/>
      <c r="BY28" s="63"/>
      <c r="BZ28" s="63"/>
      <c r="CA28" s="63"/>
      <c r="CB28" s="63"/>
      <c r="CC28" s="49"/>
      <c r="CD28" s="63"/>
      <c r="CE28" s="63"/>
      <c r="CF28" s="63"/>
      <c r="CG28" s="63"/>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c r="DS28" s="63"/>
      <c r="DT28" s="63"/>
      <c r="DU28" s="63"/>
      <c r="DV28" s="63"/>
      <c r="DW28" s="63"/>
      <c r="DX28" s="63"/>
      <c r="DY28" s="63"/>
      <c r="DZ28" s="63"/>
      <c r="EA28" s="63"/>
      <c r="EB28" s="63"/>
      <c r="EC28" s="63"/>
      <c r="ED28" s="63"/>
      <c r="EE28" s="63"/>
      <c r="EF28" s="63"/>
      <c r="EG28" s="63"/>
      <c r="EH28" s="63"/>
      <c r="EI28" s="63"/>
      <c r="EJ28" s="63"/>
      <c r="EK28" s="63"/>
      <c r="EL28" s="63"/>
      <c r="EM28" s="63"/>
      <c r="EN28" s="63"/>
      <c r="EO28" s="63"/>
      <c r="EP28" s="63"/>
      <c r="EQ28" s="63"/>
      <c r="ER28" s="63"/>
    </row>
    <row r="29" spans="1:148" ht="13.5" customHeight="1" x14ac:dyDescent="0.15">
      <c r="A29" s="63"/>
      <c r="B29" s="330" t="s">
        <v>1627</v>
      </c>
      <c r="C29" s="299"/>
      <c r="D29" s="299"/>
      <c r="E29" s="299"/>
      <c r="F29" s="299"/>
      <c r="G29" s="299"/>
      <c r="H29" s="299"/>
      <c r="I29" s="299"/>
      <c r="J29" s="131"/>
      <c r="K29" s="64"/>
      <c r="L29" s="63" t="s">
        <v>1628</v>
      </c>
      <c r="M29" s="64"/>
      <c r="N29" s="63"/>
      <c r="O29" s="169"/>
      <c r="P29" s="169"/>
      <c r="Q29" s="63"/>
      <c r="R29" s="63"/>
      <c r="S29" s="63"/>
      <c r="T29" s="82"/>
      <c r="U29" s="166"/>
      <c r="V29" s="166"/>
      <c r="W29" s="166"/>
      <c r="X29" s="166"/>
      <c r="Y29" s="166"/>
      <c r="Z29" s="166"/>
      <c r="AA29" s="166"/>
      <c r="AB29" s="166"/>
      <c r="AC29" s="166"/>
      <c r="AD29" s="166"/>
      <c r="AE29" s="166"/>
      <c r="AF29" s="166"/>
      <c r="AG29" s="166"/>
      <c r="AH29" s="169"/>
      <c r="AI29" s="169"/>
      <c r="AJ29" s="169"/>
      <c r="AK29" s="169"/>
      <c r="AL29" s="169"/>
      <c r="AM29" s="169"/>
      <c r="AN29" s="169"/>
      <c r="AO29" s="169"/>
      <c r="AP29" s="169"/>
      <c r="AQ29" s="169"/>
      <c r="AR29" s="169"/>
      <c r="AS29" s="169"/>
      <c r="AT29" s="169"/>
      <c r="AU29" s="169"/>
      <c r="AV29" s="169"/>
      <c r="AW29" s="169"/>
      <c r="AX29" s="169"/>
      <c r="AY29" s="169"/>
      <c r="AZ29" s="169"/>
      <c r="BA29" s="169"/>
      <c r="BB29" s="169"/>
      <c r="BC29" s="169"/>
      <c r="BD29" s="169"/>
      <c r="BE29" s="169"/>
      <c r="BF29" s="169"/>
      <c r="BG29" s="169"/>
      <c r="BH29" s="169"/>
      <c r="BI29" s="169"/>
      <c r="BJ29" s="169"/>
      <c r="BK29" s="169"/>
      <c r="BL29" s="169"/>
      <c r="BM29" s="169"/>
      <c r="BN29" s="169"/>
      <c r="BO29" s="169"/>
      <c r="BP29" s="169"/>
      <c r="BQ29" s="169"/>
      <c r="BR29" s="169"/>
      <c r="BS29" s="169"/>
      <c r="BT29" s="169"/>
      <c r="BU29" s="169"/>
      <c r="BV29" s="63"/>
      <c r="BW29" s="63"/>
      <c r="BX29" s="63"/>
      <c r="BY29" s="63"/>
      <c r="BZ29" s="63"/>
      <c r="CA29" s="63"/>
      <c r="CB29" s="63"/>
      <c r="CC29" s="49"/>
      <c r="CD29" s="63"/>
      <c r="CE29" s="63"/>
      <c r="CF29" s="63"/>
      <c r="CG29" s="63"/>
      <c r="CH29" s="63"/>
      <c r="CI29" s="63"/>
      <c r="CJ29" s="63"/>
      <c r="CK29" s="63"/>
      <c r="CL29" s="63"/>
      <c r="CM29" s="63"/>
      <c r="CN29" s="63"/>
      <c r="CO29" s="63"/>
      <c r="CP29" s="63"/>
      <c r="CQ29" s="63"/>
      <c r="CR29" s="63"/>
      <c r="CS29" s="63"/>
      <c r="CT29" s="63"/>
      <c r="CU29" s="63"/>
      <c r="CV29" s="63"/>
      <c r="CW29" s="63"/>
      <c r="CX29" s="63"/>
      <c r="CY29" s="63"/>
      <c r="CZ29" s="63"/>
      <c r="DA29" s="63"/>
      <c r="DB29" s="63"/>
      <c r="DC29" s="63"/>
      <c r="DD29" s="63"/>
      <c r="DE29" s="63"/>
      <c r="DF29" s="63"/>
      <c r="DG29" s="63"/>
      <c r="DH29" s="63"/>
      <c r="DI29" s="63"/>
      <c r="DJ29" s="63"/>
      <c r="DK29" s="63"/>
      <c r="DL29" s="63"/>
      <c r="DM29" s="63"/>
      <c r="DN29" s="63"/>
      <c r="DO29" s="63"/>
      <c r="DP29" s="63"/>
      <c r="DQ29" s="63"/>
      <c r="DR29" s="63"/>
      <c r="DS29" s="63"/>
      <c r="DT29" s="63"/>
      <c r="DU29" s="63"/>
      <c r="DV29" s="63"/>
      <c r="DW29" s="63"/>
      <c r="DX29" s="63"/>
      <c r="DY29" s="63"/>
      <c r="DZ29" s="63"/>
      <c r="EA29" s="63"/>
      <c r="EB29" s="63"/>
      <c r="EC29" s="63"/>
      <c r="ED29" s="63"/>
      <c r="EE29" s="63"/>
      <c r="EF29" s="63"/>
      <c r="EG29" s="63"/>
      <c r="EH29" s="63"/>
      <c r="EI29" s="63"/>
      <c r="EJ29" s="63"/>
      <c r="EK29" s="63"/>
      <c r="EL29" s="63"/>
      <c r="EM29" s="63"/>
      <c r="EN29" s="63"/>
      <c r="EO29" s="63"/>
      <c r="EP29" s="63"/>
      <c r="EQ29" s="63"/>
      <c r="ER29" s="63"/>
    </row>
    <row r="30" spans="1:148" ht="13.5" customHeight="1" x14ac:dyDescent="0.15">
      <c r="A30" s="63"/>
      <c r="B30" s="330" t="s">
        <v>1629</v>
      </c>
      <c r="C30" s="299"/>
      <c r="D30" s="299"/>
      <c r="E30" s="299"/>
      <c r="F30" s="299"/>
      <c r="G30" s="299"/>
      <c r="H30" s="299"/>
      <c r="I30" s="299"/>
      <c r="J30" s="299"/>
      <c r="K30" s="64"/>
      <c r="L30" s="63" t="s">
        <v>1630</v>
      </c>
      <c r="M30" s="64"/>
      <c r="N30" s="63"/>
      <c r="O30" s="169"/>
      <c r="P30" s="169"/>
      <c r="Q30" s="63"/>
      <c r="R30" s="63"/>
      <c r="S30" s="63"/>
      <c r="T30" s="82"/>
      <c r="U30" s="166"/>
      <c r="V30" s="166"/>
      <c r="W30" s="166"/>
      <c r="X30" s="166"/>
      <c r="Y30" s="166"/>
      <c r="Z30" s="166"/>
      <c r="AA30" s="166"/>
      <c r="AB30" s="166"/>
      <c r="AC30" s="166"/>
      <c r="AD30" s="166"/>
      <c r="AE30" s="166"/>
      <c r="AF30" s="166"/>
      <c r="AG30" s="166"/>
      <c r="AH30" s="169"/>
      <c r="AI30" s="169"/>
      <c r="AJ30" s="169"/>
      <c r="AK30" s="169"/>
      <c r="AL30" s="169"/>
      <c r="AM30" s="169"/>
      <c r="AN30" s="169"/>
      <c r="AO30" s="169"/>
      <c r="AP30" s="169"/>
      <c r="AQ30" s="169"/>
      <c r="AR30" s="169"/>
      <c r="AS30" s="169"/>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63"/>
      <c r="BW30" s="63"/>
      <c r="BX30" s="63"/>
      <c r="BY30" s="63"/>
      <c r="BZ30" s="63"/>
      <c r="CA30" s="63"/>
      <c r="CB30" s="63"/>
      <c r="CC30" s="49"/>
      <c r="CD30" s="63"/>
      <c r="CE30" s="63"/>
      <c r="CF30" s="63"/>
      <c r="CG30" s="63"/>
      <c r="CH30" s="63"/>
      <c r="CI30" s="63"/>
      <c r="CJ30" s="63"/>
      <c r="CK30" s="63"/>
      <c r="CL30" s="63"/>
      <c r="CM30" s="63"/>
      <c r="CN30" s="63"/>
      <c r="CO30" s="63"/>
      <c r="CP30" s="63"/>
      <c r="CQ30" s="63"/>
      <c r="CR30" s="63"/>
      <c r="CS30" s="63"/>
      <c r="CT30" s="63"/>
      <c r="CU30" s="63"/>
      <c r="CV30" s="63"/>
      <c r="CW30" s="63"/>
      <c r="CX30" s="63"/>
      <c r="CY30" s="63"/>
      <c r="CZ30" s="63"/>
      <c r="DA30" s="63"/>
      <c r="DB30" s="63"/>
      <c r="DC30" s="63"/>
      <c r="DD30" s="63"/>
      <c r="DE30" s="63"/>
      <c r="DF30" s="63"/>
      <c r="DG30" s="63"/>
      <c r="DH30" s="63"/>
      <c r="DI30" s="63"/>
      <c r="DJ30" s="63"/>
      <c r="DK30" s="63"/>
      <c r="DL30" s="63"/>
      <c r="DM30" s="63"/>
      <c r="DN30" s="63"/>
      <c r="DO30" s="63"/>
      <c r="DP30" s="63"/>
      <c r="DQ30" s="63"/>
      <c r="DR30" s="63"/>
      <c r="DS30" s="63"/>
      <c r="DT30" s="63"/>
      <c r="DU30" s="63"/>
      <c r="DV30" s="63"/>
      <c r="DW30" s="63"/>
      <c r="DX30" s="63"/>
      <c r="DY30" s="63"/>
      <c r="DZ30" s="63"/>
      <c r="EA30" s="63"/>
      <c r="EB30" s="63"/>
      <c r="EC30" s="63"/>
      <c r="ED30" s="63"/>
      <c r="EE30" s="63"/>
      <c r="EF30" s="63"/>
      <c r="EG30" s="63"/>
      <c r="EH30" s="63"/>
      <c r="EI30" s="63"/>
      <c r="EJ30" s="63"/>
      <c r="EK30" s="63"/>
      <c r="EL30" s="63"/>
      <c r="EM30" s="63"/>
      <c r="EN30" s="63"/>
      <c r="EO30" s="63"/>
      <c r="EP30" s="63"/>
      <c r="EQ30" s="63"/>
      <c r="ER30" s="63"/>
    </row>
    <row r="31" spans="1:148" ht="13.5" customHeight="1" x14ac:dyDescent="0.15">
      <c r="A31" s="64"/>
      <c r="B31" s="330" t="s">
        <v>1631</v>
      </c>
      <c r="C31" s="299"/>
      <c r="D31" s="299"/>
      <c r="E31" s="299"/>
      <c r="F31" s="299"/>
      <c r="G31" s="299"/>
      <c r="H31" s="299"/>
      <c r="I31" s="299"/>
      <c r="J31" s="131"/>
      <c r="K31" s="131"/>
      <c r="L31" s="63" t="s">
        <v>1632</v>
      </c>
      <c r="M31" s="131"/>
      <c r="N31" s="82"/>
      <c r="O31" s="82"/>
      <c r="P31" s="82"/>
      <c r="Q31" s="82"/>
      <c r="R31" s="82"/>
      <c r="S31" s="82"/>
      <c r="T31" s="82"/>
      <c r="U31" s="166"/>
      <c r="V31" s="166"/>
      <c r="W31" s="166"/>
      <c r="X31" s="166"/>
      <c r="Y31" s="166"/>
      <c r="Z31" s="166"/>
      <c r="AA31" s="166"/>
      <c r="AB31" s="166"/>
      <c r="AC31" s="166"/>
      <c r="AD31" s="166"/>
      <c r="AE31" s="166"/>
      <c r="AF31" s="166"/>
      <c r="AG31" s="166"/>
      <c r="AH31" s="6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c r="BN31" s="82"/>
      <c r="BO31" s="82"/>
      <c r="BP31" s="82"/>
      <c r="BQ31" s="82"/>
      <c r="BR31" s="82"/>
      <c r="BS31" s="82"/>
      <c r="BT31" s="82"/>
      <c r="BU31" s="82"/>
      <c r="BV31" s="82"/>
      <c r="BW31" s="82"/>
      <c r="BX31" s="82"/>
      <c r="BY31" s="82"/>
      <c r="BZ31" s="82"/>
      <c r="CA31" s="82"/>
      <c r="CB31" s="82"/>
      <c r="CC31" s="82"/>
      <c r="CD31" s="82"/>
      <c r="CE31" s="82"/>
      <c r="CF31" s="82"/>
      <c r="CG31" s="82"/>
      <c r="CH31" s="82"/>
      <c r="CI31" s="82"/>
      <c r="CJ31" s="82"/>
      <c r="CK31" s="82"/>
      <c r="CL31" s="82"/>
      <c r="CM31" s="82"/>
      <c r="CN31" s="82"/>
      <c r="CO31" s="82"/>
      <c r="CP31" s="82"/>
      <c r="CQ31" s="82"/>
      <c r="CR31" s="82"/>
      <c r="CS31" s="82"/>
      <c r="CT31" s="82"/>
      <c r="CU31" s="82"/>
      <c r="CV31" s="82"/>
      <c r="CW31" s="82"/>
      <c r="CX31" s="82"/>
      <c r="CY31" s="82"/>
      <c r="CZ31" s="82"/>
      <c r="DA31" s="82"/>
      <c r="DB31" s="82"/>
      <c r="DC31" s="82"/>
      <c r="DD31" s="82"/>
      <c r="DE31" s="82"/>
      <c r="DF31" s="82"/>
      <c r="DG31" s="82"/>
      <c r="DH31" s="82"/>
      <c r="DI31" s="82"/>
      <c r="DJ31" s="82"/>
      <c r="DK31" s="82"/>
      <c r="DL31" s="82"/>
      <c r="DM31" s="82"/>
      <c r="DN31" s="82"/>
      <c r="DO31" s="82"/>
      <c r="DP31" s="82"/>
      <c r="DQ31" s="82"/>
      <c r="DR31" s="82"/>
      <c r="DS31" s="82"/>
      <c r="DT31" s="82"/>
      <c r="DU31" s="82"/>
      <c r="DV31" s="82"/>
      <c r="DW31" s="82"/>
      <c r="DX31" s="82"/>
      <c r="DY31" s="82"/>
      <c r="DZ31" s="82"/>
      <c r="EA31" s="82"/>
      <c r="EB31" s="82"/>
      <c r="EC31" s="82"/>
      <c r="ED31" s="82"/>
      <c r="EE31" s="82"/>
      <c r="EF31" s="82"/>
      <c r="EG31" s="82"/>
      <c r="EH31" s="82"/>
      <c r="EI31" s="82"/>
      <c r="EJ31" s="82"/>
      <c r="EK31" s="82"/>
      <c r="EL31" s="82"/>
      <c r="EM31" s="82"/>
      <c r="EN31" s="82"/>
      <c r="EO31" s="82"/>
      <c r="EP31" s="82"/>
      <c r="EQ31" s="82"/>
      <c r="ER31" s="82"/>
    </row>
    <row r="32" spans="1:148" ht="13.5" customHeight="1" x14ac:dyDescent="0.15">
      <c r="A32" s="63"/>
      <c r="B32" s="350" t="s">
        <v>1633</v>
      </c>
      <c r="C32" s="299"/>
      <c r="D32" s="169"/>
      <c r="E32" s="169"/>
      <c r="F32" s="169"/>
      <c r="G32" s="169"/>
      <c r="H32" s="169"/>
      <c r="I32" s="64"/>
      <c r="J32" s="64"/>
      <c r="K32" s="64"/>
      <c r="L32" s="64" t="s">
        <v>1634</v>
      </c>
      <c r="M32" s="63"/>
      <c r="N32" s="63"/>
      <c r="O32" s="169"/>
      <c r="P32" s="169"/>
      <c r="Q32" s="63"/>
      <c r="R32" s="63"/>
      <c r="S32" s="63"/>
      <c r="T32" s="63"/>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69"/>
      <c r="BF32" s="169"/>
      <c r="BG32" s="169"/>
      <c r="BH32" s="169"/>
      <c r="BI32" s="169"/>
      <c r="BJ32" s="169"/>
      <c r="BK32" s="169"/>
      <c r="BL32" s="169"/>
      <c r="BM32" s="169"/>
      <c r="BN32" s="169"/>
      <c r="BO32" s="169"/>
      <c r="BP32" s="169"/>
      <c r="BQ32" s="169"/>
      <c r="BR32" s="169"/>
      <c r="BS32" s="169"/>
      <c r="BT32" s="169"/>
      <c r="BU32" s="169"/>
      <c r="BV32" s="63"/>
      <c r="BW32" s="63"/>
      <c r="BX32" s="63"/>
      <c r="BY32" s="63"/>
      <c r="BZ32" s="63"/>
      <c r="CA32" s="63"/>
      <c r="CB32" s="63"/>
      <c r="CC32" s="49"/>
      <c r="CD32" s="63"/>
      <c r="CE32" s="63"/>
      <c r="CF32" s="63"/>
      <c r="CG32" s="63"/>
      <c r="CH32" s="63"/>
      <c r="CI32" s="63"/>
      <c r="CJ32" s="63"/>
      <c r="CK32" s="63"/>
      <c r="CL32" s="63"/>
      <c r="CM32" s="63"/>
      <c r="CN32" s="63"/>
      <c r="CO32" s="63"/>
      <c r="CP32" s="63"/>
      <c r="CQ32" s="63"/>
      <c r="CR32" s="63"/>
      <c r="CS32" s="63"/>
      <c r="CT32" s="63"/>
      <c r="CU32" s="63"/>
      <c r="CV32" s="63"/>
      <c r="CW32" s="63"/>
      <c r="CX32" s="63"/>
      <c r="CY32" s="63"/>
      <c r="CZ32" s="63"/>
      <c r="DA32" s="63"/>
      <c r="DB32" s="63"/>
      <c r="DC32" s="63"/>
      <c r="DD32" s="63"/>
      <c r="DE32" s="63"/>
      <c r="DF32" s="63"/>
      <c r="DG32" s="63"/>
      <c r="DH32" s="63"/>
      <c r="DI32" s="63"/>
      <c r="DJ32" s="63"/>
      <c r="DK32" s="63"/>
      <c r="DL32" s="63"/>
      <c r="DM32" s="63"/>
      <c r="DN32" s="63"/>
      <c r="DO32" s="63"/>
      <c r="DP32" s="63"/>
      <c r="DQ32" s="63"/>
      <c r="DR32" s="63"/>
      <c r="DS32" s="63"/>
      <c r="DT32" s="63"/>
      <c r="DU32" s="63"/>
      <c r="DV32" s="63"/>
      <c r="DW32" s="63"/>
      <c r="DX32" s="63"/>
      <c r="DY32" s="63"/>
      <c r="DZ32" s="63"/>
      <c r="EA32" s="63"/>
      <c r="EB32" s="63"/>
      <c r="EC32" s="63"/>
      <c r="ED32" s="63"/>
      <c r="EE32" s="63"/>
      <c r="EF32" s="63"/>
      <c r="EG32" s="63"/>
      <c r="EH32" s="63"/>
      <c r="EI32" s="63"/>
      <c r="EJ32" s="63"/>
      <c r="EK32" s="63"/>
      <c r="EL32" s="63"/>
      <c r="EM32" s="63"/>
      <c r="EN32" s="63"/>
      <c r="EO32" s="63"/>
      <c r="EP32" s="63"/>
      <c r="EQ32" s="63"/>
      <c r="ER32" s="63"/>
    </row>
    <row r="33" spans="1:148" ht="13.5" customHeight="1" x14ac:dyDescent="0.15">
      <c r="A33" s="63"/>
      <c r="B33" s="330" t="s">
        <v>1635</v>
      </c>
      <c r="C33" s="299"/>
      <c r="D33" s="169"/>
      <c r="E33" s="169"/>
      <c r="F33" s="169"/>
      <c r="G33" s="169"/>
      <c r="H33" s="169"/>
      <c r="I33" s="64"/>
      <c r="J33" s="64"/>
      <c r="K33" s="64"/>
      <c r="L33" s="64"/>
      <c r="M33" s="63"/>
      <c r="N33" s="63"/>
      <c r="O33" s="82"/>
      <c r="P33" s="82"/>
      <c r="Q33" s="63"/>
      <c r="R33" s="63"/>
      <c r="S33" s="63"/>
      <c r="T33" s="63"/>
      <c r="U33" s="169"/>
      <c r="V33" s="169"/>
      <c r="W33" s="169"/>
      <c r="X33" s="169"/>
      <c r="Y33" s="169"/>
      <c r="Z33" s="169"/>
      <c r="AA33" s="169"/>
      <c r="AB33" s="169"/>
      <c r="AC33" s="169"/>
      <c r="AD33" s="169"/>
      <c r="AE33" s="169"/>
      <c r="AF33" s="169"/>
      <c r="AG33" s="169"/>
      <c r="AH33" s="169"/>
      <c r="AI33" s="49"/>
      <c r="AJ33" s="82"/>
      <c r="AK33" s="82"/>
      <c r="AL33" s="82"/>
      <c r="AM33" s="82"/>
      <c r="AN33" s="82"/>
      <c r="AO33" s="82"/>
      <c r="AP33" s="82"/>
      <c r="AQ33" s="49"/>
      <c r="AR33" s="49"/>
      <c r="AS33" s="49"/>
      <c r="AT33" s="49"/>
      <c r="AU33" s="82"/>
      <c r="AV33" s="169"/>
      <c r="AW33" s="169"/>
      <c r="AX33" s="169"/>
      <c r="AY33" s="169"/>
      <c r="AZ33" s="169"/>
      <c r="BA33" s="169"/>
      <c r="BB33" s="169"/>
      <c r="BC33" s="169"/>
      <c r="BD33" s="169"/>
      <c r="BE33" s="169"/>
      <c r="BF33" s="169"/>
      <c r="BG33" s="169"/>
      <c r="BH33" s="169"/>
      <c r="BI33" s="169"/>
      <c r="BJ33" s="169"/>
      <c r="BK33" s="169"/>
      <c r="BL33" s="169"/>
      <c r="BM33" s="169"/>
      <c r="BN33" s="169"/>
      <c r="BO33" s="169"/>
      <c r="BP33" s="169"/>
      <c r="BQ33" s="169"/>
      <c r="BR33" s="169"/>
      <c r="BS33" s="169"/>
      <c r="BT33" s="169"/>
      <c r="BU33" s="169"/>
      <c r="BV33" s="63"/>
      <c r="BW33" s="63"/>
      <c r="BX33" s="63"/>
      <c r="BY33" s="63"/>
      <c r="BZ33" s="63"/>
      <c r="CA33" s="63"/>
      <c r="CB33" s="63"/>
      <c r="CC33" s="49"/>
      <c r="CD33" s="63"/>
      <c r="CE33" s="63"/>
      <c r="CF33" s="63"/>
      <c r="CG33" s="63"/>
      <c r="CH33" s="63"/>
      <c r="CI33" s="63"/>
      <c r="CJ33" s="63"/>
      <c r="CK33" s="63"/>
      <c r="CL33" s="63"/>
      <c r="CM33" s="63"/>
      <c r="CN33" s="63"/>
      <c r="CO33" s="63"/>
      <c r="CP33" s="63"/>
      <c r="CQ33" s="63"/>
      <c r="CR33" s="63"/>
      <c r="CS33" s="63"/>
      <c r="CT33" s="63"/>
      <c r="CU33" s="63"/>
      <c r="CV33" s="63"/>
      <c r="CW33" s="63"/>
      <c r="CX33" s="63"/>
      <c r="CY33" s="63"/>
      <c r="CZ33" s="63"/>
      <c r="DA33" s="63"/>
      <c r="DB33" s="63"/>
      <c r="DC33" s="63"/>
      <c r="DD33" s="63"/>
      <c r="DE33" s="63"/>
      <c r="DF33" s="63"/>
      <c r="DG33" s="63"/>
      <c r="DH33" s="63"/>
      <c r="DI33" s="63"/>
      <c r="DJ33" s="63"/>
      <c r="DK33" s="63"/>
      <c r="DL33" s="63"/>
      <c r="DM33" s="63"/>
      <c r="DN33" s="63"/>
      <c r="DO33" s="63"/>
      <c r="DP33" s="63"/>
      <c r="DQ33" s="63"/>
      <c r="DR33" s="63"/>
      <c r="DS33" s="63"/>
      <c r="DT33" s="63"/>
      <c r="DU33" s="63"/>
      <c r="DV33" s="63"/>
      <c r="DW33" s="63"/>
      <c r="DX33" s="63"/>
      <c r="DY33" s="63"/>
      <c r="DZ33" s="63"/>
      <c r="EA33" s="63"/>
      <c r="EB33" s="63"/>
      <c r="EC33" s="63"/>
      <c r="ED33" s="63"/>
      <c r="EE33" s="63"/>
      <c r="EF33" s="63"/>
      <c r="EG33" s="63"/>
      <c r="EH33" s="63"/>
      <c r="EI33" s="63"/>
      <c r="EJ33" s="63"/>
      <c r="EK33" s="63"/>
      <c r="EL33" s="63"/>
      <c r="EM33" s="63"/>
      <c r="EN33" s="63"/>
      <c r="EO33" s="63"/>
      <c r="EP33" s="63"/>
      <c r="EQ33" s="63"/>
      <c r="ER33" s="63"/>
    </row>
    <row r="34" spans="1:148" ht="13.5" customHeight="1" x14ac:dyDescent="0.15">
      <c r="A34" s="63"/>
      <c r="B34" s="330"/>
      <c r="C34" s="299"/>
      <c r="D34" s="63"/>
      <c r="E34" s="63"/>
      <c r="F34" s="63"/>
      <c r="G34" s="63"/>
      <c r="H34" s="63"/>
      <c r="I34" s="63"/>
      <c r="J34" s="63"/>
      <c r="K34" s="63"/>
      <c r="L34" s="131" t="s">
        <v>1636</v>
      </c>
      <c r="M34" s="63"/>
      <c r="N34" s="63"/>
      <c r="O34" s="169"/>
      <c r="P34" s="169"/>
      <c r="Q34" s="63"/>
      <c r="R34" s="63"/>
      <c r="S34" s="63"/>
      <c r="T34" s="13"/>
      <c r="U34" s="169"/>
      <c r="V34" s="169"/>
      <c r="W34" s="169"/>
      <c r="X34" s="16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169"/>
      <c r="BF34" s="169"/>
      <c r="BG34" s="169"/>
      <c r="BH34" s="169"/>
      <c r="BI34" s="169"/>
      <c r="BJ34" s="169"/>
      <c r="BK34" s="169"/>
      <c r="BL34" s="169"/>
      <c r="BM34" s="169"/>
      <c r="BN34" s="169"/>
      <c r="BO34" s="169"/>
      <c r="BP34" s="169"/>
      <c r="BQ34" s="169"/>
      <c r="BR34" s="169"/>
      <c r="BS34" s="169"/>
      <c r="BT34" s="169"/>
      <c r="BU34" s="169"/>
      <c r="BV34" s="63"/>
      <c r="BW34" s="63"/>
      <c r="BX34" s="63"/>
      <c r="BY34" s="63"/>
      <c r="BZ34" s="63"/>
      <c r="CA34" s="63"/>
      <c r="CB34" s="63"/>
      <c r="CC34" s="49"/>
      <c r="CD34" s="63"/>
      <c r="CE34" s="63"/>
      <c r="CF34" s="63"/>
      <c r="CG34" s="63"/>
      <c r="CH34" s="63"/>
      <c r="CI34" s="63"/>
      <c r="CJ34" s="63"/>
      <c r="CK34" s="63"/>
      <c r="CL34" s="63"/>
      <c r="CM34" s="63"/>
      <c r="CN34" s="63"/>
      <c r="CO34" s="63"/>
      <c r="CP34" s="63"/>
      <c r="CQ34" s="63"/>
      <c r="CR34" s="63"/>
      <c r="CS34" s="63"/>
      <c r="CT34" s="63"/>
      <c r="CU34" s="63"/>
      <c r="CV34" s="63"/>
      <c r="CW34" s="63"/>
      <c r="CX34" s="63"/>
      <c r="CY34" s="63"/>
      <c r="CZ34" s="63"/>
      <c r="DA34" s="63"/>
      <c r="DB34" s="63"/>
      <c r="DC34" s="63"/>
      <c r="DD34" s="63"/>
      <c r="DE34" s="63"/>
      <c r="DF34" s="63"/>
      <c r="DG34" s="63"/>
      <c r="DH34" s="63"/>
      <c r="DI34" s="63"/>
      <c r="DJ34" s="63"/>
      <c r="DK34" s="63"/>
      <c r="DL34" s="63"/>
      <c r="DM34" s="63"/>
      <c r="DN34" s="63"/>
      <c r="DO34" s="63"/>
      <c r="DP34" s="63"/>
      <c r="DQ34" s="63"/>
      <c r="DR34" s="63"/>
      <c r="DS34" s="63"/>
      <c r="DT34" s="63"/>
      <c r="DU34" s="63"/>
      <c r="DV34" s="63"/>
      <c r="DW34" s="63"/>
      <c r="DX34" s="63"/>
      <c r="DY34" s="63"/>
      <c r="DZ34" s="63"/>
      <c r="EA34" s="63"/>
      <c r="EB34" s="63"/>
      <c r="EC34" s="63"/>
      <c r="ED34" s="63"/>
      <c r="EE34" s="63"/>
      <c r="EF34" s="63"/>
      <c r="EG34" s="63"/>
      <c r="EH34" s="63"/>
      <c r="EI34" s="63"/>
      <c r="EJ34" s="63"/>
      <c r="EK34" s="63"/>
      <c r="EL34" s="63"/>
      <c r="EM34" s="63"/>
      <c r="EN34" s="63"/>
      <c r="EO34" s="63"/>
      <c r="EP34" s="63"/>
      <c r="EQ34" s="63"/>
      <c r="ER34" s="63"/>
    </row>
    <row r="35" spans="1:148" ht="13.5" customHeight="1" x14ac:dyDescent="0.15">
      <c r="A35" s="63"/>
      <c r="B35" s="350" t="s">
        <v>1637</v>
      </c>
      <c r="C35" s="299"/>
      <c r="D35" s="299"/>
      <c r="E35" s="299"/>
      <c r="F35" s="299"/>
      <c r="G35" s="299"/>
      <c r="H35" s="299"/>
      <c r="I35" s="299"/>
      <c r="J35" s="13"/>
      <c r="K35" s="13"/>
      <c r="L35" s="63" t="s">
        <v>1638</v>
      </c>
      <c r="M35" s="13"/>
      <c r="N35" s="63"/>
      <c r="O35" s="167"/>
      <c r="P35" s="167"/>
      <c r="Q35" s="63"/>
      <c r="R35" s="63"/>
      <c r="S35" s="63"/>
      <c r="T35" s="63"/>
      <c r="U35" s="167"/>
      <c r="V35" s="167"/>
      <c r="W35" s="167"/>
      <c r="X35" s="167"/>
      <c r="Y35" s="167"/>
      <c r="Z35" s="167"/>
      <c r="AA35" s="167"/>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167"/>
      <c r="BU35" s="167"/>
      <c r="BV35" s="63"/>
      <c r="BW35" s="63"/>
      <c r="BX35" s="63"/>
      <c r="BY35" s="63"/>
      <c r="BZ35" s="63"/>
      <c r="CA35" s="63"/>
      <c r="CB35" s="63"/>
      <c r="CC35" s="49"/>
      <c r="CD35" s="63"/>
      <c r="CE35" s="63"/>
      <c r="CF35" s="63"/>
      <c r="CG35" s="63"/>
      <c r="CH35" s="63"/>
      <c r="CI35" s="63"/>
      <c r="CJ35" s="63"/>
      <c r="CK35" s="63"/>
      <c r="CL35" s="63"/>
      <c r="CM35" s="63"/>
      <c r="CN35" s="63"/>
      <c r="CO35" s="63"/>
      <c r="CP35" s="63"/>
      <c r="CQ35" s="63"/>
      <c r="CR35" s="63"/>
      <c r="CS35" s="63"/>
      <c r="CT35" s="63"/>
      <c r="CU35" s="63"/>
      <c r="CV35" s="63"/>
      <c r="CW35" s="63"/>
      <c r="CX35" s="63"/>
      <c r="CY35" s="63"/>
      <c r="CZ35" s="63"/>
      <c r="DA35" s="63"/>
      <c r="DB35" s="63"/>
      <c r="DC35" s="63"/>
      <c r="DD35" s="63"/>
      <c r="DE35" s="63"/>
      <c r="DF35" s="63"/>
      <c r="DG35" s="63"/>
      <c r="DH35" s="63"/>
      <c r="DI35" s="63"/>
      <c r="DJ35" s="63"/>
      <c r="DK35" s="63"/>
      <c r="DL35" s="63"/>
      <c r="DM35" s="63"/>
      <c r="DN35" s="63"/>
      <c r="DO35" s="63"/>
      <c r="DP35" s="63"/>
      <c r="DQ35" s="63"/>
      <c r="DR35" s="63"/>
      <c r="DS35" s="63"/>
      <c r="DT35" s="63"/>
      <c r="DU35" s="63"/>
      <c r="DV35" s="63"/>
      <c r="DW35" s="63"/>
      <c r="DX35" s="63"/>
      <c r="DY35" s="63"/>
      <c r="DZ35" s="63"/>
      <c r="EA35" s="63"/>
      <c r="EB35" s="63"/>
      <c r="EC35" s="63"/>
      <c r="ED35" s="63"/>
      <c r="EE35" s="63"/>
      <c r="EF35" s="63"/>
      <c r="EG35" s="63"/>
      <c r="EH35" s="63"/>
      <c r="EI35" s="63"/>
      <c r="EJ35" s="63"/>
      <c r="EK35" s="63"/>
      <c r="EL35" s="63"/>
      <c r="EM35" s="63"/>
      <c r="EN35" s="63"/>
      <c r="EO35" s="63"/>
      <c r="EP35" s="63"/>
      <c r="EQ35" s="63"/>
      <c r="ER35" s="63"/>
    </row>
    <row r="36" spans="1:148" ht="13.5" customHeight="1" x14ac:dyDescent="0.15">
      <c r="A36" s="63"/>
      <c r="B36" s="350" t="s">
        <v>1639</v>
      </c>
      <c r="C36" s="299"/>
      <c r="D36" s="299"/>
      <c r="E36" s="64"/>
      <c r="F36" s="64"/>
      <c r="G36" s="64"/>
      <c r="H36" s="64"/>
      <c r="I36" s="13"/>
      <c r="J36" s="13"/>
      <c r="K36" s="13"/>
      <c r="L36" s="63" t="s">
        <v>1640</v>
      </c>
      <c r="M36" s="13"/>
      <c r="N36" s="63"/>
      <c r="O36" s="167"/>
      <c r="P36" s="167"/>
      <c r="Q36" s="63"/>
      <c r="R36" s="63"/>
      <c r="S36" s="63"/>
      <c r="T36" s="63"/>
      <c r="U36" s="167"/>
      <c r="V36" s="167"/>
      <c r="W36" s="167"/>
      <c r="X36" s="167"/>
      <c r="Y36" s="167"/>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63"/>
      <c r="BW36" s="63"/>
      <c r="BX36" s="63"/>
      <c r="BY36" s="63"/>
      <c r="BZ36" s="63"/>
      <c r="CA36" s="63"/>
      <c r="CB36" s="63"/>
      <c r="CC36" s="49"/>
      <c r="CD36" s="63"/>
      <c r="CE36" s="63"/>
      <c r="CF36" s="63"/>
      <c r="CG36" s="63"/>
      <c r="CH36" s="63"/>
      <c r="CI36" s="63"/>
      <c r="CJ36" s="63"/>
      <c r="CK36" s="63"/>
      <c r="CL36" s="63"/>
      <c r="CM36" s="63"/>
      <c r="CN36" s="63"/>
      <c r="CO36" s="63"/>
      <c r="CP36" s="63"/>
      <c r="CQ36" s="63"/>
      <c r="CR36" s="63"/>
      <c r="CS36" s="63"/>
      <c r="CT36" s="63"/>
      <c r="CU36" s="63"/>
      <c r="CV36" s="63"/>
      <c r="CW36" s="63"/>
      <c r="CX36" s="63"/>
      <c r="CY36" s="63"/>
      <c r="CZ36" s="63"/>
      <c r="DA36" s="63"/>
      <c r="DB36" s="63"/>
      <c r="DC36" s="63"/>
      <c r="DD36" s="63"/>
      <c r="DE36" s="63"/>
      <c r="DF36" s="63"/>
      <c r="DG36" s="63"/>
      <c r="DH36" s="63"/>
      <c r="DI36" s="63"/>
      <c r="DJ36" s="63"/>
      <c r="DK36" s="63"/>
      <c r="DL36" s="63"/>
      <c r="DM36" s="63"/>
      <c r="DN36" s="63"/>
      <c r="DO36" s="63"/>
      <c r="DP36" s="63"/>
      <c r="DQ36" s="63"/>
      <c r="DR36" s="63"/>
      <c r="DS36" s="63"/>
      <c r="DT36" s="63"/>
      <c r="DU36" s="63"/>
      <c r="DV36" s="63"/>
      <c r="DW36" s="63"/>
      <c r="DX36" s="63"/>
      <c r="DY36" s="63"/>
      <c r="DZ36" s="63"/>
      <c r="EA36" s="63"/>
      <c r="EB36" s="63"/>
      <c r="EC36" s="63"/>
      <c r="ED36" s="63"/>
      <c r="EE36" s="63"/>
      <c r="EF36" s="63"/>
      <c r="EG36" s="63"/>
      <c r="EH36" s="63"/>
      <c r="EI36" s="63"/>
      <c r="EJ36" s="63"/>
      <c r="EK36" s="63"/>
      <c r="EL36" s="63"/>
      <c r="EM36" s="63"/>
      <c r="EN36" s="63"/>
      <c r="EO36" s="63"/>
      <c r="EP36" s="63"/>
      <c r="EQ36" s="63"/>
      <c r="ER36" s="63"/>
    </row>
    <row r="37" spans="1:148" ht="13.5" customHeight="1" x14ac:dyDescent="0.15">
      <c r="A37" s="63"/>
      <c r="B37" s="350" t="s">
        <v>1641</v>
      </c>
      <c r="C37" s="299"/>
      <c r="D37" s="299"/>
      <c r="E37" s="299"/>
      <c r="F37" s="299"/>
      <c r="G37" s="299"/>
      <c r="H37" s="299"/>
      <c r="I37" s="299"/>
      <c r="J37" s="13"/>
      <c r="K37" s="13"/>
      <c r="L37" s="63"/>
      <c r="M37" s="13"/>
      <c r="N37" s="63"/>
      <c r="O37" s="167"/>
      <c r="P37" s="167"/>
      <c r="Q37" s="63"/>
      <c r="R37" s="63"/>
      <c r="S37" s="63"/>
      <c r="T37" s="63"/>
      <c r="U37" s="167"/>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67"/>
      <c r="BF37" s="167"/>
      <c r="BG37" s="167"/>
      <c r="BH37" s="167"/>
      <c r="BI37" s="167"/>
      <c r="BJ37" s="167"/>
      <c r="BK37" s="167"/>
      <c r="BL37" s="167"/>
      <c r="BM37" s="167"/>
      <c r="BN37" s="167"/>
      <c r="BO37" s="167"/>
      <c r="BP37" s="167"/>
      <c r="BQ37" s="167"/>
      <c r="BR37" s="167"/>
      <c r="BS37" s="167"/>
      <c r="BT37" s="167"/>
      <c r="BU37" s="167"/>
      <c r="BV37" s="63"/>
      <c r="BW37" s="63"/>
      <c r="BX37" s="63"/>
      <c r="BY37" s="63"/>
      <c r="BZ37" s="63"/>
      <c r="CA37" s="63"/>
      <c r="CB37" s="63"/>
      <c r="CC37" s="49"/>
      <c r="CD37" s="63"/>
      <c r="CE37" s="63"/>
      <c r="CF37" s="63"/>
      <c r="CG37" s="63"/>
      <c r="CH37" s="63"/>
      <c r="CI37" s="63"/>
      <c r="CJ37" s="63"/>
      <c r="CK37" s="63"/>
      <c r="CL37" s="63"/>
      <c r="CM37" s="63"/>
      <c r="CN37" s="63"/>
      <c r="CO37" s="63"/>
      <c r="CP37" s="63"/>
      <c r="CQ37" s="63"/>
      <c r="CR37" s="63"/>
      <c r="CS37" s="63"/>
      <c r="CT37" s="63"/>
      <c r="CU37" s="63"/>
      <c r="CV37" s="63"/>
      <c r="CW37" s="63"/>
      <c r="CX37" s="63"/>
      <c r="CY37" s="63"/>
      <c r="CZ37" s="63"/>
      <c r="DA37" s="63"/>
      <c r="DB37" s="63"/>
      <c r="DC37" s="63"/>
      <c r="DD37" s="63"/>
      <c r="DE37" s="63"/>
      <c r="DF37" s="63"/>
      <c r="DG37" s="63"/>
      <c r="DH37" s="63"/>
      <c r="DI37" s="63"/>
      <c r="DJ37" s="63"/>
      <c r="DK37" s="63"/>
      <c r="DL37" s="63"/>
      <c r="DM37" s="63"/>
      <c r="DN37" s="63"/>
      <c r="DO37" s="63"/>
      <c r="DP37" s="63"/>
      <c r="DQ37" s="63"/>
      <c r="DR37" s="63"/>
      <c r="DS37" s="63"/>
      <c r="DT37" s="63"/>
      <c r="DU37" s="63"/>
      <c r="DV37" s="63"/>
      <c r="DW37" s="63"/>
      <c r="DX37" s="63"/>
      <c r="DY37" s="63"/>
      <c r="DZ37" s="63"/>
      <c r="EA37" s="63"/>
      <c r="EB37" s="63"/>
      <c r="EC37" s="63"/>
      <c r="ED37" s="63"/>
      <c r="EE37" s="63"/>
      <c r="EF37" s="63"/>
      <c r="EG37" s="63"/>
      <c r="EH37" s="63"/>
      <c r="EI37" s="63"/>
      <c r="EJ37" s="63"/>
      <c r="EK37" s="63"/>
      <c r="EL37" s="63"/>
      <c r="EM37" s="63"/>
      <c r="EN37" s="63"/>
      <c r="EO37" s="63"/>
      <c r="EP37" s="63"/>
      <c r="EQ37" s="63"/>
      <c r="ER37" s="63"/>
    </row>
    <row r="38" spans="1:148" ht="13.5" customHeight="1" x14ac:dyDescent="0.15">
      <c r="A38" s="63"/>
      <c r="B38" s="350" t="s">
        <v>1642</v>
      </c>
      <c r="C38" s="299"/>
      <c r="D38" s="299"/>
      <c r="E38" s="299"/>
      <c r="F38" s="299"/>
      <c r="G38" s="299"/>
      <c r="H38" s="299"/>
      <c r="I38" s="299"/>
      <c r="J38" s="13"/>
      <c r="K38" s="13"/>
      <c r="L38" s="63" t="s">
        <v>1643</v>
      </c>
      <c r="M38" s="13"/>
      <c r="N38" s="63"/>
      <c r="O38" s="167"/>
      <c r="P38" s="167"/>
      <c r="Q38" s="63"/>
      <c r="R38" s="63"/>
      <c r="S38" s="63"/>
      <c r="T38" s="63"/>
      <c r="U38" s="167"/>
      <c r="V38" s="167"/>
      <c r="W38" s="167"/>
      <c r="X38" s="167"/>
      <c r="Y38" s="167"/>
      <c r="Z38" s="167"/>
      <c r="AA38" s="167"/>
      <c r="AB38" s="167"/>
      <c r="AC38" s="167"/>
      <c r="AD38" s="167"/>
      <c r="AE38" s="167"/>
      <c r="AF38" s="167"/>
      <c r="AG38" s="167"/>
      <c r="AH38" s="167"/>
      <c r="AI38" s="167"/>
      <c r="AJ38" s="167"/>
      <c r="AK38" s="167"/>
      <c r="AL38" s="167"/>
      <c r="AM38" s="167"/>
      <c r="AN38" s="167"/>
      <c r="AO38" s="167"/>
      <c r="AP38" s="167"/>
      <c r="AQ38" s="167"/>
      <c r="AR38" s="167"/>
      <c r="AS38" s="167"/>
      <c r="AT38" s="167"/>
      <c r="AU38" s="167"/>
      <c r="AV38" s="167"/>
      <c r="AW38" s="167"/>
      <c r="AX38" s="167"/>
      <c r="AY38" s="167"/>
      <c r="AZ38" s="167"/>
      <c r="BA38" s="167"/>
      <c r="BB38" s="167"/>
      <c r="BC38" s="167"/>
      <c r="BD38" s="167"/>
      <c r="BE38" s="167"/>
      <c r="BF38" s="167"/>
      <c r="BG38" s="167"/>
      <c r="BH38" s="167"/>
      <c r="BI38" s="167"/>
      <c r="BJ38" s="167"/>
      <c r="BK38" s="167"/>
      <c r="BL38" s="167"/>
      <c r="BM38" s="167"/>
      <c r="BN38" s="167"/>
      <c r="BO38" s="167"/>
      <c r="BP38" s="167"/>
      <c r="BQ38" s="167"/>
      <c r="BR38" s="167"/>
      <c r="BS38" s="167"/>
      <c r="BT38" s="167"/>
      <c r="BU38" s="167"/>
      <c r="BV38" s="63"/>
      <c r="BW38" s="63"/>
      <c r="BX38" s="63"/>
      <c r="BY38" s="63"/>
      <c r="BZ38" s="63"/>
      <c r="CA38" s="63"/>
      <c r="CB38" s="63"/>
      <c r="CC38" s="49"/>
      <c r="CD38" s="63"/>
      <c r="CE38" s="63"/>
      <c r="CF38" s="63"/>
      <c r="CG38" s="63"/>
      <c r="CH38" s="63"/>
      <c r="CI38" s="63"/>
      <c r="CJ38" s="63"/>
      <c r="CK38" s="63"/>
      <c r="CL38" s="63"/>
      <c r="CM38" s="63"/>
      <c r="CN38" s="63"/>
      <c r="CO38" s="63"/>
      <c r="CP38" s="63"/>
      <c r="CQ38" s="63"/>
      <c r="CR38" s="63"/>
      <c r="CS38" s="63"/>
      <c r="CT38" s="63"/>
      <c r="CU38" s="63"/>
      <c r="CV38" s="63"/>
      <c r="CW38" s="63"/>
      <c r="CX38" s="63"/>
      <c r="CY38" s="63"/>
      <c r="CZ38" s="63"/>
      <c r="DA38" s="63"/>
      <c r="DB38" s="63"/>
      <c r="DC38" s="63"/>
      <c r="DD38" s="63"/>
      <c r="DE38" s="63"/>
      <c r="DF38" s="63"/>
      <c r="DG38" s="63"/>
      <c r="DH38" s="63"/>
      <c r="DI38" s="63"/>
      <c r="DJ38" s="63"/>
      <c r="DK38" s="63"/>
      <c r="DL38" s="63"/>
      <c r="DM38" s="63"/>
      <c r="DN38" s="63"/>
      <c r="DO38" s="63"/>
      <c r="DP38" s="63"/>
      <c r="DQ38" s="63"/>
      <c r="DR38" s="63"/>
      <c r="DS38" s="63"/>
      <c r="DT38" s="63"/>
      <c r="DU38" s="63"/>
      <c r="DV38" s="63"/>
      <c r="DW38" s="63"/>
      <c r="DX38" s="63"/>
      <c r="DY38" s="63"/>
      <c r="DZ38" s="63"/>
      <c r="EA38" s="63"/>
      <c r="EB38" s="63"/>
      <c r="EC38" s="63"/>
      <c r="ED38" s="63"/>
      <c r="EE38" s="63"/>
      <c r="EF38" s="63"/>
      <c r="EG38" s="63"/>
      <c r="EH38" s="63"/>
      <c r="EI38" s="63"/>
      <c r="EJ38" s="63"/>
      <c r="EK38" s="63"/>
      <c r="EL38" s="63"/>
      <c r="EM38" s="63"/>
      <c r="EN38" s="63"/>
      <c r="EO38" s="63"/>
      <c r="EP38" s="63"/>
      <c r="EQ38" s="63"/>
      <c r="ER38" s="63"/>
    </row>
    <row r="39" spans="1:148" ht="13.5" customHeight="1" x14ac:dyDescent="0.15">
      <c r="A39" s="63"/>
      <c r="B39" s="350" t="s">
        <v>1644</v>
      </c>
      <c r="C39" s="299"/>
      <c r="D39" s="299"/>
      <c r="E39" s="64"/>
      <c r="F39" s="64"/>
      <c r="G39" s="64"/>
      <c r="H39" s="64"/>
      <c r="I39" s="13"/>
      <c r="J39" s="13"/>
      <c r="K39" s="13"/>
      <c r="L39" s="63" t="s">
        <v>1645</v>
      </c>
      <c r="M39" s="13"/>
      <c r="N39" s="63"/>
      <c r="O39" s="167"/>
      <c r="P39" s="167"/>
      <c r="Q39" s="63"/>
      <c r="R39" s="63"/>
      <c r="S39" s="63"/>
      <c r="T39" s="63"/>
      <c r="U39" s="167"/>
      <c r="V39" s="167"/>
      <c r="W39" s="167"/>
      <c r="X39" s="167"/>
      <c r="Y39" s="167"/>
      <c r="Z39" s="167"/>
      <c r="AA39" s="167"/>
      <c r="AB39" s="167"/>
      <c r="AC39" s="167"/>
      <c r="AD39" s="167"/>
      <c r="AE39" s="167"/>
      <c r="AF39" s="167"/>
      <c r="AG39" s="167"/>
      <c r="AH39" s="167"/>
      <c r="AI39" s="167"/>
      <c r="AJ39" s="167"/>
      <c r="AK39" s="167"/>
      <c r="AL39" s="167"/>
      <c r="AM39" s="167"/>
      <c r="AN39" s="167"/>
      <c r="AO39" s="167"/>
      <c r="AP39" s="167"/>
      <c r="AQ39" s="167"/>
      <c r="AR39" s="167"/>
      <c r="AS39" s="167"/>
      <c r="AT39" s="167"/>
      <c r="AU39" s="167"/>
      <c r="AV39" s="167"/>
      <c r="AW39" s="167"/>
      <c r="AX39" s="167"/>
      <c r="AY39" s="167"/>
      <c r="AZ39" s="167"/>
      <c r="BA39" s="167"/>
      <c r="BB39" s="167"/>
      <c r="BC39" s="167"/>
      <c r="BD39" s="167"/>
      <c r="BE39" s="167"/>
      <c r="BF39" s="167"/>
      <c r="BG39" s="167"/>
      <c r="BH39" s="167"/>
      <c r="BI39" s="167"/>
      <c r="BJ39" s="167"/>
      <c r="BK39" s="167"/>
      <c r="BL39" s="167"/>
      <c r="BM39" s="167"/>
      <c r="BN39" s="167"/>
      <c r="BO39" s="167"/>
      <c r="BP39" s="167"/>
      <c r="BQ39" s="167"/>
      <c r="BR39" s="167"/>
      <c r="BS39" s="167"/>
      <c r="BT39" s="167"/>
      <c r="BU39" s="167"/>
      <c r="BV39" s="63"/>
      <c r="BW39" s="63"/>
      <c r="BX39" s="63"/>
      <c r="BY39" s="63"/>
      <c r="BZ39" s="63"/>
      <c r="CA39" s="63"/>
      <c r="CB39" s="63"/>
      <c r="CC39" s="49"/>
      <c r="CD39" s="63"/>
      <c r="CE39" s="63"/>
      <c r="CF39" s="63"/>
      <c r="CG39" s="63"/>
      <c r="CH39" s="63"/>
      <c r="CI39" s="63"/>
      <c r="CJ39" s="63"/>
      <c r="CK39" s="63"/>
      <c r="CL39" s="63"/>
      <c r="CM39" s="63"/>
      <c r="CN39" s="63"/>
      <c r="CO39" s="63"/>
      <c r="CP39" s="63"/>
      <c r="CQ39" s="63"/>
      <c r="CR39" s="63"/>
      <c r="CS39" s="63"/>
      <c r="CT39" s="63"/>
      <c r="CU39" s="63"/>
      <c r="CV39" s="63"/>
      <c r="CW39" s="63"/>
      <c r="CX39" s="63"/>
      <c r="CY39" s="63"/>
      <c r="CZ39" s="63"/>
      <c r="DA39" s="63"/>
      <c r="DB39" s="63"/>
      <c r="DC39" s="63"/>
      <c r="DD39" s="63"/>
      <c r="DE39" s="63"/>
      <c r="DF39" s="63"/>
      <c r="DG39" s="63"/>
      <c r="DH39" s="63"/>
      <c r="DI39" s="63"/>
      <c r="DJ39" s="63"/>
      <c r="DK39" s="63"/>
      <c r="DL39" s="63"/>
      <c r="DM39" s="63"/>
      <c r="DN39" s="63"/>
      <c r="DO39" s="63"/>
      <c r="DP39" s="63"/>
      <c r="DQ39" s="63"/>
      <c r="DR39" s="63"/>
      <c r="DS39" s="63"/>
      <c r="DT39" s="63"/>
      <c r="DU39" s="63"/>
      <c r="DV39" s="63"/>
      <c r="DW39" s="63"/>
      <c r="DX39" s="63"/>
      <c r="DY39" s="63"/>
      <c r="DZ39" s="63"/>
      <c r="EA39" s="63"/>
      <c r="EB39" s="63"/>
      <c r="EC39" s="63"/>
      <c r="ED39" s="63"/>
      <c r="EE39" s="63"/>
      <c r="EF39" s="63"/>
      <c r="EG39" s="63"/>
      <c r="EH39" s="63"/>
      <c r="EI39" s="63"/>
      <c r="EJ39" s="63"/>
      <c r="EK39" s="63"/>
      <c r="EL39" s="63"/>
      <c r="EM39" s="63"/>
      <c r="EN39" s="63"/>
      <c r="EO39" s="63"/>
      <c r="EP39" s="63"/>
      <c r="EQ39" s="63"/>
      <c r="ER39" s="63"/>
    </row>
    <row r="40" spans="1:148" ht="13.5" customHeight="1" x14ac:dyDescent="0.15">
      <c r="A40" s="63"/>
      <c r="B40" s="350" t="s">
        <v>1646</v>
      </c>
      <c r="C40" s="299"/>
      <c r="D40" s="299"/>
      <c r="E40" s="299"/>
      <c r="F40" s="299"/>
      <c r="G40" s="299"/>
      <c r="H40" s="299"/>
      <c r="I40" s="299"/>
      <c r="J40" s="13"/>
      <c r="K40" s="13"/>
      <c r="L40" s="63" t="s">
        <v>1647</v>
      </c>
      <c r="M40" s="13"/>
      <c r="N40" s="63"/>
      <c r="O40" s="167"/>
      <c r="P40" s="167"/>
      <c r="Q40" s="63"/>
      <c r="R40" s="63"/>
      <c r="S40" s="63"/>
      <c r="T40" s="63"/>
      <c r="U40" s="167"/>
      <c r="V40" s="167"/>
      <c r="W40" s="167"/>
      <c r="X40" s="167"/>
      <c r="Y40" s="167"/>
      <c r="Z40" s="167"/>
      <c r="AA40" s="167"/>
      <c r="AB40" s="167"/>
      <c r="AC40" s="167"/>
      <c r="AD40" s="167"/>
      <c r="AE40" s="167"/>
      <c r="AF40" s="167"/>
      <c r="AG40" s="167"/>
      <c r="AH40" s="63"/>
      <c r="AI40" s="167"/>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63"/>
      <c r="BW40" s="63"/>
      <c r="BX40" s="63"/>
      <c r="BY40" s="63"/>
      <c r="BZ40" s="63"/>
      <c r="CA40" s="63"/>
      <c r="CB40" s="63"/>
      <c r="CC40" s="49"/>
      <c r="CD40" s="63"/>
      <c r="CE40" s="63"/>
      <c r="CF40" s="63"/>
      <c r="CG40" s="63"/>
      <c r="CH40" s="63"/>
      <c r="CI40" s="63"/>
      <c r="CJ40" s="63"/>
      <c r="CK40" s="63"/>
      <c r="CL40" s="63"/>
      <c r="CM40" s="63"/>
      <c r="CN40" s="63"/>
      <c r="CO40" s="63"/>
      <c r="CP40" s="63"/>
      <c r="CQ40" s="63"/>
      <c r="CR40" s="63"/>
      <c r="CS40" s="63"/>
      <c r="CT40" s="63"/>
      <c r="CU40" s="63"/>
      <c r="CV40" s="63"/>
      <c r="CW40" s="63"/>
      <c r="CX40" s="63"/>
      <c r="CY40" s="63"/>
      <c r="CZ40" s="63"/>
      <c r="DA40" s="63"/>
      <c r="DB40" s="63"/>
      <c r="DC40" s="63"/>
      <c r="DD40" s="63"/>
      <c r="DE40" s="63"/>
      <c r="DF40" s="63"/>
      <c r="DG40" s="63"/>
      <c r="DH40" s="63"/>
      <c r="DI40" s="63"/>
      <c r="DJ40" s="63"/>
      <c r="DK40" s="63"/>
      <c r="DL40" s="63"/>
      <c r="DM40" s="63"/>
      <c r="DN40" s="63"/>
      <c r="DO40" s="63"/>
      <c r="DP40" s="63"/>
      <c r="DQ40" s="63"/>
      <c r="DR40" s="63"/>
      <c r="DS40" s="63"/>
      <c r="DT40" s="63"/>
      <c r="DU40" s="63"/>
      <c r="DV40" s="63"/>
      <c r="DW40" s="63"/>
      <c r="DX40" s="63"/>
      <c r="DY40" s="63"/>
      <c r="DZ40" s="63"/>
      <c r="EA40" s="63"/>
      <c r="EB40" s="63"/>
      <c r="EC40" s="63"/>
      <c r="ED40" s="63"/>
      <c r="EE40" s="63"/>
      <c r="EF40" s="63"/>
      <c r="EG40" s="63"/>
      <c r="EH40" s="63"/>
      <c r="EI40" s="63"/>
      <c r="EJ40" s="63"/>
      <c r="EK40" s="63"/>
      <c r="EL40" s="63"/>
      <c r="EM40" s="63"/>
      <c r="EN40" s="63"/>
      <c r="EO40" s="63"/>
      <c r="EP40" s="63"/>
      <c r="EQ40" s="63"/>
      <c r="ER40" s="63"/>
    </row>
    <row r="41" spans="1:148" ht="13.5" customHeight="1" x14ac:dyDescent="0.15">
      <c r="A41" s="63"/>
      <c r="B41" s="350" t="s">
        <v>1648</v>
      </c>
      <c r="C41" s="299"/>
      <c r="D41" s="299"/>
      <c r="E41" s="299"/>
      <c r="F41" s="299"/>
      <c r="G41" s="299"/>
      <c r="H41" s="299"/>
      <c r="I41" s="299"/>
      <c r="J41" s="13"/>
      <c r="K41" s="13"/>
      <c r="L41" s="63"/>
      <c r="M41" s="13"/>
      <c r="N41" s="63"/>
      <c r="O41" s="167"/>
      <c r="P41" s="167"/>
      <c r="Q41" s="63"/>
      <c r="R41" s="63"/>
      <c r="S41" s="63"/>
      <c r="T41" s="63"/>
      <c r="U41" s="167"/>
      <c r="V41" s="167"/>
      <c r="W41" s="167"/>
      <c r="X41" s="167"/>
      <c r="Y41" s="167"/>
      <c r="Z41" s="167"/>
      <c r="AA41" s="167"/>
      <c r="AB41" s="167"/>
      <c r="AC41" s="167"/>
      <c r="AD41" s="167"/>
      <c r="AE41" s="167"/>
      <c r="AF41" s="167"/>
      <c r="AG41" s="167"/>
      <c r="AH41" s="63"/>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67"/>
      <c r="BF41" s="167"/>
      <c r="BG41" s="167"/>
      <c r="BH41" s="167"/>
      <c r="BI41" s="167"/>
      <c r="BJ41" s="167"/>
      <c r="BK41" s="167"/>
      <c r="BL41" s="167"/>
      <c r="BM41" s="167"/>
      <c r="BN41" s="167"/>
      <c r="BO41" s="167"/>
      <c r="BP41" s="167"/>
      <c r="BQ41" s="167"/>
      <c r="BR41" s="167"/>
      <c r="BS41" s="167"/>
      <c r="BT41" s="167"/>
      <c r="BU41" s="167"/>
      <c r="BV41" s="63"/>
      <c r="BW41" s="63"/>
      <c r="BX41" s="63"/>
      <c r="BY41" s="63"/>
      <c r="BZ41" s="63"/>
      <c r="CA41" s="63"/>
      <c r="CB41" s="63"/>
      <c r="CC41" s="49"/>
      <c r="CD41" s="63"/>
      <c r="CE41" s="63"/>
      <c r="CF41" s="63"/>
      <c r="CG41" s="63"/>
      <c r="CH41" s="63"/>
      <c r="CI41" s="63"/>
      <c r="CJ41" s="63"/>
      <c r="CK41" s="63"/>
      <c r="CL41" s="63"/>
      <c r="CM41" s="63"/>
      <c r="CN41" s="63"/>
      <c r="CO41" s="63"/>
      <c r="CP41" s="63"/>
      <c r="CQ41" s="63"/>
      <c r="CR41" s="63"/>
      <c r="CS41" s="63"/>
      <c r="CT41" s="63"/>
      <c r="CU41" s="63"/>
      <c r="CV41" s="63"/>
      <c r="CW41" s="63"/>
      <c r="CX41" s="63"/>
      <c r="CY41" s="63"/>
      <c r="CZ41" s="63"/>
      <c r="DA41" s="63"/>
      <c r="DB41" s="63"/>
      <c r="DC41" s="63"/>
      <c r="DD41" s="63"/>
      <c r="DE41" s="63"/>
      <c r="DF41" s="63"/>
      <c r="DG41" s="63"/>
      <c r="DH41" s="63"/>
      <c r="DI41" s="63"/>
      <c r="DJ41" s="63"/>
      <c r="DK41" s="63"/>
      <c r="DL41" s="63"/>
      <c r="DM41" s="63"/>
      <c r="DN41" s="63"/>
      <c r="DO41" s="63"/>
      <c r="DP41" s="63"/>
      <c r="DQ41" s="63"/>
      <c r="DR41" s="63"/>
      <c r="DS41" s="63"/>
      <c r="DT41" s="63"/>
      <c r="DU41" s="63"/>
      <c r="DV41" s="63"/>
      <c r="DW41" s="63"/>
      <c r="DX41" s="63"/>
      <c r="DY41" s="63"/>
      <c r="DZ41" s="63"/>
      <c r="EA41" s="63"/>
      <c r="EB41" s="63"/>
      <c r="EC41" s="63"/>
      <c r="ED41" s="63"/>
      <c r="EE41" s="63"/>
      <c r="EF41" s="63"/>
      <c r="EG41" s="63"/>
      <c r="EH41" s="63"/>
      <c r="EI41" s="63"/>
      <c r="EJ41" s="63"/>
      <c r="EK41" s="63"/>
      <c r="EL41" s="63"/>
      <c r="EM41" s="63"/>
      <c r="EN41" s="63"/>
      <c r="EO41" s="63"/>
      <c r="EP41" s="63"/>
      <c r="EQ41" s="63"/>
      <c r="ER41" s="63"/>
    </row>
    <row r="42" spans="1:148" ht="13.5" customHeight="1" x14ac:dyDescent="0.15">
      <c r="A42" s="64"/>
      <c r="B42" s="330" t="s">
        <v>1649</v>
      </c>
      <c r="C42" s="299"/>
      <c r="D42" s="299"/>
      <c r="E42" s="299"/>
      <c r="F42" s="299"/>
      <c r="G42" s="299"/>
      <c r="H42" s="299"/>
      <c r="I42" s="131"/>
      <c r="J42" s="131"/>
      <c r="K42" s="131"/>
      <c r="L42" s="63" t="s">
        <v>1650</v>
      </c>
      <c r="M42" s="131"/>
      <c r="N42" s="82"/>
      <c r="O42" s="82"/>
      <c r="P42" s="82"/>
      <c r="Q42" s="82"/>
      <c r="R42" s="82"/>
      <c r="S42" s="82"/>
      <c r="T42" s="82"/>
      <c r="U42" s="166"/>
      <c r="V42" s="166"/>
      <c r="W42" s="166"/>
      <c r="X42" s="166"/>
      <c r="Y42" s="166"/>
      <c r="Z42" s="166"/>
      <c r="AA42" s="166"/>
      <c r="AB42" s="166"/>
      <c r="AC42" s="166"/>
      <c r="AD42" s="166"/>
      <c r="AE42" s="166"/>
      <c r="AF42" s="166"/>
      <c r="AG42" s="166"/>
      <c r="AH42" s="49"/>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2"/>
      <c r="BG42" s="82"/>
      <c r="BH42" s="82"/>
      <c r="BI42" s="82"/>
      <c r="BJ42" s="82"/>
      <c r="BK42" s="82"/>
      <c r="BL42" s="82"/>
      <c r="BM42" s="82"/>
      <c r="BN42" s="82"/>
      <c r="BO42" s="82"/>
      <c r="BP42" s="82"/>
      <c r="BQ42" s="82"/>
      <c r="BR42" s="82"/>
      <c r="BS42" s="82"/>
      <c r="BT42" s="82"/>
      <c r="BU42" s="82"/>
      <c r="BV42" s="82"/>
      <c r="BW42" s="82"/>
      <c r="BX42" s="82"/>
      <c r="BY42" s="82"/>
      <c r="BZ42" s="82"/>
      <c r="CA42" s="82"/>
      <c r="CB42" s="82"/>
      <c r="CC42" s="82"/>
      <c r="CD42" s="82"/>
      <c r="CE42" s="82"/>
      <c r="CF42" s="82"/>
      <c r="CG42" s="82"/>
      <c r="CH42" s="82"/>
      <c r="CI42" s="82"/>
      <c r="CJ42" s="82"/>
      <c r="CK42" s="82"/>
      <c r="CL42" s="82"/>
      <c r="CM42" s="82"/>
      <c r="CN42" s="82"/>
      <c r="CO42" s="82"/>
      <c r="CP42" s="82"/>
      <c r="CQ42" s="82"/>
      <c r="CR42" s="82"/>
      <c r="CS42" s="82"/>
      <c r="CT42" s="82"/>
      <c r="CU42" s="82"/>
      <c r="CV42" s="82"/>
      <c r="CW42" s="82"/>
      <c r="CX42" s="82"/>
      <c r="CY42" s="82"/>
      <c r="CZ42" s="82"/>
      <c r="DA42" s="82"/>
      <c r="DB42" s="82"/>
      <c r="DC42" s="82"/>
      <c r="DD42" s="82"/>
      <c r="DE42" s="82"/>
      <c r="DF42" s="82"/>
      <c r="DG42" s="82"/>
      <c r="DH42" s="82"/>
      <c r="DI42" s="82"/>
      <c r="DJ42" s="82"/>
      <c r="DK42" s="82"/>
      <c r="DL42" s="82"/>
      <c r="DM42" s="82"/>
      <c r="DN42" s="82"/>
      <c r="DO42" s="82"/>
      <c r="DP42" s="82"/>
      <c r="DQ42" s="82"/>
      <c r="DR42" s="82"/>
      <c r="DS42" s="82"/>
      <c r="DT42" s="82"/>
      <c r="DU42" s="82"/>
      <c r="DV42" s="82"/>
      <c r="DW42" s="82"/>
      <c r="DX42" s="82"/>
      <c r="DY42" s="82"/>
      <c r="DZ42" s="82"/>
      <c r="EA42" s="82"/>
      <c r="EB42" s="82"/>
      <c r="EC42" s="82"/>
      <c r="ED42" s="82"/>
      <c r="EE42" s="82"/>
      <c r="EF42" s="82"/>
      <c r="EG42" s="82"/>
      <c r="EH42" s="82"/>
      <c r="EI42" s="82"/>
      <c r="EJ42" s="82"/>
      <c r="EK42" s="82"/>
      <c r="EL42" s="82"/>
      <c r="EM42" s="82"/>
      <c r="EN42" s="82"/>
      <c r="EO42" s="82"/>
      <c r="EP42" s="82"/>
      <c r="EQ42" s="82"/>
      <c r="ER42" s="82"/>
    </row>
    <row r="43" spans="1:148" ht="13.5" customHeight="1" x14ac:dyDescent="0.15">
      <c r="A43" s="64"/>
      <c r="B43" s="330" t="s">
        <v>1651</v>
      </c>
      <c r="C43" s="299"/>
      <c r="D43" s="299"/>
      <c r="E43" s="299"/>
      <c r="F43" s="299"/>
      <c r="G43" s="299"/>
      <c r="H43" s="299"/>
      <c r="I43" s="131"/>
      <c r="J43" s="131"/>
      <c r="K43" s="131"/>
      <c r="L43" s="63" t="s">
        <v>1652</v>
      </c>
      <c r="M43" s="131"/>
      <c r="N43" s="82"/>
      <c r="O43" s="82"/>
      <c r="P43" s="82"/>
      <c r="Q43" s="82"/>
      <c r="R43" s="82"/>
      <c r="S43" s="82"/>
      <c r="T43" s="82"/>
      <c r="U43" s="166"/>
      <c r="V43" s="166"/>
      <c r="W43" s="166"/>
      <c r="X43" s="166"/>
      <c r="Y43" s="166"/>
      <c r="Z43" s="166"/>
      <c r="AA43" s="166"/>
      <c r="AB43" s="166"/>
      <c r="AC43" s="166"/>
      <c r="AD43" s="166"/>
      <c r="AE43" s="166"/>
      <c r="AF43" s="166"/>
      <c r="AG43" s="166"/>
      <c r="AH43" s="49"/>
      <c r="AI43" s="82"/>
      <c r="AJ43" s="82"/>
      <c r="AK43" s="82"/>
      <c r="AL43" s="82"/>
      <c r="AM43" s="82"/>
      <c r="AN43" s="82"/>
      <c r="AO43" s="82"/>
      <c r="AP43" s="82"/>
      <c r="AQ43" s="82"/>
      <c r="AR43" s="82"/>
      <c r="AS43" s="82"/>
      <c r="AT43" s="82"/>
      <c r="AU43" s="82"/>
      <c r="AV43" s="82"/>
      <c r="AW43" s="82"/>
      <c r="AX43" s="82"/>
      <c r="AY43" s="82"/>
      <c r="AZ43" s="82"/>
      <c r="BA43" s="82"/>
      <c r="BB43" s="82"/>
      <c r="BC43" s="82"/>
      <c r="BD43" s="82"/>
      <c r="BE43" s="82"/>
      <c r="BF43" s="82"/>
      <c r="BG43" s="82"/>
      <c r="BH43" s="82"/>
      <c r="BI43" s="82"/>
      <c r="BJ43" s="82"/>
      <c r="BK43" s="82"/>
      <c r="BL43" s="82"/>
      <c r="BM43" s="82"/>
      <c r="BN43" s="82"/>
      <c r="BO43" s="82"/>
      <c r="BP43" s="82"/>
      <c r="BQ43" s="82"/>
      <c r="BR43" s="82"/>
      <c r="BS43" s="82"/>
      <c r="BT43" s="82"/>
      <c r="BU43" s="82"/>
      <c r="BV43" s="82"/>
      <c r="BW43" s="82"/>
      <c r="BX43" s="82"/>
      <c r="BY43" s="82"/>
      <c r="BZ43" s="82"/>
      <c r="CA43" s="82"/>
      <c r="CB43" s="82"/>
      <c r="CC43" s="82"/>
      <c r="CD43" s="82"/>
      <c r="CE43" s="82"/>
      <c r="CF43" s="82"/>
      <c r="CG43" s="82"/>
      <c r="CH43" s="82"/>
      <c r="CI43" s="82"/>
      <c r="CJ43" s="82"/>
      <c r="CK43" s="82"/>
      <c r="CL43" s="82"/>
      <c r="CM43" s="82"/>
      <c r="CN43" s="82"/>
      <c r="CO43" s="82"/>
      <c r="CP43" s="82"/>
      <c r="CQ43" s="82"/>
      <c r="CR43" s="82"/>
      <c r="CS43" s="82"/>
      <c r="CT43" s="82"/>
      <c r="CU43" s="82"/>
      <c r="CV43" s="82"/>
      <c r="CW43" s="82"/>
      <c r="CX43" s="82"/>
      <c r="CY43" s="82"/>
      <c r="CZ43" s="82"/>
      <c r="DA43" s="82"/>
      <c r="DB43" s="82"/>
      <c r="DC43" s="82"/>
      <c r="DD43" s="82"/>
      <c r="DE43" s="82"/>
      <c r="DF43" s="82"/>
      <c r="DG43" s="82"/>
      <c r="DH43" s="82"/>
      <c r="DI43" s="82"/>
      <c r="DJ43" s="82"/>
      <c r="DK43" s="82"/>
      <c r="DL43" s="82"/>
      <c r="DM43" s="82"/>
      <c r="DN43" s="82"/>
      <c r="DO43" s="82"/>
      <c r="DP43" s="82"/>
      <c r="DQ43" s="82"/>
      <c r="DR43" s="82"/>
      <c r="DS43" s="82"/>
      <c r="DT43" s="82"/>
      <c r="DU43" s="82"/>
      <c r="DV43" s="82"/>
      <c r="DW43" s="82"/>
      <c r="DX43" s="82"/>
      <c r="DY43" s="82"/>
      <c r="DZ43" s="82"/>
      <c r="EA43" s="82"/>
      <c r="EB43" s="82"/>
      <c r="EC43" s="82"/>
      <c r="ED43" s="82"/>
      <c r="EE43" s="82"/>
      <c r="EF43" s="82"/>
      <c r="EG43" s="82"/>
      <c r="EH43" s="82"/>
      <c r="EI43" s="82"/>
      <c r="EJ43" s="82"/>
      <c r="EK43" s="82"/>
      <c r="EL43" s="82"/>
      <c r="EM43" s="82"/>
      <c r="EN43" s="82"/>
      <c r="EO43" s="82"/>
      <c r="EP43" s="82"/>
      <c r="EQ43" s="82"/>
      <c r="ER43" s="82"/>
    </row>
    <row r="44" spans="1:148" ht="13.5" customHeight="1" x14ac:dyDescent="0.15">
      <c r="A44" s="64"/>
      <c r="B44" s="330" t="s">
        <v>1653</v>
      </c>
      <c r="C44" s="299"/>
      <c r="D44" s="299"/>
      <c r="E44" s="299"/>
      <c r="F44" s="299"/>
      <c r="G44" s="299"/>
      <c r="H44" s="299"/>
      <c r="I44" s="299"/>
      <c r="J44" s="131"/>
      <c r="K44" s="131"/>
      <c r="L44" s="63" t="s">
        <v>1654</v>
      </c>
      <c r="M44" s="131"/>
      <c r="N44" s="82"/>
      <c r="O44" s="82"/>
      <c r="P44" s="82"/>
      <c r="Q44" s="82"/>
      <c r="R44" s="82"/>
      <c r="S44" s="82"/>
      <c r="T44" s="82"/>
      <c r="U44" s="166"/>
      <c r="V44" s="166"/>
      <c r="W44" s="166"/>
      <c r="X44" s="166"/>
      <c r="Y44" s="166"/>
      <c r="Z44" s="166"/>
      <c r="AA44" s="166"/>
      <c r="AB44" s="166"/>
      <c r="AC44" s="166"/>
      <c r="AD44" s="166"/>
      <c r="AE44" s="166"/>
      <c r="AF44" s="166"/>
      <c r="AG44" s="166"/>
      <c r="AH44" s="82"/>
      <c r="AI44" s="82"/>
      <c r="AJ44" s="82"/>
      <c r="AK44" s="82"/>
      <c r="AL44" s="82"/>
      <c r="AM44" s="82"/>
      <c r="AN44" s="82"/>
      <c r="AO44" s="82"/>
      <c r="AP44" s="82"/>
      <c r="AQ44" s="82"/>
      <c r="AR44" s="82"/>
      <c r="AS44" s="82"/>
      <c r="AT44" s="82"/>
      <c r="AU44" s="82"/>
      <c r="AV44" s="82"/>
      <c r="AW44" s="82"/>
      <c r="AX44" s="82"/>
      <c r="AY44" s="82"/>
      <c r="AZ44" s="82"/>
      <c r="BA44" s="82"/>
      <c r="BB44" s="82"/>
      <c r="BC44" s="82"/>
      <c r="BD44" s="82"/>
      <c r="BE44" s="82"/>
      <c r="BF44" s="82"/>
      <c r="BG44" s="82"/>
      <c r="BH44" s="82"/>
      <c r="BI44" s="82"/>
      <c r="BJ44" s="82"/>
      <c r="BK44" s="82"/>
      <c r="BL44" s="82"/>
      <c r="BM44" s="82"/>
      <c r="BN44" s="82"/>
      <c r="BO44" s="82"/>
      <c r="BP44" s="82"/>
      <c r="BQ44" s="82"/>
      <c r="BR44" s="82"/>
      <c r="BS44" s="82"/>
      <c r="BT44" s="82"/>
      <c r="BU44" s="82"/>
      <c r="BV44" s="82"/>
      <c r="BW44" s="82"/>
      <c r="BX44" s="82"/>
      <c r="BY44" s="82"/>
      <c r="BZ44" s="82"/>
      <c r="CA44" s="82"/>
      <c r="CB44" s="82"/>
      <c r="CC44" s="82"/>
      <c r="CD44" s="82"/>
      <c r="CE44" s="82"/>
      <c r="CF44" s="82"/>
      <c r="CG44" s="82"/>
      <c r="CH44" s="82"/>
      <c r="CI44" s="82"/>
      <c r="CJ44" s="82"/>
      <c r="CK44" s="82"/>
      <c r="CL44" s="82"/>
      <c r="CM44" s="82"/>
      <c r="CN44" s="82"/>
      <c r="CO44" s="82"/>
      <c r="CP44" s="82"/>
      <c r="CQ44" s="82"/>
      <c r="CR44" s="82"/>
      <c r="CS44" s="82"/>
      <c r="CT44" s="82"/>
      <c r="CU44" s="82"/>
      <c r="CV44" s="82"/>
      <c r="CW44" s="82"/>
      <c r="CX44" s="82"/>
      <c r="CY44" s="82"/>
      <c r="CZ44" s="82"/>
      <c r="DA44" s="82"/>
      <c r="DB44" s="82"/>
      <c r="DC44" s="82"/>
      <c r="DD44" s="82"/>
      <c r="DE44" s="82"/>
      <c r="DF44" s="82"/>
      <c r="DG44" s="82"/>
      <c r="DH44" s="82"/>
      <c r="DI44" s="82"/>
      <c r="DJ44" s="82"/>
      <c r="DK44" s="82"/>
      <c r="DL44" s="82"/>
      <c r="DM44" s="82"/>
      <c r="DN44" s="82"/>
      <c r="DO44" s="82"/>
      <c r="DP44" s="82"/>
      <c r="DQ44" s="82"/>
      <c r="DR44" s="82"/>
      <c r="DS44" s="82"/>
      <c r="DT44" s="82"/>
      <c r="DU44" s="82"/>
      <c r="DV44" s="82"/>
      <c r="DW44" s="82"/>
      <c r="DX44" s="82"/>
      <c r="DY44" s="82"/>
      <c r="DZ44" s="82"/>
      <c r="EA44" s="82"/>
      <c r="EB44" s="82"/>
      <c r="EC44" s="82"/>
      <c r="ED44" s="82"/>
      <c r="EE44" s="82"/>
      <c r="EF44" s="82"/>
      <c r="EG44" s="82"/>
      <c r="EH44" s="82"/>
      <c r="EI44" s="82"/>
      <c r="EJ44" s="82"/>
      <c r="EK44" s="82"/>
      <c r="EL44" s="82"/>
      <c r="EM44" s="82"/>
      <c r="EN44" s="82"/>
      <c r="EO44" s="82"/>
      <c r="EP44" s="82"/>
      <c r="EQ44" s="82"/>
      <c r="ER44" s="82"/>
    </row>
    <row r="45" spans="1:148" ht="13.5" customHeight="1" x14ac:dyDescent="0.15">
      <c r="A45" s="64"/>
      <c r="B45" s="330" t="s">
        <v>1655</v>
      </c>
      <c r="C45" s="299"/>
      <c r="D45" s="299"/>
      <c r="E45" s="299"/>
      <c r="F45" s="299"/>
      <c r="G45" s="299"/>
      <c r="H45" s="299"/>
      <c r="I45" s="299"/>
      <c r="J45" s="131"/>
      <c r="K45" s="131"/>
      <c r="L45" s="63" t="s">
        <v>1654</v>
      </c>
      <c r="M45" s="131"/>
      <c r="N45" s="82"/>
      <c r="O45" s="82"/>
      <c r="P45" s="82"/>
      <c r="Q45" s="82"/>
      <c r="R45" s="82"/>
      <c r="S45" s="82"/>
      <c r="T45" s="82"/>
      <c r="U45" s="166"/>
      <c r="V45" s="166"/>
      <c r="W45" s="166"/>
      <c r="X45" s="166"/>
      <c r="Y45" s="166"/>
      <c r="Z45" s="166"/>
      <c r="AA45" s="166"/>
      <c r="AB45" s="166"/>
      <c r="AC45" s="166"/>
      <c r="AD45" s="166"/>
      <c r="AE45" s="166"/>
      <c r="AF45" s="166"/>
      <c r="AG45" s="166"/>
      <c r="AH45" s="82"/>
      <c r="AI45" s="82"/>
      <c r="AJ45" s="82"/>
      <c r="AK45" s="82"/>
      <c r="AL45" s="82"/>
      <c r="AM45" s="82"/>
      <c r="AN45" s="82"/>
      <c r="AO45" s="82"/>
      <c r="AP45" s="82"/>
      <c r="AQ45" s="82"/>
      <c r="AR45" s="82"/>
      <c r="AS45" s="82"/>
      <c r="AT45" s="82"/>
      <c r="AU45" s="82"/>
      <c r="AV45" s="82"/>
      <c r="AW45" s="82"/>
      <c r="AX45" s="82"/>
      <c r="AY45" s="82"/>
      <c r="AZ45" s="82"/>
      <c r="BA45" s="82"/>
      <c r="BB45" s="82"/>
      <c r="BC45" s="82"/>
      <c r="BD45" s="82"/>
      <c r="BE45" s="82"/>
      <c r="BF45" s="82"/>
      <c r="BG45" s="82"/>
      <c r="BH45" s="82"/>
      <c r="BI45" s="82"/>
      <c r="BJ45" s="82"/>
      <c r="BK45" s="82"/>
      <c r="BL45" s="82"/>
      <c r="BM45" s="82"/>
      <c r="BN45" s="82"/>
      <c r="BO45" s="82"/>
      <c r="BP45" s="82"/>
      <c r="BQ45" s="82"/>
      <c r="BR45" s="82"/>
      <c r="BS45" s="82"/>
      <c r="BT45" s="82"/>
      <c r="BU45" s="82"/>
      <c r="BV45" s="82"/>
      <c r="BW45" s="82"/>
      <c r="BX45" s="82"/>
      <c r="BY45" s="82"/>
      <c r="BZ45" s="82"/>
      <c r="CA45" s="82"/>
      <c r="CB45" s="82"/>
      <c r="CC45" s="82"/>
      <c r="CD45" s="82"/>
      <c r="CE45" s="82"/>
      <c r="CF45" s="82"/>
      <c r="CG45" s="82"/>
      <c r="CH45" s="82"/>
      <c r="CI45" s="82"/>
      <c r="CJ45" s="82"/>
      <c r="CK45" s="82"/>
      <c r="CL45" s="82"/>
      <c r="CM45" s="82"/>
      <c r="CN45" s="82"/>
      <c r="CO45" s="82"/>
      <c r="CP45" s="82"/>
      <c r="CQ45" s="82"/>
      <c r="CR45" s="82"/>
      <c r="CS45" s="82"/>
      <c r="CT45" s="82"/>
      <c r="CU45" s="82"/>
      <c r="CV45" s="82"/>
      <c r="CW45" s="82"/>
      <c r="CX45" s="82"/>
      <c r="CY45" s="82"/>
      <c r="CZ45" s="82"/>
      <c r="DA45" s="82"/>
      <c r="DB45" s="82"/>
      <c r="DC45" s="82"/>
      <c r="DD45" s="82"/>
      <c r="DE45" s="82"/>
      <c r="DF45" s="82"/>
      <c r="DG45" s="82"/>
      <c r="DH45" s="82"/>
      <c r="DI45" s="82"/>
      <c r="DJ45" s="82"/>
      <c r="DK45" s="82"/>
      <c r="DL45" s="82"/>
      <c r="DM45" s="82"/>
      <c r="DN45" s="82"/>
      <c r="DO45" s="82"/>
      <c r="DP45" s="82"/>
      <c r="DQ45" s="82"/>
      <c r="DR45" s="82"/>
      <c r="DS45" s="82"/>
      <c r="DT45" s="82"/>
      <c r="DU45" s="82"/>
      <c r="DV45" s="82"/>
      <c r="DW45" s="82"/>
      <c r="DX45" s="82"/>
      <c r="DY45" s="82"/>
      <c r="DZ45" s="82"/>
      <c r="EA45" s="82"/>
      <c r="EB45" s="82"/>
      <c r="EC45" s="82"/>
      <c r="ED45" s="82"/>
      <c r="EE45" s="82"/>
      <c r="EF45" s="82"/>
      <c r="EG45" s="82"/>
      <c r="EH45" s="82"/>
      <c r="EI45" s="82"/>
      <c r="EJ45" s="82"/>
      <c r="EK45" s="82"/>
      <c r="EL45" s="82"/>
      <c r="EM45" s="82"/>
      <c r="EN45" s="82"/>
      <c r="EO45" s="82"/>
      <c r="EP45" s="82"/>
      <c r="EQ45" s="82"/>
      <c r="ER45" s="82"/>
    </row>
    <row r="46" spans="1:148" ht="13.5" customHeight="1" x14ac:dyDescent="0.15">
      <c r="A46" s="64"/>
      <c r="B46" s="330" t="s">
        <v>1656</v>
      </c>
      <c r="C46" s="299"/>
      <c r="D46" s="299"/>
      <c r="E46" s="299"/>
      <c r="F46" s="299"/>
      <c r="G46" s="299"/>
      <c r="H46" s="299"/>
      <c r="I46" s="299"/>
      <c r="J46" s="131"/>
      <c r="K46" s="131"/>
      <c r="L46" s="63" t="s">
        <v>1657</v>
      </c>
      <c r="M46" s="131"/>
      <c r="N46" s="82"/>
      <c r="O46" s="82"/>
      <c r="P46" s="82"/>
      <c r="Q46" s="82"/>
      <c r="R46" s="82"/>
      <c r="S46" s="82"/>
      <c r="T46" s="82"/>
      <c r="U46" s="49"/>
      <c r="V46" s="49"/>
      <c r="W46" s="49"/>
      <c r="X46" s="49"/>
      <c r="Y46" s="49"/>
      <c r="Z46" s="49"/>
      <c r="AA46" s="49"/>
      <c r="AB46" s="49"/>
      <c r="AC46" s="49"/>
      <c r="AD46" s="49"/>
      <c r="AE46" s="49"/>
      <c r="AF46" s="49"/>
      <c r="AG46" s="49"/>
      <c r="AH46" s="82"/>
      <c r="AI46" s="82"/>
      <c r="AJ46" s="82"/>
      <c r="AK46" s="82"/>
      <c r="AL46" s="82"/>
      <c r="AM46" s="82"/>
      <c r="AN46" s="82"/>
      <c r="AO46" s="82"/>
      <c r="AP46" s="82"/>
      <c r="AQ46" s="82"/>
      <c r="AR46" s="82"/>
      <c r="AS46" s="82"/>
      <c r="AT46" s="82"/>
      <c r="AU46" s="82"/>
      <c r="AV46" s="82"/>
      <c r="AW46" s="82"/>
      <c r="AX46" s="82"/>
      <c r="AY46" s="82"/>
      <c r="AZ46" s="82"/>
      <c r="BA46" s="82"/>
      <c r="BB46" s="82"/>
      <c r="BC46" s="82"/>
      <c r="BD46" s="82"/>
      <c r="BE46" s="82"/>
      <c r="BF46" s="82"/>
      <c r="BG46" s="82"/>
      <c r="BH46" s="82"/>
      <c r="BI46" s="82"/>
      <c r="BJ46" s="82"/>
      <c r="BK46" s="82"/>
      <c r="BL46" s="82"/>
      <c r="BM46" s="82"/>
      <c r="BN46" s="82"/>
      <c r="BO46" s="82"/>
      <c r="BP46" s="82"/>
      <c r="BQ46" s="82"/>
      <c r="BR46" s="82"/>
      <c r="BS46" s="82"/>
      <c r="BT46" s="82"/>
      <c r="BU46" s="82"/>
      <c r="BV46" s="82"/>
      <c r="BW46" s="82"/>
      <c r="BX46" s="82"/>
      <c r="BY46" s="82"/>
      <c r="BZ46" s="82"/>
      <c r="CA46" s="82"/>
      <c r="CB46" s="82"/>
      <c r="CC46" s="82"/>
      <c r="CD46" s="82"/>
      <c r="CE46" s="82"/>
      <c r="CF46" s="82"/>
      <c r="CG46" s="82"/>
      <c r="CH46" s="82"/>
      <c r="CI46" s="82"/>
      <c r="CJ46" s="82"/>
      <c r="CK46" s="82"/>
      <c r="CL46" s="82"/>
      <c r="CM46" s="82"/>
      <c r="CN46" s="82"/>
      <c r="CO46" s="82"/>
      <c r="CP46" s="82"/>
      <c r="CQ46" s="82"/>
      <c r="CR46" s="82"/>
      <c r="CS46" s="82"/>
      <c r="CT46" s="82"/>
      <c r="CU46" s="82"/>
      <c r="CV46" s="82"/>
      <c r="CW46" s="82"/>
      <c r="CX46" s="82"/>
      <c r="CY46" s="82"/>
      <c r="CZ46" s="82"/>
      <c r="DA46" s="82"/>
      <c r="DB46" s="82"/>
      <c r="DC46" s="82"/>
      <c r="DD46" s="82"/>
      <c r="DE46" s="82"/>
      <c r="DF46" s="82"/>
      <c r="DG46" s="82"/>
      <c r="DH46" s="82"/>
      <c r="DI46" s="82"/>
      <c r="DJ46" s="82"/>
      <c r="DK46" s="82"/>
      <c r="DL46" s="82"/>
      <c r="DM46" s="82"/>
      <c r="DN46" s="82"/>
      <c r="DO46" s="82"/>
      <c r="DP46" s="82"/>
      <c r="DQ46" s="82"/>
      <c r="DR46" s="82"/>
      <c r="DS46" s="82"/>
      <c r="DT46" s="82"/>
      <c r="DU46" s="82"/>
      <c r="DV46" s="82"/>
      <c r="DW46" s="82"/>
      <c r="DX46" s="82"/>
      <c r="DY46" s="82"/>
      <c r="DZ46" s="82"/>
      <c r="EA46" s="82"/>
      <c r="EB46" s="82"/>
      <c r="EC46" s="82"/>
      <c r="ED46" s="82"/>
      <c r="EE46" s="82"/>
      <c r="EF46" s="82"/>
      <c r="EG46" s="82"/>
      <c r="EH46" s="82"/>
      <c r="EI46" s="82"/>
      <c r="EJ46" s="82"/>
      <c r="EK46" s="82"/>
      <c r="EL46" s="82"/>
      <c r="EM46" s="82"/>
      <c r="EN46" s="82"/>
      <c r="EO46" s="82"/>
      <c r="EP46" s="82"/>
      <c r="EQ46" s="82"/>
      <c r="ER46" s="82"/>
    </row>
    <row r="47" spans="1:148" ht="13.5" customHeight="1" x14ac:dyDescent="0.15">
      <c r="A47" s="64"/>
      <c r="B47" s="330" t="s">
        <v>1658</v>
      </c>
      <c r="C47" s="299"/>
      <c r="D47" s="299"/>
      <c r="E47" s="299"/>
      <c r="F47" s="299"/>
      <c r="G47" s="299"/>
      <c r="H47" s="299"/>
      <c r="I47" s="131"/>
      <c r="J47" s="131"/>
      <c r="K47" s="131"/>
      <c r="L47" s="63" t="s">
        <v>1659</v>
      </c>
      <c r="M47" s="131"/>
      <c r="N47" s="82"/>
      <c r="O47" s="82"/>
      <c r="P47" s="82"/>
      <c r="Q47" s="82"/>
      <c r="R47" s="82"/>
      <c r="S47" s="82"/>
      <c r="T47" s="82"/>
      <c r="U47" s="49"/>
      <c r="V47" s="49"/>
      <c r="W47" s="49"/>
      <c r="X47" s="49"/>
      <c r="Y47" s="49"/>
      <c r="Z47" s="49"/>
      <c r="AA47" s="49"/>
      <c r="AB47" s="49"/>
      <c r="AC47" s="49"/>
      <c r="AD47" s="49"/>
      <c r="AE47" s="49"/>
      <c r="AF47" s="49"/>
      <c r="AG47" s="49"/>
      <c r="AH47" s="82"/>
      <c r="AI47" s="82"/>
      <c r="AJ47" s="82"/>
      <c r="AK47" s="82"/>
      <c r="AL47" s="82"/>
      <c r="AM47" s="82"/>
      <c r="AN47" s="82"/>
      <c r="AO47" s="82"/>
      <c r="AP47" s="82"/>
      <c r="AQ47" s="82"/>
      <c r="AR47" s="82"/>
      <c r="AS47" s="82"/>
      <c r="AT47" s="82"/>
      <c r="AU47" s="82"/>
      <c r="AV47" s="82"/>
      <c r="AW47" s="82"/>
      <c r="AX47" s="82"/>
      <c r="AY47" s="82"/>
      <c r="AZ47" s="82"/>
      <c r="BA47" s="82"/>
      <c r="BB47" s="82"/>
      <c r="BC47" s="82"/>
      <c r="BD47" s="82"/>
      <c r="BE47" s="82"/>
      <c r="BF47" s="82"/>
      <c r="BG47" s="82"/>
      <c r="BH47" s="82"/>
      <c r="BI47" s="82"/>
      <c r="BJ47" s="82"/>
      <c r="BK47" s="82"/>
      <c r="BL47" s="82"/>
      <c r="BM47" s="82"/>
      <c r="BN47" s="82"/>
      <c r="BO47" s="82"/>
      <c r="BP47" s="82"/>
      <c r="BQ47" s="82"/>
      <c r="BR47" s="82"/>
      <c r="BS47" s="82"/>
      <c r="BT47" s="82"/>
      <c r="BU47" s="82"/>
      <c r="BV47" s="82"/>
      <c r="BW47" s="82"/>
      <c r="BX47" s="82"/>
      <c r="BY47" s="82"/>
      <c r="BZ47" s="82"/>
      <c r="CA47" s="82"/>
      <c r="CB47" s="82"/>
      <c r="CC47" s="82"/>
      <c r="CD47" s="82"/>
      <c r="CE47" s="82"/>
      <c r="CF47" s="82"/>
      <c r="CG47" s="82"/>
      <c r="CH47" s="82"/>
      <c r="CI47" s="82"/>
      <c r="CJ47" s="82"/>
      <c r="CK47" s="82"/>
      <c r="CL47" s="82"/>
      <c r="CM47" s="82"/>
      <c r="CN47" s="82"/>
      <c r="CO47" s="82"/>
      <c r="CP47" s="82"/>
      <c r="CQ47" s="82"/>
      <c r="CR47" s="82"/>
      <c r="CS47" s="82"/>
      <c r="CT47" s="82"/>
      <c r="CU47" s="82"/>
      <c r="CV47" s="82"/>
      <c r="CW47" s="82"/>
      <c r="CX47" s="82"/>
      <c r="CY47" s="82"/>
      <c r="CZ47" s="82"/>
      <c r="DA47" s="82"/>
      <c r="DB47" s="82"/>
      <c r="DC47" s="82"/>
      <c r="DD47" s="82"/>
      <c r="DE47" s="82"/>
      <c r="DF47" s="82"/>
      <c r="DG47" s="82"/>
      <c r="DH47" s="82"/>
      <c r="DI47" s="82"/>
      <c r="DJ47" s="82"/>
      <c r="DK47" s="82"/>
      <c r="DL47" s="82"/>
      <c r="DM47" s="82"/>
      <c r="DN47" s="82"/>
      <c r="DO47" s="82"/>
      <c r="DP47" s="82"/>
      <c r="DQ47" s="82"/>
      <c r="DR47" s="82"/>
      <c r="DS47" s="82"/>
      <c r="DT47" s="82"/>
      <c r="DU47" s="82"/>
      <c r="DV47" s="82"/>
      <c r="DW47" s="82"/>
      <c r="DX47" s="82"/>
      <c r="DY47" s="82"/>
      <c r="DZ47" s="82"/>
      <c r="EA47" s="82"/>
      <c r="EB47" s="82"/>
      <c r="EC47" s="82"/>
      <c r="ED47" s="82"/>
      <c r="EE47" s="82"/>
      <c r="EF47" s="82"/>
      <c r="EG47" s="82"/>
      <c r="EH47" s="82"/>
      <c r="EI47" s="82"/>
      <c r="EJ47" s="82"/>
      <c r="EK47" s="82"/>
      <c r="EL47" s="82"/>
      <c r="EM47" s="82"/>
      <c r="EN47" s="82"/>
      <c r="EO47" s="82"/>
      <c r="EP47" s="82"/>
      <c r="EQ47" s="82"/>
      <c r="ER47" s="82"/>
    </row>
    <row r="48" spans="1:148" ht="13.5" customHeight="1" x14ac:dyDescent="0.15">
      <c r="A48" s="64"/>
      <c r="B48" s="330" t="s">
        <v>1660</v>
      </c>
      <c r="C48" s="299"/>
      <c r="D48" s="299"/>
      <c r="E48" s="299"/>
      <c r="F48" s="299"/>
      <c r="G48" s="299"/>
      <c r="H48" s="299"/>
      <c r="I48" s="299"/>
      <c r="J48" s="131"/>
      <c r="K48" s="131"/>
      <c r="L48" s="63" t="s">
        <v>1661</v>
      </c>
      <c r="M48" s="131"/>
      <c r="N48" s="82"/>
      <c r="O48" s="82"/>
      <c r="P48" s="82"/>
      <c r="Q48" s="82"/>
      <c r="R48" s="82"/>
      <c r="S48" s="82"/>
      <c r="T48" s="82"/>
      <c r="U48" s="49"/>
      <c r="V48" s="49"/>
      <c r="W48" s="49"/>
      <c r="X48" s="49"/>
      <c r="Y48" s="49"/>
      <c r="Z48" s="49"/>
      <c r="AA48" s="49"/>
      <c r="AB48" s="49"/>
      <c r="AC48" s="49"/>
      <c r="AD48" s="49"/>
      <c r="AE48" s="49"/>
      <c r="AF48" s="49"/>
      <c r="AG48" s="49"/>
      <c r="AH48" s="82"/>
      <c r="AI48" s="82"/>
      <c r="AJ48" s="82"/>
      <c r="AK48" s="82"/>
      <c r="AL48" s="82"/>
      <c r="AM48" s="82"/>
      <c r="AN48" s="82"/>
      <c r="AO48" s="82"/>
      <c r="AP48" s="82"/>
      <c r="AQ48" s="82"/>
      <c r="AR48" s="82"/>
      <c r="AS48" s="82"/>
      <c r="AT48" s="82"/>
      <c r="AU48" s="82"/>
      <c r="AV48" s="82"/>
      <c r="AW48" s="82"/>
      <c r="AX48" s="82"/>
      <c r="AY48" s="82"/>
      <c r="AZ48" s="82"/>
      <c r="BA48" s="82"/>
      <c r="BB48" s="82"/>
      <c r="BC48" s="82"/>
      <c r="BD48" s="82"/>
      <c r="BE48" s="82"/>
      <c r="BF48" s="82"/>
      <c r="BG48" s="82"/>
      <c r="BH48" s="82"/>
      <c r="BI48" s="82"/>
      <c r="BJ48" s="82"/>
      <c r="BK48" s="82"/>
      <c r="BL48" s="82"/>
      <c r="BM48" s="82"/>
      <c r="BN48" s="82"/>
      <c r="BO48" s="82"/>
      <c r="BP48" s="82"/>
      <c r="BQ48" s="82"/>
      <c r="BR48" s="82"/>
      <c r="BS48" s="82"/>
      <c r="BT48" s="82"/>
      <c r="BU48" s="82"/>
      <c r="BV48" s="82"/>
      <c r="BW48" s="82"/>
      <c r="BX48" s="82"/>
      <c r="BY48" s="82"/>
      <c r="BZ48" s="82"/>
      <c r="CA48" s="82"/>
      <c r="CB48" s="82"/>
      <c r="CC48" s="82"/>
      <c r="CD48" s="82"/>
      <c r="CE48" s="82"/>
      <c r="CF48" s="82"/>
      <c r="CG48" s="82"/>
      <c r="CH48" s="82"/>
      <c r="CI48" s="82"/>
      <c r="CJ48" s="82"/>
      <c r="CK48" s="82"/>
      <c r="CL48" s="82"/>
      <c r="CM48" s="82"/>
      <c r="CN48" s="82"/>
      <c r="CO48" s="82"/>
      <c r="CP48" s="82"/>
      <c r="CQ48" s="82"/>
      <c r="CR48" s="82"/>
      <c r="CS48" s="82"/>
      <c r="CT48" s="82"/>
      <c r="CU48" s="82"/>
      <c r="CV48" s="82"/>
      <c r="CW48" s="82"/>
      <c r="CX48" s="82"/>
      <c r="CY48" s="82"/>
      <c r="CZ48" s="82"/>
      <c r="DA48" s="82"/>
      <c r="DB48" s="82"/>
      <c r="DC48" s="82"/>
      <c r="DD48" s="82"/>
      <c r="DE48" s="82"/>
      <c r="DF48" s="82"/>
      <c r="DG48" s="82"/>
      <c r="DH48" s="82"/>
      <c r="DI48" s="82"/>
      <c r="DJ48" s="82"/>
      <c r="DK48" s="82"/>
      <c r="DL48" s="82"/>
      <c r="DM48" s="82"/>
      <c r="DN48" s="82"/>
      <c r="DO48" s="82"/>
      <c r="DP48" s="82"/>
      <c r="DQ48" s="82"/>
      <c r="DR48" s="82"/>
      <c r="DS48" s="82"/>
      <c r="DT48" s="82"/>
      <c r="DU48" s="82"/>
      <c r="DV48" s="82"/>
      <c r="DW48" s="82"/>
      <c r="DX48" s="82"/>
      <c r="DY48" s="82"/>
      <c r="DZ48" s="82"/>
      <c r="EA48" s="82"/>
      <c r="EB48" s="82"/>
      <c r="EC48" s="82"/>
      <c r="ED48" s="82"/>
      <c r="EE48" s="82"/>
      <c r="EF48" s="82"/>
      <c r="EG48" s="82"/>
      <c r="EH48" s="82"/>
      <c r="EI48" s="82"/>
      <c r="EJ48" s="82"/>
      <c r="EK48" s="82"/>
      <c r="EL48" s="82"/>
      <c r="EM48" s="82"/>
      <c r="EN48" s="82"/>
      <c r="EO48" s="82"/>
      <c r="EP48" s="82"/>
      <c r="EQ48" s="82"/>
      <c r="ER48" s="82"/>
    </row>
    <row r="49" spans="1:148" ht="13.5" customHeight="1" x14ac:dyDescent="0.15">
      <c r="A49" s="64"/>
      <c r="B49" s="330" t="s">
        <v>1662</v>
      </c>
      <c r="C49" s="299"/>
      <c r="D49" s="299"/>
      <c r="E49" s="299"/>
      <c r="F49" s="299"/>
      <c r="G49" s="299"/>
      <c r="H49" s="299"/>
      <c r="I49" s="131"/>
      <c r="J49" s="131"/>
      <c r="K49" s="131"/>
      <c r="L49" s="63" t="s">
        <v>1663</v>
      </c>
      <c r="M49" s="131"/>
      <c r="N49" s="82"/>
      <c r="O49" s="82"/>
      <c r="P49" s="82"/>
      <c r="Q49" s="82"/>
      <c r="R49" s="82"/>
      <c r="S49" s="82"/>
      <c r="T49" s="82"/>
      <c r="U49" s="49"/>
      <c r="V49" s="49"/>
      <c r="W49" s="49"/>
      <c r="X49" s="49"/>
      <c r="Y49" s="49"/>
      <c r="Z49" s="49"/>
      <c r="AA49" s="49"/>
      <c r="AB49" s="49"/>
      <c r="AC49" s="49"/>
      <c r="AD49" s="49"/>
      <c r="AE49" s="49"/>
      <c r="AF49" s="49"/>
      <c r="AG49" s="49"/>
      <c r="AH49" s="82"/>
      <c r="AI49" s="82"/>
      <c r="AJ49" s="82"/>
      <c r="AK49" s="82"/>
      <c r="AL49" s="82"/>
      <c r="AM49" s="82"/>
      <c r="AN49" s="82"/>
      <c r="AO49" s="82"/>
      <c r="AP49" s="82"/>
      <c r="AQ49" s="82"/>
      <c r="AR49" s="82"/>
      <c r="AS49" s="82"/>
      <c r="AT49" s="82"/>
      <c r="AU49" s="82"/>
      <c r="AV49" s="82"/>
      <c r="AW49" s="82"/>
      <c r="AX49" s="82"/>
      <c r="AY49" s="82"/>
      <c r="AZ49" s="82"/>
      <c r="BA49" s="82"/>
      <c r="BB49" s="82"/>
      <c r="BC49" s="82"/>
      <c r="BD49" s="82"/>
      <c r="BE49" s="82"/>
      <c r="BF49" s="82"/>
      <c r="BG49" s="82"/>
      <c r="BH49" s="82"/>
      <c r="BI49" s="82"/>
      <c r="BJ49" s="82"/>
      <c r="BK49" s="82"/>
      <c r="BL49" s="82"/>
      <c r="BM49" s="82"/>
      <c r="BN49" s="82"/>
      <c r="BO49" s="82"/>
      <c r="BP49" s="82"/>
      <c r="BQ49" s="82"/>
      <c r="BR49" s="82"/>
      <c r="BS49" s="82"/>
      <c r="BT49" s="82"/>
      <c r="BU49" s="82"/>
      <c r="BV49" s="82"/>
      <c r="BW49" s="82"/>
      <c r="BX49" s="82"/>
      <c r="BY49" s="82"/>
      <c r="BZ49" s="82"/>
      <c r="CA49" s="82"/>
      <c r="CB49" s="82"/>
      <c r="CC49" s="82"/>
      <c r="CD49" s="82"/>
      <c r="CE49" s="82"/>
      <c r="CF49" s="82"/>
      <c r="CG49" s="82"/>
      <c r="CH49" s="82"/>
      <c r="CI49" s="82"/>
      <c r="CJ49" s="82"/>
      <c r="CK49" s="82"/>
      <c r="CL49" s="82"/>
      <c r="CM49" s="82"/>
      <c r="CN49" s="82"/>
      <c r="CO49" s="82"/>
      <c r="CP49" s="82"/>
      <c r="CQ49" s="82"/>
      <c r="CR49" s="82"/>
      <c r="CS49" s="82"/>
      <c r="CT49" s="82"/>
      <c r="CU49" s="82"/>
      <c r="CV49" s="82"/>
      <c r="CW49" s="82"/>
      <c r="CX49" s="82"/>
      <c r="CY49" s="82"/>
      <c r="CZ49" s="82"/>
      <c r="DA49" s="82"/>
      <c r="DB49" s="82"/>
      <c r="DC49" s="82"/>
      <c r="DD49" s="82"/>
      <c r="DE49" s="82"/>
      <c r="DF49" s="82"/>
      <c r="DG49" s="82"/>
      <c r="DH49" s="82"/>
      <c r="DI49" s="82"/>
      <c r="DJ49" s="82"/>
      <c r="DK49" s="82"/>
      <c r="DL49" s="82"/>
      <c r="DM49" s="82"/>
      <c r="DN49" s="82"/>
      <c r="DO49" s="82"/>
      <c r="DP49" s="82"/>
      <c r="DQ49" s="82"/>
      <c r="DR49" s="82"/>
      <c r="DS49" s="82"/>
      <c r="DT49" s="82"/>
      <c r="DU49" s="82"/>
      <c r="DV49" s="82"/>
      <c r="DW49" s="82"/>
      <c r="DX49" s="82"/>
      <c r="DY49" s="82"/>
      <c r="DZ49" s="82"/>
      <c r="EA49" s="82"/>
      <c r="EB49" s="82"/>
      <c r="EC49" s="82"/>
      <c r="ED49" s="82"/>
      <c r="EE49" s="82"/>
      <c r="EF49" s="82"/>
      <c r="EG49" s="82"/>
      <c r="EH49" s="82"/>
      <c r="EI49" s="82"/>
      <c r="EJ49" s="82"/>
      <c r="EK49" s="82"/>
      <c r="EL49" s="82"/>
      <c r="EM49" s="82"/>
      <c r="EN49" s="82"/>
      <c r="EO49" s="82"/>
      <c r="EP49" s="82"/>
      <c r="EQ49" s="82"/>
      <c r="ER49" s="82"/>
    </row>
    <row r="50" spans="1:148" ht="13.5" customHeight="1" x14ac:dyDescent="0.15">
      <c r="A50" s="64"/>
      <c r="B50" s="372" t="s">
        <v>1664</v>
      </c>
      <c r="C50" s="299"/>
      <c r="D50" s="299"/>
      <c r="E50" s="299"/>
      <c r="F50" s="299"/>
      <c r="G50" s="299"/>
      <c r="H50" s="299"/>
      <c r="I50" s="299"/>
      <c r="J50" s="259"/>
      <c r="K50" s="259"/>
      <c r="L50" s="63"/>
      <c r="M50" s="259"/>
      <c r="N50" s="82"/>
      <c r="O50" s="82"/>
      <c r="P50" s="82"/>
      <c r="Q50" s="82"/>
      <c r="R50" s="82"/>
      <c r="S50" s="82"/>
      <c r="T50" s="82"/>
      <c r="U50" s="49"/>
      <c r="V50" s="49"/>
      <c r="W50" s="49"/>
      <c r="X50" s="49"/>
      <c r="Y50" s="49"/>
      <c r="Z50" s="49"/>
      <c r="AA50" s="49"/>
      <c r="AB50" s="49"/>
      <c r="AC50" s="49"/>
      <c r="AD50" s="49"/>
      <c r="AE50" s="49"/>
      <c r="AF50" s="49"/>
      <c r="AG50" s="49"/>
      <c r="AH50" s="82"/>
      <c r="AI50" s="82"/>
      <c r="AJ50" s="82"/>
      <c r="AK50" s="82"/>
      <c r="AL50" s="82"/>
      <c r="AM50" s="82"/>
      <c r="AN50" s="82"/>
      <c r="AO50" s="82"/>
      <c r="AP50" s="82"/>
      <c r="AQ50" s="82"/>
      <c r="AR50" s="82"/>
      <c r="AS50" s="82"/>
      <c r="AT50" s="82"/>
      <c r="AU50" s="82"/>
      <c r="AV50" s="82"/>
      <c r="AW50" s="82"/>
      <c r="AX50" s="82"/>
      <c r="AY50" s="82"/>
      <c r="AZ50" s="82"/>
      <c r="BA50" s="82"/>
      <c r="BB50" s="82"/>
      <c r="BC50" s="82"/>
      <c r="BD50" s="82"/>
      <c r="BE50" s="82"/>
      <c r="BF50" s="82"/>
      <c r="BG50" s="82"/>
      <c r="BH50" s="82"/>
      <c r="BI50" s="82"/>
      <c r="BJ50" s="82"/>
      <c r="BK50" s="82"/>
      <c r="BL50" s="82"/>
      <c r="BM50" s="82"/>
      <c r="BN50" s="82"/>
      <c r="BO50" s="82"/>
      <c r="BP50" s="82"/>
      <c r="BQ50" s="82"/>
      <c r="BR50" s="82"/>
      <c r="BS50" s="82"/>
      <c r="BT50" s="82"/>
      <c r="BU50" s="82"/>
      <c r="BV50" s="82"/>
      <c r="BW50" s="82"/>
      <c r="BX50" s="82"/>
      <c r="BY50" s="82"/>
      <c r="BZ50" s="82"/>
      <c r="CA50" s="82"/>
      <c r="CB50" s="82"/>
      <c r="CC50" s="82"/>
      <c r="CD50" s="82"/>
      <c r="CE50" s="82"/>
      <c r="CF50" s="82"/>
      <c r="CG50" s="82"/>
      <c r="CH50" s="82"/>
      <c r="CI50" s="82"/>
      <c r="CJ50" s="82"/>
      <c r="CK50" s="82"/>
      <c r="CL50" s="82"/>
      <c r="CM50" s="82"/>
      <c r="CN50" s="82"/>
      <c r="CO50" s="82"/>
      <c r="CP50" s="82"/>
      <c r="CQ50" s="82"/>
      <c r="CR50" s="82"/>
      <c r="CS50" s="82"/>
      <c r="CT50" s="82"/>
      <c r="CU50" s="82"/>
      <c r="CV50" s="82"/>
      <c r="CW50" s="82"/>
      <c r="CX50" s="82"/>
      <c r="CY50" s="82"/>
      <c r="CZ50" s="82"/>
      <c r="DA50" s="82"/>
      <c r="DB50" s="82"/>
      <c r="DC50" s="82"/>
      <c r="DD50" s="82"/>
      <c r="DE50" s="82"/>
      <c r="DF50" s="82"/>
      <c r="DG50" s="82"/>
      <c r="DH50" s="82"/>
      <c r="DI50" s="82"/>
      <c r="DJ50" s="82"/>
      <c r="DK50" s="82"/>
      <c r="DL50" s="82"/>
      <c r="DM50" s="82"/>
      <c r="DN50" s="82"/>
      <c r="DO50" s="82"/>
      <c r="DP50" s="82"/>
      <c r="DQ50" s="82"/>
      <c r="DR50" s="82"/>
      <c r="DS50" s="82"/>
      <c r="DT50" s="82"/>
      <c r="DU50" s="82"/>
      <c r="DV50" s="82"/>
      <c r="DW50" s="82"/>
      <c r="DX50" s="82"/>
      <c r="DY50" s="82"/>
      <c r="DZ50" s="82"/>
      <c r="EA50" s="82"/>
      <c r="EB50" s="82"/>
      <c r="EC50" s="82"/>
      <c r="ED50" s="82"/>
      <c r="EE50" s="82"/>
      <c r="EF50" s="82"/>
      <c r="EG50" s="82"/>
      <c r="EH50" s="82"/>
      <c r="EI50" s="82"/>
      <c r="EJ50" s="82"/>
      <c r="EK50" s="82"/>
      <c r="EL50" s="82"/>
      <c r="EM50" s="82"/>
      <c r="EN50" s="82"/>
      <c r="EO50" s="82"/>
      <c r="EP50" s="82"/>
      <c r="EQ50" s="82"/>
      <c r="ER50" s="82"/>
    </row>
    <row r="51" spans="1:148" ht="13.5" customHeight="1" x14ac:dyDescent="0.15">
      <c r="A51" s="64"/>
      <c r="B51" s="372" t="s">
        <v>1665</v>
      </c>
      <c r="C51" s="299"/>
      <c r="D51" s="299"/>
      <c r="E51" s="299"/>
      <c r="F51" s="299"/>
      <c r="G51" s="299"/>
      <c r="H51" s="299"/>
      <c r="I51" s="299"/>
      <c r="J51" s="299"/>
      <c r="K51" s="259"/>
      <c r="L51" s="64" t="s">
        <v>1666</v>
      </c>
      <c r="M51" s="259"/>
      <c r="N51" s="82"/>
      <c r="O51" s="82"/>
      <c r="P51" s="82"/>
      <c r="Q51" s="82"/>
      <c r="R51" s="82"/>
      <c r="S51" s="82"/>
      <c r="T51" s="82"/>
      <c r="U51" s="166"/>
      <c r="V51" s="166"/>
      <c r="W51" s="166"/>
      <c r="X51" s="166"/>
      <c r="Y51" s="166"/>
      <c r="Z51" s="166"/>
      <c r="AA51" s="166"/>
      <c r="AB51" s="166"/>
      <c r="AC51" s="166"/>
      <c r="AD51" s="166"/>
      <c r="AE51" s="166"/>
      <c r="AF51" s="166"/>
      <c r="AG51" s="166"/>
      <c r="AH51" s="82"/>
      <c r="AI51" s="82"/>
      <c r="AJ51" s="82"/>
      <c r="AK51" s="82"/>
      <c r="AL51" s="82"/>
      <c r="AM51" s="82"/>
      <c r="AN51" s="82"/>
      <c r="AO51" s="82"/>
      <c r="AP51" s="82"/>
      <c r="AQ51" s="82"/>
      <c r="AR51" s="82"/>
      <c r="AS51" s="82"/>
      <c r="AT51" s="82"/>
      <c r="AU51" s="82"/>
      <c r="AV51" s="82"/>
      <c r="AW51" s="82"/>
      <c r="AX51" s="82"/>
      <c r="AY51" s="82"/>
      <c r="AZ51" s="82"/>
      <c r="BA51" s="82"/>
      <c r="BB51" s="82"/>
      <c r="BC51" s="82"/>
      <c r="BD51" s="82"/>
      <c r="BE51" s="82"/>
      <c r="BF51" s="82"/>
      <c r="BG51" s="82"/>
      <c r="BH51" s="82"/>
      <c r="BI51" s="82"/>
      <c r="BJ51" s="82"/>
      <c r="BK51" s="82"/>
      <c r="BL51" s="82"/>
      <c r="BM51" s="82"/>
      <c r="BN51" s="82"/>
      <c r="BO51" s="82"/>
      <c r="BP51" s="82"/>
      <c r="BQ51" s="82"/>
      <c r="BR51" s="82"/>
      <c r="BS51" s="82"/>
      <c r="BT51" s="82"/>
      <c r="BU51" s="82"/>
      <c r="BV51" s="82"/>
      <c r="BW51" s="82"/>
      <c r="BX51" s="82"/>
      <c r="BY51" s="82"/>
      <c r="BZ51" s="82"/>
      <c r="CA51" s="82"/>
      <c r="CB51" s="82"/>
      <c r="CC51" s="82"/>
      <c r="CD51" s="82"/>
      <c r="CE51" s="82"/>
      <c r="CF51" s="82"/>
      <c r="CG51" s="82"/>
      <c r="CH51" s="82"/>
      <c r="CI51" s="82"/>
      <c r="CJ51" s="82"/>
      <c r="CK51" s="82"/>
      <c r="CL51" s="82"/>
      <c r="CM51" s="82"/>
      <c r="CN51" s="82"/>
      <c r="CO51" s="82"/>
      <c r="CP51" s="82"/>
      <c r="CQ51" s="82"/>
      <c r="CR51" s="82"/>
      <c r="CS51" s="82"/>
      <c r="CT51" s="82"/>
      <c r="CU51" s="82"/>
      <c r="CV51" s="82"/>
      <c r="CW51" s="82"/>
      <c r="CX51" s="82"/>
      <c r="CY51" s="82"/>
      <c r="CZ51" s="82"/>
      <c r="DA51" s="82"/>
      <c r="DB51" s="82"/>
      <c r="DC51" s="82"/>
      <c r="DD51" s="82"/>
      <c r="DE51" s="82"/>
      <c r="DF51" s="82"/>
      <c r="DG51" s="82"/>
      <c r="DH51" s="82"/>
      <c r="DI51" s="82"/>
      <c r="DJ51" s="82"/>
      <c r="DK51" s="82"/>
      <c r="DL51" s="82"/>
      <c r="DM51" s="82"/>
      <c r="DN51" s="82"/>
      <c r="DO51" s="82"/>
      <c r="DP51" s="82"/>
      <c r="DQ51" s="82"/>
      <c r="DR51" s="82"/>
      <c r="DS51" s="82"/>
      <c r="DT51" s="82"/>
      <c r="DU51" s="82"/>
      <c r="DV51" s="82"/>
      <c r="DW51" s="82"/>
      <c r="DX51" s="82"/>
      <c r="DY51" s="82"/>
      <c r="DZ51" s="82"/>
      <c r="EA51" s="82"/>
      <c r="EB51" s="82"/>
      <c r="EC51" s="82"/>
      <c r="ED51" s="82"/>
      <c r="EE51" s="82"/>
      <c r="EF51" s="82"/>
      <c r="EG51" s="82"/>
      <c r="EH51" s="82"/>
      <c r="EI51" s="82"/>
      <c r="EJ51" s="82"/>
      <c r="EK51" s="82"/>
      <c r="EL51" s="82"/>
      <c r="EM51" s="82"/>
      <c r="EN51" s="82"/>
      <c r="EO51" s="82"/>
      <c r="EP51" s="82"/>
      <c r="EQ51" s="82"/>
      <c r="ER51" s="82"/>
    </row>
    <row r="52" spans="1:148" ht="13.5" customHeight="1" x14ac:dyDescent="0.15">
      <c r="A52" s="64"/>
      <c r="B52" s="372" t="s">
        <v>1667</v>
      </c>
      <c r="C52" s="299"/>
      <c r="D52" s="299"/>
      <c r="E52" s="299"/>
      <c r="F52" s="299"/>
      <c r="G52" s="299"/>
      <c r="H52" s="299"/>
      <c r="I52" s="299"/>
      <c r="J52" s="259"/>
      <c r="K52" s="258"/>
      <c r="L52" s="64" t="s">
        <v>1668</v>
      </c>
      <c r="M52" s="258"/>
      <c r="N52" s="82"/>
      <c r="O52" s="82"/>
      <c r="P52" s="82"/>
      <c r="Q52" s="82"/>
      <c r="R52" s="82"/>
      <c r="S52" s="82"/>
      <c r="T52" s="82"/>
      <c r="U52" s="166"/>
      <c r="V52" s="166"/>
      <c r="W52" s="166"/>
      <c r="X52" s="166"/>
      <c r="Y52" s="166"/>
      <c r="Z52" s="166"/>
      <c r="AA52" s="166"/>
      <c r="AB52" s="166"/>
      <c r="AC52" s="166"/>
      <c r="AD52" s="166"/>
      <c r="AE52" s="166"/>
      <c r="AF52" s="166"/>
      <c r="AG52" s="166"/>
      <c r="AH52" s="82"/>
      <c r="AI52" s="82"/>
      <c r="AJ52" s="82"/>
      <c r="AK52" s="82"/>
      <c r="AL52" s="82"/>
      <c r="AM52" s="82"/>
      <c r="AN52" s="82"/>
      <c r="AO52" s="82"/>
      <c r="AP52" s="82"/>
      <c r="AQ52" s="82"/>
      <c r="AR52" s="82"/>
      <c r="AS52" s="82"/>
      <c r="AT52" s="82"/>
      <c r="AU52" s="82"/>
      <c r="AV52" s="82"/>
      <c r="AW52" s="82"/>
      <c r="AX52" s="82"/>
      <c r="AY52" s="82"/>
      <c r="AZ52" s="82"/>
      <c r="BA52" s="82"/>
      <c r="BB52" s="82"/>
      <c r="BC52" s="82"/>
      <c r="BD52" s="82"/>
      <c r="BE52" s="82"/>
      <c r="BF52" s="82"/>
      <c r="BG52" s="82"/>
      <c r="BH52" s="82"/>
      <c r="BI52" s="82"/>
      <c r="BJ52" s="82"/>
      <c r="BK52" s="82"/>
      <c r="BL52" s="82"/>
      <c r="BM52" s="82"/>
      <c r="BN52" s="82"/>
      <c r="BO52" s="82"/>
      <c r="BP52" s="82"/>
      <c r="BQ52" s="82"/>
      <c r="BR52" s="82"/>
      <c r="BS52" s="82"/>
      <c r="BT52" s="82"/>
      <c r="BU52" s="82"/>
      <c r="BV52" s="82"/>
      <c r="BW52" s="82"/>
      <c r="BX52" s="82"/>
      <c r="BY52" s="82"/>
      <c r="BZ52" s="82"/>
      <c r="CA52" s="82"/>
      <c r="CB52" s="82"/>
      <c r="CC52" s="82"/>
      <c r="CD52" s="82"/>
      <c r="CE52" s="82"/>
      <c r="CF52" s="82"/>
      <c r="CG52" s="82"/>
      <c r="CH52" s="82"/>
      <c r="CI52" s="82"/>
      <c r="CJ52" s="82"/>
      <c r="CK52" s="82"/>
      <c r="CL52" s="82"/>
      <c r="CM52" s="82"/>
      <c r="CN52" s="82"/>
      <c r="CO52" s="82"/>
      <c r="CP52" s="82"/>
      <c r="CQ52" s="82"/>
      <c r="CR52" s="82"/>
      <c r="CS52" s="82"/>
      <c r="CT52" s="82"/>
      <c r="CU52" s="82"/>
      <c r="CV52" s="82"/>
      <c r="CW52" s="82"/>
      <c r="CX52" s="82"/>
      <c r="CY52" s="82"/>
      <c r="CZ52" s="82"/>
      <c r="DA52" s="82"/>
      <c r="DB52" s="82"/>
      <c r="DC52" s="82"/>
      <c r="DD52" s="82"/>
      <c r="DE52" s="82"/>
      <c r="DF52" s="82"/>
      <c r="DG52" s="82"/>
      <c r="DH52" s="82"/>
      <c r="DI52" s="82"/>
      <c r="DJ52" s="82"/>
      <c r="DK52" s="82"/>
      <c r="DL52" s="82"/>
      <c r="DM52" s="82"/>
      <c r="DN52" s="82"/>
      <c r="DO52" s="82"/>
      <c r="DP52" s="82"/>
      <c r="DQ52" s="82"/>
      <c r="DR52" s="82"/>
      <c r="DS52" s="82"/>
      <c r="DT52" s="82"/>
      <c r="DU52" s="82"/>
      <c r="DV52" s="82"/>
      <c r="DW52" s="82"/>
      <c r="DX52" s="82"/>
      <c r="DY52" s="82"/>
      <c r="DZ52" s="82"/>
      <c r="EA52" s="82"/>
      <c r="EB52" s="82"/>
      <c r="EC52" s="82"/>
      <c r="ED52" s="82"/>
      <c r="EE52" s="82"/>
      <c r="EF52" s="82"/>
      <c r="EG52" s="82"/>
      <c r="EH52" s="82"/>
      <c r="EI52" s="82"/>
      <c r="EJ52" s="82"/>
      <c r="EK52" s="82"/>
      <c r="EL52" s="82"/>
      <c r="EM52" s="82"/>
      <c r="EN52" s="82"/>
      <c r="EO52" s="82"/>
      <c r="EP52" s="82"/>
      <c r="EQ52" s="82"/>
      <c r="ER52" s="82"/>
    </row>
    <row r="53" spans="1:148" ht="13.5" customHeight="1" x14ac:dyDescent="0.15">
      <c r="A53" s="64"/>
      <c r="B53" s="372" t="s">
        <v>1669</v>
      </c>
      <c r="C53" s="299"/>
      <c r="D53" s="299"/>
      <c r="E53" s="299"/>
      <c r="F53" s="299"/>
      <c r="G53" s="299"/>
      <c r="H53" s="299"/>
      <c r="I53" s="299"/>
      <c r="J53" s="259"/>
      <c r="K53" s="258"/>
      <c r="L53" s="64" t="s">
        <v>1670</v>
      </c>
      <c r="M53" s="258"/>
      <c r="N53" s="82"/>
      <c r="O53" s="82"/>
      <c r="P53" s="82"/>
      <c r="Q53" s="82"/>
      <c r="R53" s="82"/>
      <c r="S53" s="82"/>
      <c r="T53" s="82"/>
      <c r="U53" s="166"/>
      <c r="V53" s="166"/>
      <c r="W53" s="166"/>
      <c r="X53" s="166"/>
      <c r="Y53" s="166"/>
      <c r="Z53" s="166"/>
      <c r="AA53" s="166"/>
      <c r="AB53" s="166"/>
      <c r="AC53" s="166"/>
      <c r="AD53" s="166"/>
      <c r="AE53" s="166"/>
      <c r="AF53" s="166"/>
      <c r="AG53" s="166"/>
      <c r="AH53" s="82"/>
      <c r="AI53" s="82"/>
      <c r="AJ53" s="82"/>
      <c r="AK53" s="82"/>
      <c r="AL53" s="82"/>
      <c r="AM53" s="82"/>
      <c r="AN53" s="82"/>
      <c r="AO53" s="82"/>
      <c r="AP53" s="82"/>
      <c r="AQ53" s="82"/>
      <c r="AR53" s="82"/>
      <c r="AS53" s="82"/>
      <c r="AT53" s="82"/>
      <c r="AU53" s="82"/>
      <c r="AV53" s="82"/>
      <c r="AW53" s="82"/>
      <c r="AX53" s="82"/>
      <c r="AY53" s="82"/>
      <c r="AZ53" s="82"/>
      <c r="BA53" s="82"/>
      <c r="BB53" s="82"/>
      <c r="BC53" s="82"/>
      <c r="BD53" s="82"/>
      <c r="BE53" s="82"/>
      <c r="BF53" s="82"/>
      <c r="BG53" s="82"/>
      <c r="BH53" s="82"/>
      <c r="BI53" s="82"/>
      <c r="BJ53" s="82"/>
      <c r="BK53" s="82"/>
      <c r="BL53" s="82"/>
      <c r="BM53" s="82"/>
      <c r="BN53" s="82"/>
      <c r="BO53" s="82"/>
      <c r="BP53" s="82"/>
      <c r="BQ53" s="82"/>
      <c r="BR53" s="82"/>
      <c r="BS53" s="82"/>
      <c r="BT53" s="82"/>
      <c r="BU53" s="82"/>
      <c r="BV53" s="82"/>
      <c r="BW53" s="82"/>
      <c r="BX53" s="82"/>
      <c r="BY53" s="82"/>
      <c r="BZ53" s="82"/>
      <c r="CA53" s="82"/>
      <c r="CB53" s="82"/>
      <c r="CC53" s="82"/>
      <c r="CD53" s="82"/>
      <c r="CE53" s="82"/>
      <c r="CF53" s="82"/>
      <c r="CG53" s="82"/>
      <c r="CH53" s="82"/>
      <c r="CI53" s="82"/>
      <c r="CJ53" s="82"/>
      <c r="CK53" s="82"/>
      <c r="CL53" s="82"/>
      <c r="CM53" s="82"/>
      <c r="CN53" s="82"/>
      <c r="CO53" s="82"/>
      <c r="CP53" s="82"/>
      <c r="CQ53" s="82"/>
      <c r="CR53" s="82"/>
      <c r="CS53" s="82"/>
      <c r="CT53" s="82"/>
      <c r="CU53" s="82"/>
      <c r="CV53" s="82"/>
      <c r="CW53" s="82"/>
      <c r="CX53" s="82"/>
      <c r="CY53" s="82"/>
      <c r="CZ53" s="82"/>
      <c r="DA53" s="82"/>
      <c r="DB53" s="82"/>
      <c r="DC53" s="82"/>
      <c r="DD53" s="82"/>
      <c r="DE53" s="82"/>
      <c r="DF53" s="82"/>
      <c r="DG53" s="82"/>
      <c r="DH53" s="82"/>
      <c r="DI53" s="82"/>
      <c r="DJ53" s="82"/>
      <c r="DK53" s="82"/>
      <c r="DL53" s="82"/>
      <c r="DM53" s="82"/>
      <c r="DN53" s="82"/>
      <c r="DO53" s="82"/>
      <c r="DP53" s="82"/>
      <c r="DQ53" s="82"/>
      <c r="DR53" s="82"/>
      <c r="DS53" s="82"/>
      <c r="DT53" s="82"/>
      <c r="DU53" s="82"/>
      <c r="DV53" s="82"/>
      <c r="DW53" s="82"/>
      <c r="DX53" s="82"/>
      <c r="DY53" s="82"/>
      <c r="DZ53" s="82"/>
      <c r="EA53" s="82"/>
      <c r="EB53" s="82"/>
      <c r="EC53" s="82"/>
      <c r="ED53" s="82"/>
      <c r="EE53" s="82"/>
      <c r="EF53" s="82"/>
      <c r="EG53" s="82"/>
      <c r="EH53" s="82"/>
      <c r="EI53" s="82"/>
      <c r="EJ53" s="82"/>
      <c r="EK53" s="82"/>
      <c r="EL53" s="82"/>
      <c r="EM53" s="82"/>
      <c r="EN53" s="82"/>
      <c r="EO53" s="82"/>
      <c r="EP53" s="82"/>
      <c r="EQ53" s="82"/>
      <c r="ER53" s="82"/>
    </row>
    <row r="54" spans="1:148" ht="13.5" customHeight="1" x14ac:dyDescent="0.15">
      <c r="A54" s="64"/>
      <c r="B54" s="13" t="s">
        <v>1671</v>
      </c>
      <c r="C54" s="13"/>
      <c r="D54" s="13"/>
      <c r="E54" s="13"/>
      <c r="F54" s="13"/>
      <c r="G54" s="13"/>
      <c r="H54" s="13"/>
      <c r="I54" s="13"/>
      <c r="J54" s="13"/>
      <c r="K54" s="13"/>
      <c r="L54" s="178"/>
      <c r="M54" s="13"/>
      <c r="N54" s="82"/>
      <c r="O54" s="82"/>
      <c r="P54" s="82"/>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82"/>
      <c r="AR54" s="82"/>
      <c r="AS54" s="82"/>
      <c r="AT54" s="82"/>
      <c r="AU54" s="82"/>
      <c r="AV54" s="82"/>
      <c r="AW54" s="82"/>
      <c r="AX54" s="82"/>
      <c r="AY54" s="82"/>
      <c r="AZ54" s="82"/>
      <c r="BA54" s="82"/>
      <c r="BB54" s="82"/>
      <c r="BC54" s="82"/>
      <c r="BD54" s="82"/>
      <c r="BE54" s="82"/>
      <c r="BF54" s="82"/>
      <c r="BG54" s="82"/>
      <c r="BH54" s="82"/>
      <c r="BI54" s="82"/>
      <c r="BJ54" s="82"/>
      <c r="BK54" s="82"/>
      <c r="BL54" s="82"/>
      <c r="BM54" s="82"/>
      <c r="BN54" s="82"/>
      <c r="BO54" s="82"/>
      <c r="BP54" s="82"/>
      <c r="BQ54" s="82"/>
      <c r="BR54" s="82"/>
      <c r="BS54" s="82"/>
      <c r="BT54" s="82"/>
      <c r="BU54" s="82"/>
      <c r="BV54" s="82"/>
      <c r="BW54" s="82"/>
      <c r="BX54" s="82"/>
      <c r="BY54" s="82"/>
      <c r="BZ54" s="82"/>
      <c r="CA54" s="82"/>
      <c r="CB54" s="82"/>
      <c r="CC54" s="82"/>
      <c r="CD54" s="82"/>
      <c r="CE54" s="82"/>
      <c r="CF54" s="82"/>
      <c r="CG54" s="82"/>
      <c r="CH54" s="82"/>
      <c r="CI54" s="82"/>
      <c r="CJ54" s="82"/>
      <c r="CK54" s="82"/>
      <c r="CL54" s="82"/>
      <c r="CM54" s="82"/>
      <c r="CN54" s="82"/>
      <c r="CO54" s="82"/>
      <c r="CP54" s="82"/>
      <c r="CQ54" s="82"/>
      <c r="CR54" s="82"/>
      <c r="CS54" s="82"/>
      <c r="CT54" s="82"/>
      <c r="CU54" s="82"/>
      <c r="CV54" s="82"/>
      <c r="CW54" s="82"/>
      <c r="CX54" s="82"/>
      <c r="CY54" s="82"/>
      <c r="CZ54" s="82"/>
      <c r="DA54" s="82"/>
      <c r="DB54" s="82"/>
      <c r="DC54" s="82"/>
      <c r="DD54" s="82"/>
      <c r="DE54" s="82"/>
      <c r="DF54" s="82"/>
      <c r="DG54" s="82"/>
      <c r="DH54" s="82"/>
      <c r="DI54" s="82"/>
      <c r="DJ54" s="82"/>
      <c r="DK54" s="82"/>
      <c r="DL54" s="82"/>
      <c r="DM54" s="82"/>
      <c r="DN54" s="82"/>
      <c r="DO54" s="82"/>
      <c r="DP54" s="82"/>
      <c r="DQ54" s="82"/>
      <c r="DR54" s="82"/>
      <c r="DS54" s="82"/>
      <c r="DT54" s="82"/>
      <c r="DU54" s="82"/>
      <c r="DV54" s="82"/>
      <c r="DW54" s="82"/>
      <c r="DX54" s="82"/>
      <c r="DY54" s="82"/>
      <c r="DZ54" s="82"/>
      <c r="EA54" s="82"/>
      <c r="EB54" s="82"/>
      <c r="EC54" s="82"/>
      <c r="ED54" s="82"/>
      <c r="EE54" s="82"/>
      <c r="EF54" s="82"/>
      <c r="EG54" s="82"/>
      <c r="EH54" s="82"/>
      <c r="EI54" s="82"/>
      <c r="EJ54" s="82"/>
      <c r="EK54" s="82"/>
      <c r="EL54" s="82"/>
      <c r="EM54" s="82"/>
      <c r="EN54" s="82"/>
      <c r="EO54" s="82"/>
      <c r="EP54" s="82"/>
      <c r="EQ54" s="82"/>
      <c r="ER54" s="82"/>
    </row>
    <row r="55" spans="1:148" ht="13.5" customHeight="1" x14ac:dyDescent="0.15">
      <c r="A55" s="64"/>
      <c r="B55" s="350" t="s">
        <v>1672</v>
      </c>
      <c r="C55" s="299"/>
      <c r="D55" s="299"/>
      <c r="E55" s="299"/>
      <c r="F55" s="299"/>
      <c r="G55" s="299"/>
      <c r="H55" s="299"/>
      <c r="I55" s="299"/>
      <c r="J55" s="13"/>
      <c r="K55" s="13"/>
      <c r="L55" s="178"/>
      <c r="M55" s="13"/>
      <c r="N55" s="82"/>
      <c r="O55" s="82"/>
      <c r="P55" s="82"/>
      <c r="Q55" s="82"/>
      <c r="R55" s="82"/>
      <c r="S55" s="82"/>
      <c r="T55" s="82"/>
      <c r="U55" s="82"/>
      <c r="V55" s="82"/>
      <c r="W55" s="82"/>
      <c r="X55" s="82"/>
      <c r="Y55" s="82"/>
      <c r="Z55" s="82"/>
      <c r="AA55" s="82"/>
      <c r="AB55" s="82"/>
      <c r="AC55" s="82"/>
      <c r="AD55" s="82"/>
      <c r="AE55" s="82"/>
      <c r="AF55" s="82"/>
      <c r="AG55" s="82"/>
      <c r="AH55" s="82"/>
      <c r="AI55" s="82"/>
      <c r="AJ55" s="82"/>
      <c r="AK55" s="82"/>
      <c r="AL55" s="82"/>
      <c r="AM55" s="82"/>
      <c r="AN55" s="82"/>
      <c r="AO55" s="82"/>
      <c r="AP55" s="82"/>
      <c r="AQ55" s="82"/>
      <c r="AR55" s="82"/>
      <c r="AS55" s="82"/>
      <c r="AT55" s="82"/>
      <c r="AU55" s="82"/>
      <c r="AV55" s="82"/>
      <c r="AW55" s="82"/>
      <c r="AX55" s="82"/>
      <c r="AY55" s="82"/>
      <c r="AZ55" s="82"/>
      <c r="BA55" s="82"/>
      <c r="BB55" s="82"/>
      <c r="BC55" s="82"/>
      <c r="BD55" s="82"/>
      <c r="BE55" s="82"/>
      <c r="BF55" s="82"/>
      <c r="BG55" s="82"/>
      <c r="BH55" s="82"/>
      <c r="BI55" s="82"/>
      <c r="BJ55" s="82"/>
      <c r="BK55" s="82"/>
      <c r="BL55" s="82"/>
      <c r="BM55" s="82"/>
      <c r="BN55" s="82"/>
      <c r="BO55" s="82"/>
      <c r="BP55" s="82"/>
      <c r="BQ55" s="82"/>
      <c r="BR55" s="82"/>
      <c r="BS55" s="82"/>
      <c r="BT55" s="82"/>
      <c r="BU55" s="82"/>
      <c r="BV55" s="82"/>
      <c r="BW55" s="82"/>
      <c r="BX55" s="82"/>
      <c r="BY55" s="82"/>
      <c r="BZ55" s="82"/>
      <c r="CA55" s="82"/>
      <c r="CB55" s="82"/>
      <c r="CC55" s="82"/>
      <c r="CD55" s="82"/>
      <c r="CE55" s="82"/>
      <c r="CF55" s="82"/>
      <c r="CG55" s="82"/>
      <c r="CH55" s="82"/>
      <c r="CI55" s="82"/>
      <c r="CJ55" s="82"/>
      <c r="CK55" s="82"/>
      <c r="CL55" s="82"/>
      <c r="CM55" s="82"/>
      <c r="CN55" s="82"/>
      <c r="CO55" s="82"/>
      <c r="CP55" s="82"/>
      <c r="CQ55" s="82"/>
      <c r="CR55" s="82"/>
      <c r="CS55" s="82"/>
      <c r="CT55" s="82"/>
      <c r="CU55" s="82"/>
      <c r="CV55" s="82"/>
      <c r="CW55" s="82"/>
      <c r="CX55" s="82"/>
      <c r="CY55" s="82"/>
      <c r="CZ55" s="82"/>
      <c r="DA55" s="82"/>
      <c r="DB55" s="82"/>
      <c r="DC55" s="82"/>
      <c r="DD55" s="82"/>
      <c r="DE55" s="82"/>
      <c r="DF55" s="82"/>
      <c r="DG55" s="82"/>
      <c r="DH55" s="82"/>
      <c r="DI55" s="82"/>
      <c r="DJ55" s="82"/>
      <c r="DK55" s="82"/>
      <c r="DL55" s="82"/>
      <c r="DM55" s="82"/>
      <c r="DN55" s="82"/>
      <c r="DO55" s="82"/>
      <c r="DP55" s="82"/>
      <c r="DQ55" s="82"/>
      <c r="DR55" s="82"/>
      <c r="DS55" s="82"/>
      <c r="DT55" s="82"/>
      <c r="DU55" s="82"/>
      <c r="DV55" s="82"/>
      <c r="DW55" s="82"/>
      <c r="DX55" s="82"/>
      <c r="DY55" s="82"/>
      <c r="DZ55" s="82"/>
      <c r="EA55" s="82"/>
      <c r="EB55" s="82"/>
      <c r="EC55" s="82"/>
      <c r="ED55" s="82"/>
      <c r="EE55" s="82"/>
      <c r="EF55" s="82"/>
      <c r="EG55" s="82"/>
      <c r="EH55" s="82"/>
      <c r="EI55" s="82"/>
      <c r="EJ55" s="82"/>
      <c r="EK55" s="82"/>
      <c r="EL55" s="82"/>
      <c r="EM55" s="82"/>
      <c r="EN55" s="82"/>
      <c r="EO55" s="82"/>
      <c r="EP55" s="82"/>
      <c r="EQ55" s="82"/>
      <c r="ER55" s="82"/>
    </row>
    <row r="56" spans="1:148" ht="13.5" customHeight="1" x14ac:dyDescent="0.15">
      <c r="A56" s="64"/>
      <c r="B56" s="350" t="s">
        <v>1673</v>
      </c>
      <c r="C56" s="299"/>
      <c r="D56" s="299"/>
      <c r="E56" s="299"/>
      <c r="F56" s="299"/>
      <c r="G56" s="299"/>
      <c r="H56" s="299"/>
      <c r="I56" s="299"/>
      <c r="J56" s="13"/>
      <c r="K56" s="13"/>
      <c r="L56" s="63"/>
      <c r="M56" s="13"/>
      <c r="N56" s="82"/>
      <c r="O56" s="82"/>
      <c r="P56" s="82"/>
      <c r="Q56" s="82"/>
      <c r="R56" s="82"/>
      <c r="S56" s="82"/>
      <c r="T56" s="82"/>
      <c r="U56" s="82"/>
      <c r="V56" s="82"/>
      <c r="W56" s="82"/>
      <c r="X56" s="82"/>
      <c r="Y56" s="82"/>
      <c r="Z56" s="82"/>
      <c r="AA56" s="82"/>
      <c r="AB56" s="82"/>
      <c r="AC56" s="82"/>
      <c r="AD56" s="82"/>
      <c r="AE56" s="82"/>
      <c r="AF56" s="82"/>
      <c r="AG56" s="82"/>
      <c r="AH56" s="82"/>
      <c r="AI56" s="82"/>
      <c r="AJ56" s="82"/>
      <c r="AK56" s="82"/>
      <c r="AL56" s="82"/>
      <c r="AM56" s="82"/>
      <c r="AN56" s="82"/>
      <c r="AO56" s="82"/>
      <c r="AP56" s="82"/>
      <c r="AQ56" s="82"/>
      <c r="AR56" s="82"/>
      <c r="AS56" s="82"/>
      <c r="AT56" s="82"/>
      <c r="AU56" s="82"/>
      <c r="AV56" s="82"/>
      <c r="AW56" s="82"/>
      <c r="AX56" s="82"/>
      <c r="AY56" s="82"/>
      <c r="AZ56" s="82"/>
      <c r="BA56" s="82"/>
      <c r="BB56" s="82"/>
      <c r="BC56" s="82"/>
      <c r="BD56" s="82"/>
      <c r="BE56" s="82"/>
      <c r="BF56" s="82"/>
      <c r="BG56" s="82"/>
      <c r="BH56" s="82"/>
      <c r="BI56" s="82"/>
      <c r="BJ56" s="82"/>
      <c r="BK56" s="82"/>
      <c r="BL56" s="82"/>
      <c r="BM56" s="82"/>
      <c r="BN56" s="82"/>
      <c r="BO56" s="82"/>
      <c r="BP56" s="82"/>
      <c r="BQ56" s="82"/>
      <c r="BR56" s="82"/>
      <c r="BS56" s="82"/>
      <c r="BT56" s="82"/>
      <c r="BU56" s="82"/>
      <c r="BV56" s="82"/>
      <c r="BW56" s="82"/>
      <c r="BX56" s="82"/>
      <c r="BY56" s="82"/>
      <c r="BZ56" s="82"/>
      <c r="CA56" s="82"/>
      <c r="CB56" s="82"/>
      <c r="CC56" s="82"/>
      <c r="CD56" s="82"/>
      <c r="CE56" s="82"/>
      <c r="CF56" s="82"/>
      <c r="CG56" s="82"/>
      <c r="CH56" s="82"/>
      <c r="CI56" s="82"/>
      <c r="CJ56" s="82"/>
      <c r="CK56" s="82"/>
      <c r="CL56" s="82"/>
      <c r="CM56" s="82"/>
      <c r="CN56" s="82"/>
      <c r="CO56" s="82"/>
      <c r="CP56" s="82"/>
      <c r="CQ56" s="82"/>
      <c r="CR56" s="82"/>
      <c r="CS56" s="82"/>
      <c r="CT56" s="82"/>
      <c r="CU56" s="82"/>
      <c r="CV56" s="82"/>
      <c r="CW56" s="82"/>
      <c r="CX56" s="82"/>
      <c r="CY56" s="82"/>
      <c r="CZ56" s="82"/>
      <c r="DA56" s="82"/>
      <c r="DB56" s="82"/>
      <c r="DC56" s="82"/>
      <c r="DD56" s="82"/>
      <c r="DE56" s="82"/>
      <c r="DF56" s="82"/>
      <c r="DG56" s="82"/>
      <c r="DH56" s="82"/>
      <c r="DI56" s="82"/>
      <c r="DJ56" s="82"/>
      <c r="DK56" s="82"/>
      <c r="DL56" s="82"/>
      <c r="DM56" s="82"/>
      <c r="DN56" s="82"/>
      <c r="DO56" s="82"/>
      <c r="DP56" s="82"/>
      <c r="DQ56" s="82"/>
      <c r="DR56" s="82"/>
      <c r="DS56" s="82"/>
      <c r="DT56" s="82"/>
      <c r="DU56" s="82"/>
      <c r="DV56" s="82"/>
      <c r="DW56" s="82"/>
      <c r="DX56" s="82"/>
      <c r="DY56" s="82"/>
      <c r="DZ56" s="82"/>
      <c r="EA56" s="82"/>
      <c r="EB56" s="82"/>
      <c r="EC56" s="82"/>
      <c r="ED56" s="82"/>
      <c r="EE56" s="82"/>
      <c r="EF56" s="82"/>
      <c r="EG56" s="82"/>
      <c r="EH56" s="82"/>
      <c r="EI56" s="82"/>
      <c r="EJ56" s="82"/>
      <c r="EK56" s="82"/>
      <c r="EL56" s="82"/>
      <c r="EM56" s="82"/>
      <c r="EN56" s="82"/>
      <c r="EO56" s="82"/>
      <c r="EP56" s="82"/>
      <c r="EQ56" s="82"/>
      <c r="ER56" s="82"/>
    </row>
    <row r="57" spans="1:148" ht="13.5" customHeight="1" x14ac:dyDescent="0.15">
      <c r="A57" s="64"/>
      <c r="B57" s="373" t="s">
        <v>1674</v>
      </c>
      <c r="C57" s="299"/>
      <c r="D57" s="299"/>
      <c r="E57" s="299"/>
      <c r="F57" s="299"/>
      <c r="G57" s="299"/>
      <c r="H57" s="299"/>
      <c r="I57" s="299"/>
      <c r="J57" s="184"/>
      <c r="K57" s="184"/>
      <c r="L57" s="63" t="s">
        <v>1675</v>
      </c>
      <c r="M57" s="184"/>
      <c r="N57" s="82"/>
      <c r="O57" s="82"/>
      <c r="P57" s="82"/>
      <c r="Q57" s="82"/>
      <c r="R57" s="82"/>
      <c r="S57" s="82"/>
      <c r="T57" s="82"/>
      <c r="U57" s="175"/>
      <c r="V57" s="175"/>
      <c r="W57" s="175"/>
      <c r="X57" s="175"/>
      <c r="Y57" s="175"/>
      <c r="Z57" s="175"/>
      <c r="AA57" s="175"/>
      <c r="AB57" s="175"/>
      <c r="AC57" s="175"/>
      <c r="AD57" s="175"/>
      <c r="AE57" s="175"/>
      <c r="AF57" s="175"/>
      <c r="AG57" s="175"/>
      <c r="AH57" s="82"/>
      <c r="AI57" s="82"/>
      <c r="AJ57" s="82"/>
      <c r="AK57" s="82"/>
      <c r="AL57" s="82"/>
      <c r="AM57" s="82"/>
      <c r="AN57" s="82"/>
      <c r="AO57" s="82"/>
      <c r="AP57" s="82"/>
      <c r="AQ57" s="82"/>
      <c r="AR57" s="82"/>
      <c r="AS57" s="82"/>
      <c r="AT57" s="82"/>
      <c r="AU57" s="82"/>
      <c r="AV57" s="82"/>
      <c r="AW57" s="82"/>
      <c r="AX57" s="82"/>
      <c r="AY57" s="82"/>
      <c r="AZ57" s="82"/>
      <c r="BA57" s="82"/>
      <c r="BB57" s="82"/>
      <c r="BC57" s="82"/>
      <c r="BD57" s="82"/>
      <c r="BE57" s="82"/>
      <c r="BF57" s="82"/>
      <c r="BG57" s="82"/>
      <c r="BH57" s="82"/>
      <c r="BI57" s="82"/>
      <c r="BJ57" s="82"/>
      <c r="BK57" s="82"/>
      <c r="BL57" s="82"/>
      <c r="BM57" s="82"/>
      <c r="BN57" s="82"/>
      <c r="BO57" s="82"/>
      <c r="BP57" s="82"/>
      <c r="BQ57" s="82"/>
      <c r="BR57" s="82"/>
      <c r="BS57" s="82"/>
      <c r="BT57" s="82"/>
      <c r="BU57" s="82"/>
      <c r="BV57" s="82"/>
      <c r="BW57" s="82"/>
      <c r="BX57" s="82"/>
      <c r="BY57" s="82"/>
      <c r="BZ57" s="82"/>
      <c r="CA57" s="82"/>
      <c r="CB57" s="82"/>
      <c r="CC57" s="82"/>
      <c r="CD57" s="82"/>
      <c r="CE57" s="82"/>
      <c r="CF57" s="82"/>
      <c r="CG57" s="82"/>
      <c r="CH57" s="82"/>
      <c r="CI57" s="82"/>
      <c r="CJ57" s="82"/>
      <c r="CK57" s="82"/>
      <c r="CL57" s="82"/>
      <c r="CM57" s="82"/>
      <c r="CN57" s="82"/>
      <c r="CO57" s="82"/>
      <c r="CP57" s="82"/>
      <c r="CQ57" s="82"/>
      <c r="CR57" s="82"/>
      <c r="CS57" s="82"/>
      <c r="CT57" s="82"/>
      <c r="CU57" s="82"/>
      <c r="CV57" s="82"/>
      <c r="CW57" s="82"/>
      <c r="CX57" s="82"/>
      <c r="CY57" s="82"/>
      <c r="CZ57" s="82"/>
      <c r="DA57" s="82"/>
      <c r="DB57" s="82"/>
      <c r="DC57" s="82"/>
      <c r="DD57" s="82"/>
      <c r="DE57" s="82"/>
      <c r="DF57" s="82"/>
      <c r="DG57" s="82"/>
      <c r="DH57" s="82"/>
      <c r="DI57" s="82"/>
      <c r="DJ57" s="82"/>
      <c r="DK57" s="82"/>
      <c r="DL57" s="82"/>
      <c r="DM57" s="82"/>
      <c r="DN57" s="82"/>
      <c r="DO57" s="82"/>
      <c r="DP57" s="82"/>
      <c r="DQ57" s="82"/>
      <c r="DR57" s="82"/>
      <c r="DS57" s="82"/>
      <c r="DT57" s="82"/>
      <c r="DU57" s="82"/>
      <c r="DV57" s="82"/>
      <c r="DW57" s="82"/>
      <c r="DX57" s="82"/>
      <c r="DY57" s="82"/>
      <c r="DZ57" s="82"/>
      <c r="EA57" s="82"/>
      <c r="EB57" s="82"/>
      <c r="EC57" s="82"/>
      <c r="ED57" s="82"/>
      <c r="EE57" s="82"/>
      <c r="EF57" s="82"/>
      <c r="EG57" s="82"/>
      <c r="EH57" s="82"/>
      <c r="EI57" s="82"/>
      <c r="EJ57" s="82"/>
      <c r="EK57" s="82"/>
      <c r="EL57" s="82"/>
      <c r="EM57" s="82"/>
      <c r="EN57" s="82"/>
      <c r="EO57" s="82"/>
      <c r="EP57" s="82"/>
      <c r="EQ57" s="82"/>
      <c r="ER57" s="82"/>
    </row>
    <row r="58" spans="1:148" ht="13.5" customHeight="1" x14ac:dyDescent="0.15">
      <c r="A58" s="64"/>
      <c r="B58" s="372" t="s">
        <v>1676</v>
      </c>
      <c r="C58" s="299"/>
      <c r="D58" s="299"/>
      <c r="E58" s="299"/>
      <c r="F58" s="299"/>
      <c r="G58" s="299"/>
      <c r="H58" s="299"/>
      <c r="I58" s="299"/>
      <c r="J58" s="258"/>
      <c r="K58" s="258"/>
      <c r="L58" s="64" t="s">
        <v>1555</v>
      </c>
      <c r="M58" s="258"/>
      <c r="N58" s="82"/>
      <c r="O58" s="82"/>
      <c r="P58" s="82"/>
      <c r="Q58" s="82"/>
      <c r="R58" s="82"/>
      <c r="S58" s="82"/>
      <c r="T58" s="82"/>
      <c r="U58" s="166"/>
      <c r="V58" s="166"/>
      <c r="W58" s="166"/>
      <c r="X58" s="166"/>
      <c r="Y58" s="166"/>
      <c r="Z58" s="166"/>
      <c r="AA58" s="166"/>
      <c r="AB58" s="166"/>
      <c r="AC58" s="166"/>
      <c r="AD58" s="166"/>
      <c r="AE58" s="166"/>
      <c r="AF58" s="166"/>
      <c r="AG58" s="166"/>
      <c r="AH58" s="82"/>
      <c r="AI58" s="82"/>
      <c r="AJ58" s="82"/>
      <c r="AK58" s="82"/>
      <c r="AL58" s="82"/>
      <c r="AM58" s="82"/>
      <c r="AN58" s="82"/>
      <c r="AO58" s="82"/>
      <c r="AP58" s="82"/>
      <c r="AQ58" s="82"/>
      <c r="AR58" s="82"/>
      <c r="AS58" s="82"/>
      <c r="AT58" s="82"/>
      <c r="AU58" s="82"/>
      <c r="AV58" s="82"/>
      <c r="AW58" s="82"/>
      <c r="AX58" s="82"/>
      <c r="AY58" s="82"/>
      <c r="AZ58" s="82"/>
      <c r="BA58" s="82"/>
      <c r="BB58" s="82"/>
      <c r="BC58" s="82"/>
      <c r="BD58" s="82"/>
      <c r="BE58" s="82"/>
      <c r="BF58" s="82"/>
      <c r="BG58" s="82"/>
      <c r="BH58" s="82"/>
      <c r="BI58" s="82"/>
      <c r="BJ58" s="82"/>
      <c r="BK58" s="82"/>
      <c r="BL58" s="82"/>
      <c r="BM58" s="82"/>
      <c r="BN58" s="82"/>
      <c r="BO58" s="82"/>
      <c r="BP58" s="82"/>
      <c r="BQ58" s="82"/>
      <c r="BR58" s="82"/>
      <c r="BS58" s="82"/>
      <c r="BT58" s="82"/>
      <c r="BU58" s="82"/>
      <c r="BV58" s="82"/>
      <c r="BW58" s="82"/>
      <c r="BX58" s="82"/>
      <c r="BY58" s="82"/>
      <c r="BZ58" s="82"/>
      <c r="CA58" s="82"/>
      <c r="CB58" s="82"/>
      <c r="CC58" s="82"/>
      <c r="CD58" s="82"/>
      <c r="CE58" s="82"/>
      <c r="CF58" s="82"/>
      <c r="CG58" s="82"/>
      <c r="CH58" s="82"/>
      <c r="CI58" s="82"/>
      <c r="CJ58" s="82"/>
      <c r="CK58" s="82"/>
      <c r="CL58" s="82"/>
      <c r="CM58" s="82"/>
      <c r="CN58" s="82"/>
      <c r="CO58" s="82"/>
      <c r="CP58" s="82"/>
      <c r="CQ58" s="82"/>
      <c r="CR58" s="82"/>
      <c r="CS58" s="82"/>
      <c r="CT58" s="82"/>
      <c r="CU58" s="82"/>
      <c r="CV58" s="82"/>
      <c r="CW58" s="82"/>
      <c r="CX58" s="82"/>
      <c r="CY58" s="82"/>
      <c r="CZ58" s="82"/>
      <c r="DA58" s="82"/>
      <c r="DB58" s="82"/>
      <c r="DC58" s="82"/>
      <c r="DD58" s="82"/>
      <c r="DE58" s="82"/>
      <c r="DF58" s="82"/>
      <c r="DG58" s="82"/>
      <c r="DH58" s="82"/>
      <c r="DI58" s="82"/>
      <c r="DJ58" s="82"/>
      <c r="DK58" s="82"/>
      <c r="DL58" s="82"/>
      <c r="DM58" s="82"/>
      <c r="DN58" s="82"/>
      <c r="DO58" s="82"/>
      <c r="DP58" s="82"/>
      <c r="DQ58" s="82"/>
      <c r="DR58" s="82"/>
      <c r="DS58" s="82"/>
      <c r="DT58" s="82"/>
      <c r="DU58" s="82"/>
      <c r="DV58" s="82"/>
      <c r="DW58" s="82"/>
      <c r="DX58" s="82"/>
      <c r="DY58" s="82"/>
      <c r="DZ58" s="82"/>
      <c r="EA58" s="82"/>
      <c r="EB58" s="82"/>
      <c r="EC58" s="82"/>
      <c r="ED58" s="82"/>
      <c r="EE58" s="82"/>
      <c r="EF58" s="82"/>
      <c r="EG58" s="82"/>
      <c r="EH58" s="82"/>
      <c r="EI58" s="82"/>
      <c r="EJ58" s="82"/>
      <c r="EK58" s="82"/>
      <c r="EL58" s="82"/>
      <c r="EM58" s="82"/>
      <c r="EN58" s="82"/>
      <c r="EO58" s="82"/>
      <c r="EP58" s="82"/>
      <c r="EQ58" s="82"/>
      <c r="ER58" s="82"/>
    </row>
    <row r="59" spans="1:148" ht="13.5" customHeight="1" x14ac:dyDescent="0.15">
      <c r="A59" s="64"/>
      <c r="B59" s="372" t="s">
        <v>1086</v>
      </c>
      <c r="C59" s="299"/>
      <c r="D59" s="299"/>
      <c r="E59" s="299"/>
      <c r="F59" s="299"/>
      <c r="G59" s="299"/>
      <c r="H59" s="299"/>
      <c r="I59" s="299"/>
      <c r="J59" s="258"/>
      <c r="K59" s="258"/>
      <c r="L59" s="64"/>
      <c r="M59" s="258"/>
      <c r="N59" s="82"/>
      <c r="O59" s="82"/>
      <c r="P59" s="82"/>
      <c r="Q59" s="82"/>
      <c r="R59" s="82"/>
      <c r="S59" s="82"/>
      <c r="T59" s="82"/>
      <c r="U59" s="166"/>
      <c r="V59" s="166"/>
      <c r="W59" s="166"/>
      <c r="X59" s="166"/>
      <c r="Y59" s="166"/>
      <c r="Z59" s="166"/>
      <c r="AA59" s="166"/>
      <c r="AB59" s="166"/>
      <c r="AC59" s="166"/>
      <c r="AD59" s="166"/>
      <c r="AE59" s="166"/>
      <c r="AF59" s="166"/>
      <c r="AG59" s="166"/>
      <c r="AH59" s="82"/>
      <c r="AI59" s="82"/>
      <c r="AJ59" s="82"/>
      <c r="AK59" s="82"/>
      <c r="AL59" s="82"/>
      <c r="AM59" s="82"/>
      <c r="AN59" s="82"/>
      <c r="AO59" s="82"/>
      <c r="AP59" s="82"/>
      <c r="AQ59" s="82"/>
      <c r="AR59" s="82"/>
      <c r="AS59" s="82"/>
      <c r="AT59" s="82"/>
      <c r="AU59" s="82"/>
      <c r="AV59" s="82"/>
      <c r="AW59" s="82"/>
      <c r="AX59" s="82"/>
      <c r="AY59" s="82"/>
      <c r="AZ59" s="82"/>
      <c r="BA59" s="82"/>
      <c r="BB59" s="82"/>
      <c r="BC59" s="82"/>
      <c r="BD59" s="82"/>
      <c r="BE59" s="82"/>
      <c r="BF59" s="82"/>
      <c r="BG59" s="82"/>
      <c r="BH59" s="82"/>
      <c r="BI59" s="82"/>
      <c r="BJ59" s="82"/>
      <c r="BK59" s="82"/>
      <c r="BL59" s="82"/>
      <c r="BM59" s="82"/>
      <c r="BN59" s="82"/>
      <c r="BO59" s="82"/>
      <c r="BP59" s="82"/>
      <c r="BQ59" s="82"/>
      <c r="BR59" s="82"/>
      <c r="BS59" s="82"/>
      <c r="BT59" s="82"/>
      <c r="BU59" s="82"/>
      <c r="BV59" s="82"/>
      <c r="BW59" s="82"/>
      <c r="BX59" s="82"/>
      <c r="BY59" s="82"/>
      <c r="BZ59" s="82"/>
      <c r="CA59" s="82"/>
      <c r="CB59" s="82"/>
      <c r="CC59" s="82"/>
      <c r="CD59" s="82"/>
      <c r="CE59" s="82"/>
      <c r="CF59" s="82"/>
      <c r="CG59" s="82"/>
      <c r="CH59" s="82"/>
      <c r="CI59" s="82"/>
      <c r="CJ59" s="82"/>
      <c r="CK59" s="82"/>
      <c r="CL59" s="82"/>
      <c r="CM59" s="82"/>
      <c r="CN59" s="82"/>
      <c r="CO59" s="82"/>
      <c r="CP59" s="82"/>
      <c r="CQ59" s="82"/>
      <c r="CR59" s="82"/>
      <c r="CS59" s="82"/>
      <c r="CT59" s="82"/>
      <c r="CU59" s="82"/>
      <c r="CV59" s="82"/>
      <c r="CW59" s="82"/>
      <c r="CX59" s="82"/>
      <c r="CY59" s="82"/>
      <c r="CZ59" s="82"/>
      <c r="DA59" s="82"/>
      <c r="DB59" s="82"/>
      <c r="DC59" s="82"/>
      <c r="DD59" s="82"/>
      <c r="DE59" s="82"/>
      <c r="DF59" s="82"/>
      <c r="DG59" s="82"/>
      <c r="DH59" s="82"/>
      <c r="DI59" s="82"/>
      <c r="DJ59" s="82"/>
      <c r="DK59" s="82"/>
      <c r="DL59" s="82"/>
      <c r="DM59" s="82"/>
      <c r="DN59" s="82"/>
      <c r="DO59" s="82"/>
      <c r="DP59" s="82"/>
      <c r="DQ59" s="82"/>
      <c r="DR59" s="82"/>
      <c r="DS59" s="82"/>
      <c r="DT59" s="82"/>
      <c r="DU59" s="82"/>
      <c r="DV59" s="82"/>
      <c r="DW59" s="82"/>
      <c r="DX59" s="82"/>
      <c r="DY59" s="82"/>
      <c r="DZ59" s="82"/>
      <c r="EA59" s="82"/>
      <c r="EB59" s="82"/>
      <c r="EC59" s="82"/>
      <c r="ED59" s="82"/>
      <c r="EE59" s="82"/>
      <c r="EF59" s="82"/>
      <c r="EG59" s="82"/>
      <c r="EH59" s="82"/>
      <c r="EI59" s="82"/>
      <c r="EJ59" s="82"/>
      <c r="EK59" s="82"/>
      <c r="EL59" s="82"/>
      <c r="EM59" s="82"/>
      <c r="EN59" s="82"/>
      <c r="EO59" s="82"/>
      <c r="EP59" s="82"/>
      <c r="EQ59" s="82"/>
      <c r="ER59" s="82"/>
    </row>
    <row r="60" spans="1:148" ht="13.5" customHeight="1" x14ac:dyDescent="0.15">
      <c r="A60" s="64"/>
      <c r="B60" s="372" t="s">
        <v>1677</v>
      </c>
      <c r="C60" s="299"/>
      <c r="D60" s="299"/>
      <c r="E60" s="299"/>
      <c r="F60" s="299"/>
      <c r="G60" s="299"/>
      <c r="H60" s="299"/>
      <c r="I60" s="299"/>
      <c r="J60" s="299"/>
      <c r="K60" s="258"/>
      <c r="L60" s="64" t="s">
        <v>1678</v>
      </c>
      <c r="M60" s="258"/>
      <c r="N60" s="82"/>
      <c r="O60" s="82"/>
      <c r="P60" s="82"/>
      <c r="Q60" s="82"/>
      <c r="R60" s="82"/>
      <c r="S60" s="82"/>
      <c r="T60" s="82"/>
      <c r="U60" s="166"/>
      <c r="V60" s="166"/>
      <c r="W60" s="166"/>
      <c r="X60" s="166"/>
      <c r="Y60" s="166"/>
      <c r="Z60" s="166"/>
      <c r="AA60" s="166"/>
      <c r="AB60" s="166"/>
      <c r="AC60" s="166"/>
      <c r="AD60" s="166"/>
      <c r="AE60" s="166"/>
      <c r="AF60" s="166"/>
      <c r="AG60" s="166"/>
      <c r="AH60" s="82"/>
      <c r="AI60" s="82"/>
      <c r="AJ60" s="82"/>
      <c r="AK60" s="82"/>
      <c r="AL60" s="82"/>
      <c r="AM60" s="82"/>
      <c r="AN60" s="82"/>
      <c r="AO60" s="82"/>
      <c r="AP60" s="82"/>
      <c r="AQ60" s="82"/>
      <c r="AR60" s="82"/>
      <c r="AS60" s="82"/>
      <c r="AT60" s="82"/>
      <c r="AU60" s="82"/>
      <c r="AV60" s="82"/>
      <c r="AW60" s="82"/>
      <c r="AX60" s="82"/>
      <c r="AY60" s="82"/>
      <c r="AZ60" s="82"/>
      <c r="BA60" s="82"/>
      <c r="BB60" s="82"/>
      <c r="BC60" s="82"/>
      <c r="BD60" s="82"/>
      <c r="BE60" s="82"/>
      <c r="BF60" s="82"/>
      <c r="BG60" s="82"/>
      <c r="BH60" s="82"/>
      <c r="BI60" s="82"/>
      <c r="BJ60" s="82"/>
      <c r="BK60" s="82"/>
      <c r="BL60" s="82"/>
      <c r="BM60" s="82"/>
      <c r="BN60" s="82"/>
      <c r="BO60" s="82"/>
      <c r="BP60" s="82"/>
      <c r="BQ60" s="82"/>
      <c r="BR60" s="82"/>
      <c r="BS60" s="82"/>
      <c r="BT60" s="82"/>
      <c r="BU60" s="82"/>
      <c r="BV60" s="82"/>
      <c r="BW60" s="82"/>
      <c r="BX60" s="82"/>
      <c r="BY60" s="82"/>
      <c r="BZ60" s="82"/>
      <c r="CA60" s="82"/>
      <c r="CB60" s="82"/>
      <c r="CC60" s="82"/>
      <c r="CD60" s="82"/>
      <c r="CE60" s="82"/>
      <c r="CF60" s="82"/>
      <c r="CG60" s="82"/>
      <c r="CH60" s="82"/>
      <c r="CI60" s="82"/>
      <c r="CJ60" s="82"/>
      <c r="CK60" s="82"/>
      <c r="CL60" s="82"/>
      <c r="CM60" s="82"/>
      <c r="CN60" s="82"/>
      <c r="CO60" s="82"/>
      <c r="CP60" s="82"/>
      <c r="CQ60" s="82"/>
      <c r="CR60" s="82"/>
      <c r="CS60" s="82"/>
      <c r="CT60" s="82"/>
      <c r="CU60" s="82"/>
      <c r="CV60" s="82"/>
      <c r="CW60" s="82"/>
      <c r="CX60" s="82"/>
      <c r="CY60" s="82"/>
      <c r="CZ60" s="82"/>
      <c r="DA60" s="82"/>
      <c r="DB60" s="82"/>
      <c r="DC60" s="82"/>
      <c r="DD60" s="82"/>
      <c r="DE60" s="82"/>
      <c r="DF60" s="82"/>
      <c r="DG60" s="82"/>
      <c r="DH60" s="82"/>
      <c r="DI60" s="82"/>
      <c r="DJ60" s="82"/>
      <c r="DK60" s="82"/>
      <c r="DL60" s="82"/>
      <c r="DM60" s="82"/>
      <c r="DN60" s="82"/>
      <c r="DO60" s="82"/>
      <c r="DP60" s="82"/>
      <c r="DQ60" s="82"/>
      <c r="DR60" s="82"/>
      <c r="DS60" s="82"/>
      <c r="DT60" s="82"/>
      <c r="DU60" s="82"/>
      <c r="DV60" s="82"/>
      <c r="DW60" s="82"/>
      <c r="DX60" s="82"/>
      <c r="DY60" s="82"/>
      <c r="DZ60" s="82"/>
      <c r="EA60" s="82"/>
      <c r="EB60" s="82"/>
      <c r="EC60" s="82"/>
      <c r="ED60" s="82"/>
      <c r="EE60" s="82"/>
      <c r="EF60" s="82"/>
      <c r="EG60" s="82"/>
      <c r="EH60" s="82"/>
      <c r="EI60" s="82"/>
      <c r="EJ60" s="82"/>
      <c r="EK60" s="82"/>
      <c r="EL60" s="82"/>
      <c r="EM60" s="82"/>
      <c r="EN60" s="82"/>
      <c r="EO60" s="82"/>
      <c r="EP60" s="82"/>
      <c r="EQ60" s="82"/>
      <c r="ER60" s="82"/>
    </row>
    <row r="61" spans="1:148" ht="13.5" customHeight="1" x14ac:dyDescent="0.15">
      <c r="A61" s="64"/>
      <c r="B61" s="372" t="s">
        <v>1679</v>
      </c>
      <c r="C61" s="299"/>
      <c r="D61" s="299"/>
      <c r="E61" s="299"/>
      <c r="F61" s="299"/>
      <c r="G61" s="299"/>
      <c r="H61" s="299"/>
      <c r="I61" s="299"/>
      <c r="J61" s="299"/>
      <c r="K61" s="258"/>
      <c r="L61" s="64" t="s">
        <v>1680</v>
      </c>
      <c r="M61" s="258"/>
      <c r="N61" s="82"/>
      <c r="O61" s="82"/>
      <c r="P61" s="82"/>
      <c r="Q61" s="82"/>
      <c r="R61" s="82"/>
      <c r="S61" s="82"/>
      <c r="T61" s="82"/>
      <c r="U61" s="166"/>
      <c r="V61" s="166"/>
      <c r="W61" s="166"/>
      <c r="X61" s="166"/>
      <c r="Y61" s="166"/>
      <c r="Z61" s="166"/>
      <c r="AA61" s="166"/>
      <c r="AB61" s="166"/>
      <c r="AC61" s="166"/>
      <c r="AD61" s="166"/>
      <c r="AE61" s="166"/>
      <c r="AF61" s="166"/>
      <c r="AG61" s="166"/>
      <c r="AH61" s="82"/>
      <c r="AI61" s="82"/>
      <c r="AJ61" s="82"/>
      <c r="AK61" s="82"/>
      <c r="AL61" s="82"/>
      <c r="AM61" s="82"/>
      <c r="AN61" s="82"/>
      <c r="AO61" s="82"/>
      <c r="AP61" s="82"/>
      <c r="AQ61" s="82"/>
      <c r="AR61" s="82"/>
      <c r="AS61" s="82"/>
      <c r="AT61" s="82"/>
      <c r="AU61" s="82"/>
      <c r="AV61" s="82"/>
      <c r="AW61" s="82"/>
      <c r="AX61" s="82"/>
      <c r="AY61" s="82"/>
      <c r="AZ61" s="82"/>
      <c r="BA61" s="82"/>
      <c r="BB61" s="82"/>
      <c r="BC61" s="82"/>
      <c r="BD61" s="82"/>
      <c r="BE61" s="82"/>
      <c r="BF61" s="82"/>
      <c r="BG61" s="82"/>
      <c r="BH61" s="82"/>
      <c r="BI61" s="82"/>
      <c r="BJ61" s="82"/>
      <c r="BK61" s="82"/>
      <c r="BL61" s="82"/>
      <c r="BM61" s="82"/>
      <c r="BN61" s="82"/>
      <c r="BO61" s="82"/>
      <c r="BP61" s="82"/>
      <c r="BQ61" s="82"/>
      <c r="BR61" s="82"/>
      <c r="BS61" s="82"/>
      <c r="BT61" s="82"/>
      <c r="BU61" s="82"/>
      <c r="BV61" s="82"/>
      <c r="BW61" s="82"/>
      <c r="BX61" s="82"/>
      <c r="BY61" s="82"/>
      <c r="BZ61" s="82"/>
      <c r="CA61" s="82"/>
      <c r="CB61" s="82"/>
      <c r="CC61" s="82"/>
      <c r="CD61" s="82"/>
      <c r="CE61" s="82"/>
      <c r="CF61" s="82"/>
      <c r="CG61" s="82"/>
      <c r="CH61" s="82"/>
      <c r="CI61" s="82"/>
      <c r="CJ61" s="82"/>
      <c r="CK61" s="82"/>
      <c r="CL61" s="82"/>
      <c r="CM61" s="82"/>
      <c r="CN61" s="82"/>
      <c r="CO61" s="82"/>
      <c r="CP61" s="82"/>
      <c r="CQ61" s="82"/>
      <c r="CR61" s="82"/>
      <c r="CS61" s="82"/>
      <c r="CT61" s="82"/>
      <c r="CU61" s="82"/>
      <c r="CV61" s="82"/>
      <c r="CW61" s="82"/>
      <c r="CX61" s="82"/>
      <c r="CY61" s="82"/>
      <c r="CZ61" s="82"/>
      <c r="DA61" s="82"/>
      <c r="DB61" s="82"/>
      <c r="DC61" s="82"/>
      <c r="DD61" s="82"/>
      <c r="DE61" s="82"/>
      <c r="DF61" s="82"/>
      <c r="DG61" s="82"/>
      <c r="DH61" s="82"/>
      <c r="DI61" s="82"/>
      <c r="DJ61" s="82"/>
      <c r="DK61" s="82"/>
      <c r="DL61" s="82"/>
      <c r="DM61" s="82"/>
      <c r="DN61" s="82"/>
      <c r="DO61" s="82"/>
      <c r="DP61" s="82"/>
      <c r="DQ61" s="82"/>
      <c r="DR61" s="82"/>
      <c r="DS61" s="82"/>
      <c r="DT61" s="82"/>
      <c r="DU61" s="82"/>
      <c r="DV61" s="82"/>
      <c r="DW61" s="82"/>
      <c r="DX61" s="82"/>
      <c r="DY61" s="82"/>
      <c r="DZ61" s="82"/>
      <c r="EA61" s="82"/>
      <c r="EB61" s="82"/>
      <c r="EC61" s="82"/>
      <c r="ED61" s="82"/>
      <c r="EE61" s="82"/>
      <c r="EF61" s="82"/>
      <c r="EG61" s="82"/>
      <c r="EH61" s="82"/>
      <c r="EI61" s="82"/>
      <c r="EJ61" s="82"/>
      <c r="EK61" s="82"/>
      <c r="EL61" s="82"/>
      <c r="EM61" s="82"/>
      <c r="EN61" s="82"/>
      <c r="EO61" s="82"/>
      <c r="EP61" s="82"/>
      <c r="EQ61" s="82"/>
      <c r="ER61" s="82"/>
    </row>
    <row r="62" spans="1:148" ht="13.5" customHeight="1" x14ac:dyDescent="0.15">
      <c r="A62" s="64"/>
      <c r="B62" s="372" t="s">
        <v>1681</v>
      </c>
      <c r="C62" s="299"/>
      <c r="D62" s="299"/>
      <c r="E62" s="299"/>
      <c r="F62" s="299"/>
      <c r="G62" s="299"/>
      <c r="H62" s="299"/>
      <c r="I62" s="299"/>
      <c r="J62" s="299"/>
      <c r="K62" s="258"/>
      <c r="L62" s="64" t="s">
        <v>1682</v>
      </c>
      <c r="M62" s="258"/>
      <c r="N62" s="82"/>
      <c r="O62" s="82"/>
      <c r="P62" s="82"/>
      <c r="Q62" s="82"/>
      <c r="R62" s="82"/>
      <c r="S62" s="82"/>
      <c r="T62" s="82"/>
      <c r="U62" s="166"/>
      <c r="V62" s="166"/>
      <c r="W62" s="166"/>
      <c r="X62" s="166"/>
      <c r="Y62" s="166"/>
      <c r="Z62" s="166"/>
      <c r="AA62" s="166"/>
      <c r="AB62" s="166"/>
      <c r="AC62" s="166"/>
      <c r="AD62" s="166"/>
      <c r="AE62" s="166"/>
      <c r="AF62" s="166"/>
      <c r="AG62" s="166"/>
      <c r="AH62" s="82"/>
      <c r="AI62" s="82"/>
      <c r="AJ62" s="82"/>
      <c r="AK62" s="82"/>
      <c r="AL62" s="82"/>
      <c r="AM62" s="82"/>
      <c r="AN62" s="82"/>
      <c r="AO62" s="82"/>
      <c r="AP62" s="82"/>
      <c r="AQ62" s="82"/>
      <c r="AR62" s="82"/>
      <c r="AS62" s="82"/>
      <c r="AT62" s="82"/>
      <c r="AU62" s="82"/>
      <c r="AV62" s="82"/>
      <c r="AW62" s="82"/>
      <c r="AX62" s="82"/>
      <c r="AY62" s="82"/>
      <c r="AZ62" s="82"/>
      <c r="BA62" s="82"/>
      <c r="BB62" s="82"/>
      <c r="BC62" s="82"/>
      <c r="BD62" s="82"/>
      <c r="BE62" s="82"/>
      <c r="BF62" s="82"/>
      <c r="BG62" s="82"/>
      <c r="BH62" s="82"/>
      <c r="BI62" s="82"/>
      <c r="BJ62" s="82"/>
      <c r="BK62" s="82"/>
      <c r="BL62" s="82"/>
      <c r="BM62" s="82"/>
      <c r="BN62" s="82"/>
      <c r="BO62" s="82"/>
      <c r="BP62" s="82"/>
      <c r="BQ62" s="82"/>
      <c r="BR62" s="82"/>
      <c r="BS62" s="82"/>
      <c r="BT62" s="82"/>
      <c r="BU62" s="82"/>
      <c r="BV62" s="82"/>
      <c r="BW62" s="82"/>
      <c r="BX62" s="82"/>
      <c r="BY62" s="82"/>
      <c r="BZ62" s="82"/>
      <c r="CA62" s="82"/>
      <c r="CB62" s="82"/>
      <c r="CC62" s="82"/>
      <c r="CD62" s="82"/>
      <c r="CE62" s="82"/>
      <c r="CF62" s="82"/>
      <c r="CG62" s="82"/>
      <c r="CH62" s="82"/>
      <c r="CI62" s="82"/>
      <c r="CJ62" s="82"/>
      <c r="CK62" s="82"/>
      <c r="CL62" s="82"/>
      <c r="CM62" s="82"/>
      <c r="CN62" s="82"/>
      <c r="CO62" s="82"/>
      <c r="CP62" s="82"/>
      <c r="CQ62" s="82"/>
      <c r="CR62" s="82"/>
      <c r="CS62" s="82"/>
      <c r="CT62" s="82"/>
      <c r="CU62" s="82"/>
      <c r="CV62" s="82"/>
      <c r="CW62" s="82"/>
      <c r="CX62" s="82"/>
      <c r="CY62" s="82"/>
      <c r="CZ62" s="82"/>
      <c r="DA62" s="82"/>
      <c r="DB62" s="82"/>
      <c r="DC62" s="82"/>
      <c r="DD62" s="82"/>
      <c r="DE62" s="82"/>
      <c r="DF62" s="82"/>
      <c r="DG62" s="82"/>
      <c r="DH62" s="82"/>
      <c r="DI62" s="82"/>
      <c r="DJ62" s="82"/>
      <c r="DK62" s="82"/>
      <c r="DL62" s="82"/>
      <c r="DM62" s="82"/>
      <c r="DN62" s="82"/>
      <c r="DO62" s="82"/>
      <c r="DP62" s="82"/>
      <c r="DQ62" s="82"/>
      <c r="DR62" s="82"/>
      <c r="DS62" s="82"/>
      <c r="DT62" s="82"/>
      <c r="DU62" s="82"/>
      <c r="DV62" s="82"/>
      <c r="DW62" s="82"/>
      <c r="DX62" s="82"/>
      <c r="DY62" s="82"/>
      <c r="DZ62" s="82"/>
      <c r="EA62" s="82"/>
      <c r="EB62" s="82"/>
      <c r="EC62" s="82"/>
      <c r="ED62" s="82"/>
      <c r="EE62" s="82"/>
      <c r="EF62" s="82"/>
      <c r="EG62" s="82"/>
      <c r="EH62" s="82"/>
      <c r="EI62" s="82"/>
      <c r="EJ62" s="82"/>
      <c r="EK62" s="82"/>
      <c r="EL62" s="82"/>
      <c r="EM62" s="82"/>
      <c r="EN62" s="82"/>
      <c r="EO62" s="82"/>
      <c r="EP62" s="82"/>
      <c r="EQ62" s="82"/>
      <c r="ER62" s="82"/>
    </row>
    <row r="63" spans="1:148" ht="13.5" customHeight="1" x14ac:dyDescent="0.15">
      <c r="I63" s="62"/>
      <c r="J63" s="62"/>
      <c r="K63" s="62"/>
      <c r="L63" s="62"/>
      <c r="CC63" s="62"/>
    </row>
    <row r="64" spans="1:148" ht="13.5" customHeight="1" x14ac:dyDescent="0.15">
      <c r="I64" s="62"/>
      <c r="J64" s="62"/>
      <c r="K64" s="62"/>
      <c r="L64" s="62"/>
      <c r="CC64" s="62"/>
    </row>
    <row r="65" spans="9:81" ht="13.5" customHeight="1" x14ac:dyDescent="0.15">
      <c r="I65" s="62"/>
      <c r="J65" s="62"/>
      <c r="K65" s="62"/>
      <c r="L65" s="62"/>
      <c r="CC65" s="62"/>
    </row>
    <row r="66" spans="9:81" ht="13.5" customHeight="1" x14ac:dyDescent="0.15">
      <c r="I66" s="62"/>
      <c r="J66" s="62"/>
      <c r="K66" s="62"/>
      <c r="L66" s="62"/>
      <c r="CC66" s="62"/>
    </row>
    <row r="67" spans="9:81" ht="13.5" customHeight="1" x14ac:dyDescent="0.15">
      <c r="I67" s="62"/>
      <c r="J67" s="62"/>
      <c r="K67" s="62"/>
      <c r="L67" s="62"/>
      <c r="CC67" s="62"/>
    </row>
    <row r="68" spans="9:81" ht="13.5" customHeight="1" x14ac:dyDescent="0.15">
      <c r="I68" s="62"/>
      <c r="J68" s="62"/>
      <c r="K68" s="62"/>
      <c r="L68" s="62"/>
      <c r="CC68" s="62"/>
    </row>
    <row r="69" spans="9:81" ht="13.5" customHeight="1" x14ac:dyDescent="0.15">
      <c r="I69" s="62"/>
      <c r="J69" s="62"/>
      <c r="K69" s="62"/>
      <c r="L69" s="62"/>
      <c r="CC69" s="62"/>
    </row>
    <row r="70" spans="9:81" ht="13.5" customHeight="1" x14ac:dyDescent="0.15">
      <c r="I70" s="62"/>
      <c r="J70" s="62"/>
      <c r="K70" s="62"/>
      <c r="L70" s="62"/>
      <c r="CC70" s="62"/>
    </row>
    <row r="71" spans="9:81" ht="13.5" customHeight="1" x14ac:dyDescent="0.15">
      <c r="I71" s="62"/>
      <c r="J71" s="62"/>
      <c r="K71" s="62"/>
      <c r="L71" s="62"/>
      <c r="CC71" s="62"/>
    </row>
    <row r="72" spans="9:81" ht="13.5" customHeight="1" x14ac:dyDescent="0.15">
      <c r="I72" s="62"/>
      <c r="J72" s="62"/>
      <c r="K72" s="62"/>
      <c r="L72" s="62"/>
      <c r="CC72" s="62"/>
    </row>
    <row r="73" spans="9:81" ht="13.5" customHeight="1" x14ac:dyDescent="0.15">
      <c r="I73" s="62"/>
      <c r="J73" s="62"/>
      <c r="K73" s="62"/>
      <c r="L73" s="62"/>
      <c r="CC73" s="62"/>
    </row>
    <row r="74" spans="9:81" ht="13.5" customHeight="1" x14ac:dyDescent="0.15">
      <c r="I74" s="62"/>
      <c r="J74" s="62"/>
      <c r="K74" s="62"/>
      <c r="L74" s="62"/>
      <c r="CC74" s="62"/>
    </row>
    <row r="75" spans="9:81" ht="13.5" customHeight="1" x14ac:dyDescent="0.15">
      <c r="I75" s="62"/>
      <c r="J75" s="62"/>
      <c r="K75" s="62"/>
      <c r="L75" s="62"/>
      <c r="CC75" s="62"/>
    </row>
    <row r="76" spans="9:81" ht="13.5" customHeight="1" x14ac:dyDescent="0.15">
      <c r="I76" s="62"/>
      <c r="J76" s="62"/>
      <c r="K76" s="62"/>
      <c r="L76" s="62"/>
      <c r="CC76" s="62"/>
    </row>
    <row r="77" spans="9:81" ht="13.5" customHeight="1" x14ac:dyDescent="0.15">
      <c r="I77" s="62"/>
      <c r="J77" s="62"/>
      <c r="K77" s="62"/>
      <c r="L77" s="62"/>
      <c r="CC77" s="62"/>
    </row>
    <row r="78" spans="9:81" ht="13.5" customHeight="1" x14ac:dyDescent="0.15">
      <c r="I78" s="62"/>
      <c r="J78" s="62"/>
      <c r="K78" s="62"/>
      <c r="L78" s="62"/>
      <c r="CC78" s="62"/>
    </row>
    <row r="79" spans="9:81" ht="13.5" customHeight="1" x14ac:dyDescent="0.15">
      <c r="I79" s="62"/>
      <c r="J79" s="62"/>
      <c r="K79" s="62"/>
      <c r="L79" s="62"/>
      <c r="CC79" s="62"/>
    </row>
    <row r="80" spans="9:81" ht="13.5" customHeight="1" x14ac:dyDescent="0.15">
      <c r="I80" s="62"/>
      <c r="J80" s="62"/>
      <c r="K80" s="62"/>
      <c r="L80" s="62"/>
      <c r="CC80" s="62"/>
    </row>
    <row r="81" spans="9:81" ht="13.5" customHeight="1" x14ac:dyDescent="0.15">
      <c r="I81" s="62"/>
      <c r="J81" s="62"/>
      <c r="K81" s="62"/>
      <c r="L81" s="62"/>
      <c r="CC81" s="62"/>
    </row>
    <row r="82" spans="9:81" ht="13.5" customHeight="1" x14ac:dyDescent="0.15">
      <c r="I82" s="62"/>
      <c r="J82" s="62"/>
      <c r="K82" s="62"/>
      <c r="L82" s="62"/>
      <c r="CC82" s="62"/>
    </row>
    <row r="83" spans="9:81" ht="13.5" customHeight="1" x14ac:dyDescent="0.15">
      <c r="I83" s="62"/>
      <c r="J83" s="62"/>
      <c r="K83" s="62"/>
      <c r="L83" s="62"/>
      <c r="CC83" s="62"/>
    </row>
    <row r="84" spans="9:81" ht="13.5" customHeight="1" x14ac:dyDescent="0.15">
      <c r="I84" s="62"/>
      <c r="J84" s="62"/>
      <c r="K84" s="62"/>
      <c r="L84" s="62"/>
      <c r="CC84" s="62"/>
    </row>
    <row r="85" spans="9:81" ht="13.5" customHeight="1" x14ac:dyDescent="0.15">
      <c r="I85" s="62"/>
      <c r="J85" s="62"/>
      <c r="K85" s="62"/>
      <c r="L85" s="62"/>
      <c r="CC85" s="62"/>
    </row>
    <row r="86" spans="9:81" ht="13.5" customHeight="1" x14ac:dyDescent="0.15">
      <c r="I86" s="62"/>
      <c r="J86" s="62"/>
      <c r="K86" s="62"/>
      <c r="L86" s="62"/>
      <c r="CC86" s="62"/>
    </row>
    <row r="87" spans="9:81" ht="13.5" customHeight="1" x14ac:dyDescent="0.15">
      <c r="I87" s="62"/>
      <c r="J87" s="62"/>
      <c r="K87" s="62"/>
      <c r="L87" s="62"/>
      <c r="CC87" s="62"/>
    </row>
    <row r="88" spans="9:81" ht="13.5" customHeight="1" x14ac:dyDescent="0.15">
      <c r="I88" s="62"/>
      <c r="J88" s="62"/>
      <c r="K88" s="62"/>
      <c r="L88" s="62"/>
      <c r="CC88" s="62"/>
    </row>
    <row r="89" spans="9:81" ht="13.5" customHeight="1" x14ac:dyDescent="0.15">
      <c r="I89" s="62"/>
      <c r="J89" s="62"/>
      <c r="K89" s="62"/>
      <c r="L89" s="62"/>
      <c r="CC89" s="62"/>
    </row>
    <row r="90" spans="9:81" ht="13.5" customHeight="1" x14ac:dyDescent="0.15">
      <c r="I90" s="62"/>
      <c r="J90" s="62"/>
      <c r="K90" s="62"/>
      <c r="L90" s="62"/>
      <c r="CC90" s="62"/>
    </row>
    <row r="91" spans="9:81" ht="13.5" customHeight="1" x14ac:dyDescent="0.15">
      <c r="I91" s="62"/>
      <c r="J91" s="62"/>
      <c r="K91" s="62"/>
      <c r="L91" s="62"/>
      <c r="CC91" s="62"/>
    </row>
    <row r="92" spans="9:81" ht="13.5" customHeight="1" x14ac:dyDescent="0.15">
      <c r="I92" s="62"/>
      <c r="J92" s="62"/>
      <c r="K92" s="62"/>
      <c r="L92" s="62"/>
      <c r="CC92" s="62"/>
    </row>
    <row r="93" spans="9:81" ht="13.5" customHeight="1" x14ac:dyDescent="0.15">
      <c r="I93" s="62"/>
      <c r="J93" s="62"/>
      <c r="K93" s="62"/>
      <c r="L93" s="62"/>
      <c r="CC93" s="62"/>
    </row>
    <row r="94" spans="9:81" ht="13.5" customHeight="1" x14ac:dyDescent="0.15">
      <c r="I94" s="62"/>
      <c r="J94" s="62"/>
      <c r="K94" s="62"/>
      <c r="L94" s="62"/>
      <c r="CC94" s="62"/>
    </row>
    <row r="95" spans="9:81" ht="13.5" customHeight="1" x14ac:dyDescent="0.15">
      <c r="I95" s="62"/>
      <c r="J95" s="62"/>
      <c r="K95" s="62"/>
      <c r="L95" s="62"/>
      <c r="CC95" s="62"/>
    </row>
    <row r="96" spans="9:81" ht="13.5" customHeight="1" x14ac:dyDescent="0.15">
      <c r="I96" s="62"/>
      <c r="J96" s="62"/>
      <c r="K96" s="62"/>
      <c r="L96" s="62"/>
      <c r="CC96" s="62"/>
    </row>
    <row r="97" spans="9:81" ht="13.5" customHeight="1" x14ac:dyDescent="0.15">
      <c r="I97" s="62"/>
      <c r="J97" s="62"/>
      <c r="K97" s="62"/>
      <c r="L97" s="62"/>
      <c r="CC97" s="62"/>
    </row>
    <row r="98" spans="9:81" ht="13.5" customHeight="1" x14ac:dyDescent="0.15">
      <c r="I98" s="62"/>
      <c r="J98" s="62"/>
      <c r="K98" s="62"/>
      <c r="L98" s="62"/>
      <c r="CC98" s="62"/>
    </row>
    <row r="99" spans="9:81" ht="13.5" customHeight="1" x14ac:dyDescent="0.15">
      <c r="I99" s="62"/>
      <c r="J99" s="62"/>
      <c r="K99" s="62"/>
      <c r="L99" s="62"/>
      <c r="CC99" s="62"/>
    </row>
    <row r="100" spans="9:81" ht="13.5" customHeight="1" x14ac:dyDescent="0.15">
      <c r="I100" s="62"/>
      <c r="J100" s="62"/>
      <c r="K100" s="62"/>
      <c r="L100" s="62"/>
      <c r="CC100" s="62"/>
    </row>
    <row r="101" spans="9:81" ht="13.5" customHeight="1" x14ac:dyDescent="0.15">
      <c r="I101" s="62"/>
      <c r="J101" s="62"/>
      <c r="K101" s="62"/>
      <c r="L101" s="62"/>
      <c r="CC101" s="62"/>
    </row>
    <row r="102" spans="9:81" ht="13.5" customHeight="1" x14ac:dyDescent="0.15">
      <c r="I102" s="62"/>
      <c r="J102" s="62"/>
      <c r="K102" s="62"/>
      <c r="L102" s="62"/>
      <c r="CC102" s="62"/>
    </row>
    <row r="103" spans="9:81" ht="13.5" customHeight="1" x14ac:dyDescent="0.15">
      <c r="I103" s="62"/>
      <c r="J103" s="62"/>
      <c r="K103" s="62"/>
      <c r="L103" s="62"/>
      <c r="CC103" s="62"/>
    </row>
    <row r="104" spans="9:81" ht="13.5" customHeight="1" x14ac:dyDescent="0.15">
      <c r="I104" s="62"/>
      <c r="J104" s="62"/>
      <c r="K104" s="62"/>
      <c r="L104" s="62"/>
      <c r="CC104" s="62"/>
    </row>
    <row r="105" spans="9:81" ht="13.5" customHeight="1" x14ac:dyDescent="0.15">
      <c r="I105" s="62"/>
      <c r="J105" s="62"/>
      <c r="K105" s="62"/>
      <c r="L105" s="62"/>
      <c r="CC105" s="62"/>
    </row>
    <row r="106" spans="9:81" ht="13.5" customHeight="1" x14ac:dyDescent="0.15">
      <c r="I106" s="62"/>
      <c r="J106" s="62"/>
      <c r="K106" s="62"/>
      <c r="L106" s="62"/>
      <c r="CC106" s="62"/>
    </row>
    <row r="107" spans="9:81" ht="13.5" customHeight="1" x14ac:dyDescent="0.15">
      <c r="I107" s="62"/>
      <c r="J107" s="62"/>
      <c r="K107" s="62"/>
      <c r="L107" s="62"/>
      <c r="CC107" s="62"/>
    </row>
    <row r="108" spans="9:81" ht="13.5" customHeight="1" x14ac:dyDescent="0.15">
      <c r="I108" s="62"/>
      <c r="J108" s="62"/>
      <c r="K108" s="62"/>
      <c r="L108" s="62"/>
      <c r="CC108" s="62"/>
    </row>
    <row r="109" spans="9:81" ht="13.5" customHeight="1" x14ac:dyDescent="0.15">
      <c r="I109" s="62"/>
      <c r="J109" s="62"/>
      <c r="K109" s="62"/>
      <c r="L109" s="62"/>
      <c r="CC109" s="62"/>
    </row>
    <row r="110" spans="9:81" ht="13.5" customHeight="1" x14ac:dyDescent="0.15">
      <c r="I110" s="62"/>
      <c r="J110" s="62"/>
      <c r="K110" s="62"/>
      <c r="L110" s="62"/>
      <c r="CC110" s="62"/>
    </row>
    <row r="111" spans="9:81" ht="13.5" customHeight="1" x14ac:dyDescent="0.15">
      <c r="I111" s="62"/>
      <c r="J111" s="62"/>
      <c r="K111" s="62"/>
      <c r="L111" s="62"/>
      <c r="CC111" s="62"/>
    </row>
    <row r="112" spans="9:81" ht="13.5" customHeight="1" x14ac:dyDescent="0.15">
      <c r="I112" s="62"/>
      <c r="J112" s="62"/>
      <c r="K112" s="62"/>
      <c r="L112" s="62"/>
      <c r="CC112" s="62"/>
    </row>
    <row r="113" spans="9:81" ht="13.5" customHeight="1" x14ac:dyDescent="0.15">
      <c r="I113" s="62"/>
      <c r="J113" s="62"/>
      <c r="K113" s="62"/>
      <c r="L113" s="62"/>
      <c r="CC113" s="62"/>
    </row>
    <row r="114" spans="9:81" ht="13.5" customHeight="1" x14ac:dyDescent="0.15">
      <c r="I114" s="62"/>
      <c r="J114" s="62"/>
      <c r="K114" s="62"/>
      <c r="L114" s="62"/>
      <c r="CC114" s="62"/>
    </row>
    <row r="115" spans="9:81" ht="13.5" customHeight="1" x14ac:dyDescent="0.15">
      <c r="I115" s="62"/>
      <c r="J115" s="62"/>
      <c r="K115" s="62"/>
      <c r="L115" s="62"/>
      <c r="CC115" s="62"/>
    </row>
    <row r="116" spans="9:81" ht="13.5" customHeight="1" x14ac:dyDescent="0.15">
      <c r="I116" s="62"/>
      <c r="J116" s="62"/>
      <c r="K116" s="62"/>
      <c r="L116" s="62"/>
      <c r="CC116" s="62"/>
    </row>
    <row r="117" spans="9:81" ht="13.5" customHeight="1" x14ac:dyDescent="0.15">
      <c r="I117" s="62"/>
      <c r="J117" s="62"/>
      <c r="K117" s="62"/>
      <c r="L117" s="62"/>
      <c r="CC117" s="62"/>
    </row>
    <row r="118" spans="9:81" ht="13.5" customHeight="1" x14ac:dyDescent="0.15">
      <c r="I118" s="62"/>
      <c r="J118" s="62"/>
      <c r="K118" s="62"/>
      <c r="L118" s="62"/>
      <c r="CC118" s="62"/>
    </row>
    <row r="119" spans="9:81" ht="13.5" customHeight="1" x14ac:dyDescent="0.15">
      <c r="I119" s="62"/>
      <c r="J119" s="62"/>
      <c r="K119" s="62"/>
      <c r="L119" s="62"/>
      <c r="CC119" s="62"/>
    </row>
    <row r="120" spans="9:81" ht="13.5" customHeight="1" x14ac:dyDescent="0.15">
      <c r="I120" s="62"/>
      <c r="J120" s="62"/>
      <c r="K120" s="62"/>
      <c r="L120" s="62"/>
      <c r="CC120" s="62"/>
    </row>
    <row r="121" spans="9:81" ht="13.5" customHeight="1" x14ac:dyDescent="0.15">
      <c r="I121" s="62"/>
      <c r="J121" s="62"/>
      <c r="K121" s="62"/>
      <c r="L121" s="62"/>
      <c r="CC121" s="62"/>
    </row>
    <row r="122" spans="9:81" ht="13.5" customHeight="1" x14ac:dyDescent="0.15">
      <c r="I122" s="62"/>
      <c r="J122" s="62"/>
      <c r="K122" s="62"/>
      <c r="L122" s="62"/>
      <c r="CC122" s="62"/>
    </row>
    <row r="123" spans="9:81" ht="13.5" customHeight="1" x14ac:dyDescent="0.15">
      <c r="I123" s="62"/>
      <c r="J123" s="62"/>
      <c r="K123" s="62"/>
      <c r="L123" s="62"/>
      <c r="CC123" s="62"/>
    </row>
    <row r="124" spans="9:81" ht="13.5" customHeight="1" x14ac:dyDescent="0.15">
      <c r="I124" s="62"/>
      <c r="J124" s="62"/>
      <c r="K124" s="62"/>
      <c r="L124" s="62"/>
      <c r="CC124" s="62"/>
    </row>
    <row r="125" spans="9:81" ht="13.5" customHeight="1" x14ac:dyDescent="0.15">
      <c r="I125" s="62"/>
      <c r="J125" s="62"/>
      <c r="K125" s="62"/>
      <c r="L125" s="62"/>
      <c r="CC125" s="62"/>
    </row>
    <row r="126" spans="9:81" ht="13.5" customHeight="1" x14ac:dyDescent="0.15">
      <c r="I126" s="62"/>
      <c r="J126" s="62"/>
      <c r="K126" s="62"/>
      <c r="L126" s="62"/>
      <c r="CC126" s="62"/>
    </row>
    <row r="127" spans="9:81" ht="13.5" customHeight="1" x14ac:dyDescent="0.15">
      <c r="I127" s="62"/>
      <c r="J127" s="62"/>
      <c r="K127" s="62"/>
      <c r="L127" s="62"/>
      <c r="CC127" s="62"/>
    </row>
    <row r="128" spans="9:81" ht="13.5" customHeight="1" x14ac:dyDescent="0.15">
      <c r="I128" s="62"/>
      <c r="J128" s="62"/>
      <c r="K128" s="62"/>
      <c r="L128" s="62"/>
      <c r="CC128" s="62"/>
    </row>
    <row r="129" spans="9:81" ht="13.5" customHeight="1" x14ac:dyDescent="0.15">
      <c r="I129" s="62"/>
      <c r="J129" s="62"/>
      <c r="K129" s="62"/>
      <c r="L129" s="62"/>
      <c r="CC129" s="62"/>
    </row>
    <row r="130" spans="9:81" ht="13.5" customHeight="1" x14ac:dyDescent="0.15">
      <c r="I130" s="62"/>
      <c r="J130" s="62"/>
      <c r="K130" s="62"/>
      <c r="L130" s="62"/>
      <c r="CC130" s="62"/>
    </row>
    <row r="131" spans="9:81" ht="13.5" customHeight="1" x14ac:dyDescent="0.15">
      <c r="I131" s="62"/>
      <c r="J131" s="62"/>
      <c r="K131" s="62"/>
      <c r="L131" s="62"/>
      <c r="CC131" s="62"/>
    </row>
    <row r="132" spans="9:81" ht="13.5" customHeight="1" x14ac:dyDescent="0.15">
      <c r="I132" s="62"/>
      <c r="J132" s="62"/>
      <c r="K132" s="62"/>
      <c r="L132" s="62"/>
      <c r="CC132" s="62"/>
    </row>
    <row r="133" spans="9:81" ht="13.5" customHeight="1" x14ac:dyDescent="0.15">
      <c r="I133" s="62"/>
      <c r="J133" s="62"/>
      <c r="K133" s="62"/>
      <c r="L133" s="62"/>
      <c r="CC133" s="62"/>
    </row>
    <row r="134" spans="9:81" ht="13.5" customHeight="1" x14ac:dyDescent="0.15">
      <c r="I134" s="62"/>
      <c r="J134" s="62"/>
      <c r="K134" s="62"/>
      <c r="L134" s="62"/>
      <c r="CC134" s="62"/>
    </row>
    <row r="135" spans="9:81" ht="13.5" customHeight="1" x14ac:dyDescent="0.15">
      <c r="I135" s="62"/>
      <c r="J135" s="62"/>
      <c r="K135" s="62"/>
      <c r="L135" s="62"/>
      <c r="CC135" s="62"/>
    </row>
    <row r="136" spans="9:81" ht="13.5" customHeight="1" x14ac:dyDescent="0.15">
      <c r="I136" s="62"/>
      <c r="J136" s="62"/>
      <c r="K136" s="62"/>
      <c r="L136" s="62"/>
      <c r="CC136" s="62"/>
    </row>
    <row r="137" spans="9:81" ht="13.5" customHeight="1" x14ac:dyDescent="0.15">
      <c r="I137" s="62"/>
      <c r="J137" s="62"/>
      <c r="K137" s="62"/>
      <c r="L137" s="62"/>
      <c r="CC137" s="62"/>
    </row>
    <row r="138" spans="9:81" ht="13.5" customHeight="1" x14ac:dyDescent="0.15">
      <c r="I138" s="62"/>
      <c r="J138" s="62"/>
      <c r="K138" s="62"/>
      <c r="L138" s="62"/>
      <c r="CC138" s="62"/>
    </row>
    <row r="139" spans="9:81" ht="13.5" customHeight="1" x14ac:dyDescent="0.15">
      <c r="I139" s="62"/>
      <c r="J139" s="62"/>
      <c r="K139" s="62"/>
      <c r="L139" s="62"/>
      <c r="CC139" s="62"/>
    </row>
    <row r="140" spans="9:81" ht="13.5" customHeight="1" x14ac:dyDescent="0.15">
      <c r="I140" s="62"/>
      <c r="J140" s="62"/>
      <c r="K140" s="62"/>
      <c r="L140" s="62"/>
      <c r="CC140" s="62"/>
    </row>
    <row r="141" spans="9:81" ht="13.5" customHeight="1" x14ac:dyDescent="0.15">
      <c r="I141" s="62"/>
      <c r="J141" s="62"/>
      <c r="K141" s="62"/>
      <c r="L141" s="62"/>
      <c r="CC141" s="62"/>
    </row>
    <row r="142" spans="9:81" ht="13.5" customHeight="1" x14ac:dyDescent="0.15">
      <c r="I142" s="62"/>
      <c r="J142" s="62"/>
      <c r="K142" s="62"/>
      <c r="L142" s="62"/>
      <c r="CC142" s="62"/>
    </row>
    <row r="143" spans="9:81" ht="13.5" customHeight="1" x14ac:dyDescent="0.15">
      <c r="I143" s="62"/>
      <c r="J143" s="62"/>
      <c r="K143" s="62"/>
      <c r="L143" s="62"/>
      <c r="CC143" s="62"/>
    </row>
    <row r="144" spans="9:81" ht="13.5" customHeight="1" x14ac:dyDescent="0.15">
      <c r="I144" s="62"/>
      <c r="J144" s="62"/>
      <c r="K144" s="62"/>
      <c r="L144" s="62"/>
      <c r="CC144" s="62"/>
    </row>
    <row r="145" spans="9:81" ht="13.5" customHeight="1" x14ac:dyDescent="0.15">
      <c r="I145" s="62"/>
      <c r="J145" s="62"/>
      <c r="K145" s="62"/>
      <c r="L145" s="62"/>
      <c r="CC145" s="62"/>
    </row>
    <row r="146" spans="9:81" ht="13.5" customHeight="1" x14ac:dyDescent="0.15">
      <c r="I146" s="62"/>
      <c r="J146" s="62"/>
      <c r="K146" s="62"/>
      <c r="L146" s="62"/>
      <c r="CC146" s="62"/>
    </row>
    <row r="147" spans="9:81" ht="13.5" customHeight="1" x14ac:dyDescent="0.15">
      <c r="I147" s="62"/>
      <c r="J147" s="62"/>
      <c r="K147" s="62"/>
      <c r="L147" s="62"/>
      <c r="CC147" s="62"/>
    </row>
    <row r="148" spans="9:81" ht="13.5" customHeight="1" x14ac:dyDescent="0.15">
      <c r="I148" s="62"/>
      <c r="J148" s="62"/>
      <c r="K148" s="62"/>
      <c r="L148" s="62"/>
      <c r="CC148" s="62"/>
    </row>
    <row r="149" spans="9:81" ht="13.5" customHeight="1" x14ac:dyDescent="0.15">
      <c r="I149" s="62"/>
      <c r="J149" s="62"/>
      <c r="K149" s="62"/>
      <c r="L149" s="62"/>
      <c r="CC149" s="62"/>
    </row>
    <row r="150" spans="9:81" ht="13.5" customHeight="1" x14ac:dyDescent="0.15">
      <c r="I150" s="62"/>
      <c r="J150" s="62"/>
      <c r="K150" s="62"/>
      <c r="L150" s="62"/>
      <c r="CC150" s="62"/>
    </row>
    <row r="151" spans="9:81" ht="13.5" customHeight="1" x14ac:dyDescent="0.15">
      <c r="I151" s="62"/>
      <c r="J151" s="62"/>
      <c r="K151" s="62"/>
      <c r="L151" s="62"/>
      <c r="CC151" s="62"/>
    </row>
    <row r="152" spans="9:81" ht="13.5" customHeight="1" x14ac:dyDescent="0.15">
      <c r="I152" s="62"/>
      <c r="J152" s="62"/>
      <c r="K152" s="62"/>
      <c r="L152" s="62"/>
      <c r="CC152" s="62"/>
    </row>
    <row r="153" spans="9:81" ht="13.5" customHeight="1" x14ac:dyDescent="0.15">
      <c r="I153" s="62"/>
      <c r="J153" s="62"/>
      <c r="K153" s="62"/>
      <c r="L153" s="62"/>
      <c r="CC153" s="62"/>
    </row>
    <row r="154" spans="9:81" ht="13.5" customHeight="1" x14ac:dyDescent="0.15">
      <c r="I154" s="62"/>
      <c r="J154" s="62"/>
      <c r="K154" s="62"/>
      <c r="L154" s="62"/>
      <c r="CC154" s="62"/>
    </row>
    <row r="155" spans="9:81" ht="13.5" customHeight="1" x14ac:dyDescent="0.15">
      <c r="I155" s="62"/>
      <c r="J155" s="62"/>
      <c r="K155" s="62"/>
      <c r="L155" s="62"/>
      <c r="CC155" s="62"/>
    </row>
    <row r="156" spans="9:81" ht="13.5" customHeight="1" x14ac:dyDescent="0.15">
      <c r="I156" s="62"/>
      <c r="J156" s="62"/>
      <c r="K156" s="62"/>
      <c r="L156" s="62"/>
      <c r="CC156" s="62"/>
    </row>
    <row r="157" spans="9:81" ht="13.5" customHeight="1" x14ac:dyDescent="0.15">
      <c r="I157" s="62"/>
      <c r="J157" s="62"/>
      <c r="K157" s="62"/>
      <c r="L157" s="62"/>
      <c r="CC157" s="62"/>
    </row>
    <row r="158" spans="9:81" ht="13.5" customHeight="1" x14ac:dyDescent="0.15">
      <c r="I158" s="62"/>
      <c r="J158" s="62"/>
      <c r="K158" s="62"/>
      <c r="L158" s="62"/>
      <c r="CC158" s="62"/>
    </row>
    <row r="159" spans="9:81" ht="13.5" customHeight="1" x14ac:dyDescent="0.15">
      <c r="I159" s="62"/>
      <c r="J159" s="62"/>
      <c r="K159" s="62"/>
      <c r="L159" s="62"/>
      <c r="CC159" s="62"/>
    </row>
    <row r="160" spans="9:81" ht="13.5" customHeight="1" x14ac:dyDescent="0.15">
      <c r="I160" s="62"/>
      <c r="J160" s="62"/>
      <c r="K160" s="62"/>
      <c r="L160" s="62"/>
      <c r="CC160" s="62"/>
    </row>
    <row r="161" spans="9:81" ht="13.5" customHeight="1" x14ac:dyDescent="0.15">
      <c r="I161" s="62"/>
      <c r="J161" s="62"/>
      <c r="K161" s="62"/>
      <c r="L161" s="62"/>
      <c r="CC161" s="62"/>
    </row>
    <row r="162" spans="9:81" ht="13.5" customHeight="1" x14ac:dyDescent="0.15">
      <c r="I162" s="62"/>
      <c r="J162" s="62"/>
      <c r="K162" s="62"/>
      <c r="L162" s="62"/>
      <c r="CC162" s="62"/>
    </row>
    <row r="163" spans="9:81" ht="13.5" customHeight="1" x14ac:dyDescent="0.15">
      <c r="I163" s="62"/>
      <c r="J163" s="62"/>
      <c r="K163" s="62"/>
      <c r="L163" s="62"/>
      <c r="CC163" s="62"/>
    </row>
    <row r="164" spans="9:81" ht="13.5" customHeight="1" x14ac:dyDescent="0.15">
      <c r="I164" s="62"/>
      <c r="J164" s="62"/>
      <c r="K164" s="62"/>
      <c r="L164" s="62"/>
      <c r="CC164" s="62"/>
    </row>
    <row r="165" spans="9:81" ht="13.5" customHeight="1" x14ac:dyDescent="0.15">
      <c r="I165" s="62"/>
      <c r="J165" s="62"/>
      <c r="K165" s="62"/>
      <c r="L165" s="62"/>
      <c r="CC165" s="62"/>
    </row>
    <row r="166" spans="9:81" ht="13.5" customHeight="1" x14ac:dyDescent="0.15">
      <c r="I166" s="62"/>
      <c r="J166" s="62"/>
      <c r="K166" s="62"/>
      <c r="L166" s="62"/>
      <c r="CC166" s="62"/>
    </row>
    <row r="167" spans="9:81" ht="13.5" customHeight="1" x14ac:dyDescent="0.15">
      <c r="I167" s="62"/>
      <c r="J167" s="62"/>
      <c r="K167" s="62"/>
      <c r="L167" s="62"/>
      <c r="CC167" s="62"/>
    </row>
    <row r="168" spans="9:81" ht="13.5" customHeight="1" x14ac:dyDescent="0.15">
      <c r="I168" s="62"/>
      <c r="J168" s="62"/>
      <c r="K168" s="62"/>
      <c r="L168" s="62"/>
      <c r="CC168" s="62"/>
    </row>
    <row r="169" spans="9:81" ht="13.5" customHeight="1" x14ac:dyDescent="0.15">
      <c r="I169" s="62"/>
      <c r="J169" s="62"/>
      <c r="K169" s="62"/>
      <c r="L169" s="62"/>
      <c r="CC169" s="62"/>
    </row>
    <row r="170" spans="9:81" ht="13.5" customHeight="1" x14ac:dyDescent="0.15">
      <c r="I170" s="62"/>
      <c r="J170" s="62"/>
      <c r="K170" s="62"/>
      <c r="L170" s="62"/>
      <c r="CC170" s="62"/>
    </row>
    <row r="171" spans="9:81" ht="13.5" customHeight="1" x14ac:dyDescent="0.15">
      <c r="I171" s="62"/>
      <c r="J171" s="62"/>
      <c r="K171" s="62"/>
      <c r="L171" s="62"/>
      <c r="CC171" s="62"/>
    </row>
    <row r="172" spans="9:81" ht="13.5" customHeight="1" x14ac:dyDescent="0.15">
      <c r="I172" s="62"/>
      <c r="J172" s="62"/>
      <c r="K172" s="62"/>
      <c r="L172" s="62"/>
      <c r="CC172" s="62"/>
    </row>
    <row r="173" spans="9:81" ht="13.5" customHeight="1" x14ac:dyDescent="0.15">
      <c r="I173" s="62"/>
      <c r="J173" s="62"/>
      <c r="K173" s="62"/>
      <c r="L173" s="62"/>
      <c r="CC173" s="62"/>
    </row>
    <row r="174" spans="9:81" ht="13.5" customHeight="1" x14ac:dyDescent="0.15">
      <c r="I174" s="62"/>
      <c r="J174" s="62"/>
      <c r="K174" s="62"/>
      <c r="L174" s="62"/>
      <c r="CC174" s="62"/>
    </row>
    <row r="175" spans="9:81" ht="13.5" customHeight="1" x14ac:dyDescent="0.15">
      <c r="I175" s="62"/>
      <c r="J175" s="62"/>
      <c r="K175" s="62"/>
      <c r="L175" s="62"/>
      <c r="CC175" s="62"/>
    </row>
    <row r="176" spans="9:81" ht="13.5" customHeight="1" x14ac:dyDescent="0.15">
      <c r="I176" s="62"/>
      <c r="J176" s="62"/>
      <c r="K176" s="62"/>
      <c r="L176" s="62"/>
      <c r="CC176" s="62"/>
    </row>
    <row r="177" spans="9:81" ht="13.5" customHeight="1" x14ac:dyDescent="0.15">
      <c r="I177" s="62"/>
      <c r="J177" s="62"/>
      <c r="K177" s="62"/>
      <c r="L177" s="62"/>
      <c r="CC177" s="62"/>
    </row>
    <row r="178" spans="9:81" ht="13.5" customHeight="1" x14ac:dyDescent="0.15">
      <c r="I178" s="62"/>
      <c r="J178" s="62"/>
      <c r="K178" s="62"/>
      <c r="L178" s="62"/>
      <c r="CC178" s="62"/>
    </row>
    <row r="179" spans="9:81" ht="13.5" customHeight="1" x14ac:dyDescent="0.15">
      <c r="I179" s="62"/>
      <c r="J179" s="62"/>
      <c r="K179" s="62"/>
      <c r="L179" s="62"/>
      <c r="CC179" s="62"/>
    </row>
    <row r="180" spans="9:81" ht="13.5" customHeight="1" x14ac:dyDescent="0.15">
      <c r="I180" s="62"/>
      <c r="J180" s="62"/>
      <c r="K180" s="62"/>
      <c r="L180" s="62"/>
      <c r="CC180" s="62"/>
    </row>
    <row r="181" spans="9:81" ht="13.5" customHeight="1" x14ac:dyDescent="0.15">
      <c r="I181" s="62"/>
      <c r="J181" s="62"/>
      <c r="K181" s="62"/>
      <c r="L181" s="62"/>
      <c r="CC181" s="62"/>
    </row>
    <row r="182" spans="9:81" ht="13.5" customHeight="1" x14ac:dyDescent="0.15">
      <c r="I182" s="62"/>
      <c r="J182" s="62"/>
      <c r="K182" s="62"/>
      <c r="L182" s="62"/>
      <c r="CC182" s="62"/>
    </row>
    <row r="183" spans="9:81" ht="13.5" customHeight="1" x14ac:dyDescent="0.15">
      <c r="I183" s="62"/>
      <c r="J183" s="62"/>
      <c r="K183" s="62"/>
      <c r="L183" s="62"/>
      <c r="CC183" s="62"/>
    </row>
    <row r="184" spans="9:81" ht="13.5" customHeight="1" x14ac:dyDescent="0.15">
      <c r="I184" s="62"/>
      <c r="J184" s="62"/>
      <c r="K184" s="62"/>
      <c r="L184" s="62"/>
      <c r="CC184" s="62"/>
    </row>
    <row r="185" spans="9:81" ht="13.5" customHeight="1" x14ac:dyDescent="0.15">
      <c r="I185" s="62"/>
      <c r="J185" s="62"/>
      <c r="K185" s="62"/>
      <c r="L185" s="62"/>
      <c r="CC185" s="62"/>
    </row>
    <row r="186" spans="9:81" ht="13.5" customHeight="1" x14ac:dyDescent="0.15">
      <c r="I186" s="62"/>
      <c r="J186" s="62"/>
      <c r="K186" s="62"/>
      <c r="L186" s="62"/>
      <c r="CC186" s="62"/>
    </row>
    <row r="187" spans="9:81" ht="13.5" customHeight="1" x14ac:dyDescent="0.15">
      <c r="I187" s="62"/>
      <c r="J187" s="62"/>
      <c r="K187" s="62"/>
      <c r="L187" s="62"/>
      <c r="CC187" s="62"/>
    </row>
    <row r="188" spans="9:81" ht="13.5" customHeight="1" x14ac:dyDescent="0.15">
      <c r="I188" s="62"/>
      <c r="J188" s="62"/>
      <c r="K188" s="62"/>
      <c r="L188" s="62"/>
      <c r="CC188" s="62"/>
    </row>
    <row r="189" spans="9:81" ht="13.5" customHeight="1" x14ac:dyDescent="0.15">
      <c r="I189" s="62"/>
      <c r="J189" s="62"/>
      <c r="K189" s="62"/>
      <c r="L189" s="62"/>
      <c r="CC189" s="62"/>
    </row>
    <row r="190" spans="9:81" ht="13.5" customHeight="1" x14ac:dyDescent="0.15">
      <c r="I190" s="62"/>
      <c r="J190" s="62"/>
      <c r="K190" s="62"/>
      <c r="L190" s="62"/>
      <c r="CC190" s="62"/>
    </row>
    <row r="191" spans="9:81" ht="13.5" customHeight="1" x14ac:dyDescent="0.15">
      <c r="I191" s="62"/>
      <c r="J191" s="62"/>
      <c r="K191" s="62"/>
      <c r="L191" s="62"/>
      <c r="CC191" s="62"/>
    </row>
    <row r="192" spans="9:81" ht="13.5" customHeight="1" x14ac:dyDescent="0.15">
      <c r="I192" s="62"/>
      <c r="J192" s="62"/>
      <c r="K192" s="62"/>
      <c r="L192" s="62"/>
      <c r="CC192" s="62"/>
    </row>
    <row r="193" spans="9:81" ht="13.5" customHeight="1" x14ac:dyDescent="0.15">
      <c r="I193" s="62"/>
      <c r="J193" s="62"/>
      <c r="K193" s="62"/>
      <c r="L193" s="62"/>
      <c r="CC193" s="62"/>
    </row>
    <row r="194" spans="9:81" ht="13.5" customHeight="1" x14ac:dyDescent="0.15">
      <c r="I194" s="62"/>
      <c r="J194" s="62"/>
      <c r="K194" s="62"/>
      <c r="L194" s="62"/>
      <c r="CC194" s="62"/>
    </row>
    <row r="195" spans="9:81" ht="13.5" customHeight="1" x14ac:dyDescent="0.15">
      <c r="I195" s="62"/>
      <c r="J195" s="62"/>
      <c r="K195" s="62"/>
      <c r="L195" s="62"/>
      <c r="CC195" s="62"/>
    </row>
    <row r="196" spans="9:81" ht="13.5" customHeight="1" x14ac:dyDescent="0.15">
      <c r="I196" s="62"/>
      <c r="J196" s="62"/>
      <c r="K196" s="62"/>
      <c r="L196" s="62"/>
      <c r="CC196" s="62"/>
    </row>
    <row r="197" spans="9:81" ht="13.5" customHeight="1" x14ac:dyDescent="0.15">
      <c r="I197" s="62"/>
      <c r="J197" s="62"/>
      <c r="K197" s="62"/>
      <c r="L197" s="62"/>
      <c r="CC197" s="62"/>
    </row>
    <row r="198" spans="9:81" ht="13.5" customHeight="1" x14ac:dyDescent="0.15">
      <c r="I198" s="62"/>
      <c r="J198" s="62"/>
      <c r="K198" s="62"/>
      <c r="L198" s="62"/>
      <c r="CC198" s="62"/>
    </row>
    <row r="199" spans="9:81" ht="13.5" customHeight="1" x14ac:dyDescent="0.15">
      <c r="I199" s="62"/>
      <c r="J199" s="62"/>
      <c r="K199" s="62"/>
      <c r="L199" s="62"/>
      <c r="CC199" s="62"/>
    </row>
    <row r="200" spans="9:81" ht="13.5" customHeight="1" x14ac:dyDescent="0.15">
      <c r="I200" s="62"/>
      <c r="J200" s="62"/>
      <c r="K200" s="62"/>
      <c r="L200" s="62"/>
      <c r="CC200" s="62"/>
    </row>
    <row r="201" spans="9:81" ht="13.5" customHeight="1" x14ac:dyDescent="0.15">
      <c r="I201" s="62"/>
      <c r="J201" s="62"/>
      <c r="K201" s="62"/>
      <c r="L201" s="62"/>
      <c r="CC201" s="62"/>
    </row>
    <row r="202" spans="9:81" ht="13.5" customHeight="1" x14ac:dyDescent="0.15">
      <c r="I202" s="62"/>
      <c r="J202" s="62"/>
      <c r="K202" s="62"/>
      <c r="L202" s="62"/>
      <c r="CC202" s="62"/>
    </row>
    <row r="203" spans="9:81" ht="13.5" customHeight="1" x14ac:dyDescent="0.15">
      <c r="I203" s="62"/>
      <c r="J203" s="62"/>
      <c r="K203" s="62"/>
      <c r="L203" s="62"/>
      <c r="CC203" s="62"/>
    </row>
    <row r="204" spans="9:81" ht="13.5" customHeight="1" x14ac:dyDescent="0.15">
      <c r="I204" s="62"/>
      <c r="J204" s="62"/>
      <c r="K204" s="62"/>
      <c r="L204" s="62"/>
      <c r="CC204" s="62"/>
    </row>
    <row r="205" spans="9:81" ht="13.5" customHeight="1" x14ac:dyDescent="0.15">
      <c r="I205" s="62"/>
      <c r="J205" s="62"/>
      <c r="K205" s="62"/>
      <c r="L205" s="62"/>
      <c r="CC205" s="62"/>
    </row>
    <row r="206" spans="9:81" ht="13.5" customHeight="1" x14ac:dyDescent="0.15">
      <c r="I206" s="62"/>
      <c r="J206" s="62"/>
      <c r="K206" s="62"/>
      <c r="L206" s="62"/>
      <c r="CC206" s="62"/>
    </row>
    <row r="207" spans="9:81" ht="13.5" customHeight="1" x14ac:dyDescent="0.15">
      <c r="I207" s="62"/>
      <c r="J207" s="62"/>
      <c r="K207" s="62"/>
      <c r="L207" s="62"/>
      <c r="CC207" s="62"/>
    </row>
    <row r="208" spans="9:81" ht="13.5" customHeight="1" x14ac:dyDescent="0.15">
      <c r="I208" s="62"/>
      <c r="J208" s="62"/>
      <c r="K208" s="62"/>
      <c r="L208" s="62"/>
      <c r="CC208" s="62"/>
    </row>
    <row r="209" spans="9:81" ht="13.5" customHeight="1" x14ac:dyDescent="0.15">
      <c r="I209" s="62"/>
      <c r="J209" s="62"/>
      <c r="K209" s="62"/>
      <c r="L209" s="62"/>
      <c r="CC209" s="62"/>
    </row>
    <row r="210" spans="9:81" ht="13.5" customHeight="1" x14ac:dyDescent="0.15">
      <c r="I210" s="62"/>
      <c r="J210" s="62"/>
      <c r="K210" s="62"/>
      <c r="L210" s="62"/>
      <c r="CC210" s="62"/>
    </row>
    <row r="211" spans="9:81" ht="13.5" customHeight="1" x14ac:dyDescent="0.15">
      <c r="I211" s="62"/>
      <c r="J211" s="62"/>
      <c r="K211" s="62"/>
      <c r="L211" s="62"/>
      <c r="CC211" s="62"/>
    </row>
    <row r="212" spans="9:81" ht="13.5" customHeight="1" x14ac:dyDescent="0.15">
      <c r="I212" s="62"/>
      <c r="J212" s="62"/>
      <c r="K212" s="62"/>
      <c r="L212" s="62"/>
      <c r="CC212" s="62"/>
    </row>
    <row r="213" spans="9:81" ht="13.5" customHeight="1" x14ac:dyDescent="0.15">
      <c r="I213" s="62"/>
      <c r="J213" s="62"/>
      <c r="K213" s="62"/>
      <c r="L213" s="62"/>
      <c r="CC213" s="62"/>
    </row>
    <row r="214" spans="9:81" ht="13.5" customHeight="1" x14ac:dyDescent="0.15">
      <c r="I214" s="62"/>
      <c r="J214" s="62"/>
      <c r="K214" s="62"/>
      <c r="L214" s="62"/>
      <c r="CC214" s="62"/>
    </row>
    <row r="215" spans="9:81" ht="13.5" customHeight="1" x14ac:dyDescent="0.15">
      <c r="I215" s="62"/>
      <c r="J215" s="62"/>
      <c r="K215" s="62"/>
      <c r="L215" s="62"/>
      <c r="CC215" s="62"/>
    </row>
    <row r="216" spans="9:81" ht="13.5" customHeight="1" x14ac:dyDescent="0.15">
      <c r="I216" s="62"/>
      <c r="J216" s="62"/>
      <c r="K216" s="62"/>
      <c r="L216" s="62"/>
      <c r="CC216" s="62"/>
    </row>
    <row r="217" spans="9:81" ht="13.5" customHeight="1" x14ac:dyDescent="0.15">
      <c r="I217" s="62"/>
      <c r="J217" s="62"/>
      <c r="K217" s="62"/>
      <c r="L217" s="62"/>
      <c r="CC217" s="62"/>
    </row>
    <row r="218" spans="9:81" ht="13.5" customHeight="1" x14ac:dyDescent="0.15">
      <c r="I218" s="62"/>
      <c r="J218" s="62"/>
      <c r="K218" s="62"/>
      <c r="L218" s="62"/>
      <c r="CC218" s="62"/>
    </row>
    <row r="219" spans="9:81" ht="13.5" customHeight="1" x14ac:dyDescent="0.15">
      <c r="I219" s="62"/>
      <c r="J219" s="62"/>
      <c r="K219" s="62"/>
      <c r="L219" s="62"/>
      <c r="CC219" s="62"/>
    </row>
    <row r="220" spans="9:81" ht="13.5" customHeight="1" x14ac:dyDescent="0.15">
      <c r="I220" s="62"/>
      <c r="J220" s="62"/>
      <c r="K220" s="62"/>
      <c r="L220" s="62"/>
      <c r="CC220" s="62"/>
    </row>
    <row r="221" spans="9:81" ht="13.5" customHeight="1" x14ac:dyDescent="0.15">
      <c r="I221" s="62"/>
      <c r="J221" s="62"/>
      <c r="K221" s="62"/>
      <c r="L221" s="62"/>
      <c r="CC221" s="62"/>
    </row>
    <row r="222" spans="9:81" ht="13.5" customHeight="1" x14ac:dyDescent="0.15">
      <c r="I222" s="62"/>
      <c r="J222" s="62"/>
      <c r="K222" s="62"/>
      <c r="L222" s="62"/>
      <c r="CC222" s="62"/>
    </row>
    <row r="223" spans="9:81" ht="13.5" customHeight="1" x14ac:dyDescent="0.15">
      <c r="I223" s="62"/>
      <c r="J223" s="62"/>
      <c r="K223" s="62"/>
      <c r="L223" s="62"/>
      <c r="CC223" s="62"/>
    </row>
    <row r="224" spans="9:81" ht="13.5" customHeight="1" x14ac:dyDescent="0.15">
      <c r="I224" s="62"/>
      <c r="J224" s="62"/>
      <c r="K224" s="62"/>
      <c r="L224" s="62"/>
      <c r="CC224" s="62"/>
    </row>
    <row r="225" spans="9:81" ht="13.5" customHeight="1" x14ac:dyDescent="0.15">
      <c r="I225" s="62"/>
      <c r="J225" s="62"/>
      <c r="K225" s="62"/>
      <c r="L225" s="62"/>
      <c r="CC225" s="62"/>
    </row>
    <row r="226" spans="9:81" ht="13.5" customHeight="1" x14ac:dyDescent="0.15">
      <c r="I226" s="62"/>
      <c r="J226" s="62"/>
      <c r="K226" s="62"/>
      <c r="L226" s="62"/>
      <c r="CC226" s="62"/>
    </row>
    <row r="227" spans="9:81" ht="13.5" customHeight="1" x14ac:dyDescent="0.15">
      <c r="I227" s="62"/>
      <c r="J227" s="62"/>
      <c r="K227" s="62"/>
      <c r="L227" s="62"/>
      <c r="CC227" s="62"/>
    </row>
    <row r="228" spans="9:81" ht="13.5" customHeight="1" x14ac:dyDescent="0.15">
      <c r="I228" s="62"/>
      <c r="J228" s="62"/>
      <c r="K228" s="62"/>
      <c r="L228" s="62"/>
      <c r="CC228" s="62"/>
    </row>
    <row r="229" spans="9:81" ht="13.5" customHeight="1" x14ac:dyDescent="0.15">
      <c r="I229" s="62"/>
      <c r="J229" s="62"/>
      <c r="K229" s="62"/>
      <c r="L229" s="62"/>
      <c r="CC229" s="62"/>
    </row>
    <row r="230" spans="9:81" ht="13.5" customHeight="1" x14ac:dyDescent="0.15">
      <c r="I230" s="62"/>
      <c r="J230" s="62"/>
      <c r="K230" s="62"/>
      <c r="L230" s="62"/>
      <c r="CC230" s="62"/>
    </row>
    <row r="231" spans="9:81" ht="13.5" customHeight="1" x14ac:dyDescent="0.15">
      <c r="I231" s="62"/>
      <c r="J231" s="62"/>
      <c r="K231" s="62"/>
      <c r="L231" s="62"/>
      <c r="CC231" s="62"/>
    </row>
    <row r="232" spans="9:81" ht="13.5" customHeight="1" x14ac:dyDescent="0.15">
      <c r="I232" s="62"/>
      <c r="J232" s="62"/>
      <c r="K232" s="62"/>
      <c r="L232" s="62"/>
      <c r="CC232" s="62"/>
    </row>
    <row r="233" spans="9:81" ht="13.5" customHeight="1" x14ac:dyDescent="0.15">
      <c r="I233" s="62"/>
      <c r="J233" s="62"/>
      <c r="K233" s="62"/>
      <c r="L233" s="62"/>
      <c r="CC233" s="62"/>
    </row>
    <row r="234" spans="9:81" ht="13.5" customHeight="1" x14ac:dyDescent="0.15">
      <c r="I234" s="62"/>
      <c r="J234" s="62"/>
      <c r="K234" s="62"/>
      <c r="L234" s="62"/>
      <c r="CC234" s="62"/>
    </row>
    <row r="235" spans="9:81" ht="13.5" customHeight="1" x14ac:dyDescent="0.15">
      <c r="I235" s="62"/>
      <c r="J235" s="62"/>
      <c r="K235" s="62"/>
      <c r="L235" s="62"/>
      <c r="CC235" s="62"/>
    </row>
    <row r="236" spans="9:81" ht="13.5" customHeight="1" x14ac:dyDescent="0.15">
      <c r="I236" s="62"/>
      <c r="J236" s="62"/>
      <c r="K236" s="62"/>
      <c r="L236" s="62"/>
      <c r="CC236" s="62"/>
    </row>
    <row r="237" spans="9:81" ht="13.5" customHeight="1" x14ac:dyDescent="0.15">
      <c r="I237" s="62"/>
      <c r="J237" s="62"/>
      <c r="K237" s="62"/>
      <c r="L237" s="62"/>
      <c r="CC237" s="62"/>
    </row>
    <row r="238" spans="9:81" ht="13.5" customHeight="1" x14ac:dyDescent="0.15">
      <c r="I238" s="62"/>
      <c r="J238" s="62"/>
      <c r="K238" s="62"/>
      <c r="L238" s="62"/>
      <c r="CC238" s="62"/>
    </row>
    <row r="239" spans="9:81" ht="13.5" customHeight="1" x14ac:dyDescent="0.15">
      <c r="I239" s="62"/>
      <c r="J239" s="62"/>
      <c r="K239" s="62"/>
      <c r="L239" s="62"/>
      <c r="CC239" s="62"/>
    </row>
    <row r="240" spans="9:81" ht="13.5" customHeight="1" x14ac:dyDescent="0.15">
      <c r="I240" s="62"/>
      <c r="J240" s="62"/>
      <c r="K240" s="62"/>
      <c r="L240" s="62"/>
      <c r="CC240" s="62"/>
    </row>
    <row r="241" spans="9:81" ht="13.5" customHeight="1" x14ac:dyDescent="0.15">
      <c r="I241" s="62"/>
      <c r="J241" s="62"/>
      <c r="K241" s="62"/>
      <c r="L241" s="62"/>
      <c r="CC241" s="62"/>
    </row>
    <row r="242" spans="9:81" ht="13.5" customHeight="1" x14ac:dyDescent="0.15">
      <c r="I242" s="62"/>
      <c r="J242" s="62"/>
      <c r="K242" s="62"/>
      <c r="L242" s="62"/>
      <c r="CC242" s="62"/>
    </row>
    <row r="243" spans="9:81" ht="13.5" customHeight="1" x14ac:dyDescent="0.15">
      <c r="I243" s="62"/>
      <c r="J243" s="62"/>
      <c r="K243" s="62"/>
      <c r="L243" s="62"/>
      <c r="CC243" s="62"/>
    </row>
    <row r="244" spans="9:81" ht="13.5" customHeight="1" x14ac:dyDescent="0.15">
      <c r="I244" s="62"/>
      <c r="J244" s="62"/>
      <c r="K244" s="62"/>
      <c r="L244" s="62"/>
      <c r="CC244" s="62"/>
    </row>
    <row r="245" spans="9:81" ht="13.5" customHeight="1" x14ac:dyDescent="0.15">
      <c r="I245" s="62"/>
      <c r="J245" s="62"/>
      <c r="K245" s="62"/>
      <c r="L245" s="62"/>
      <c r="CC245" s="62"/>
    </row>
    <row r="246" spans="9:81" ht="13.5" customHeight="1" x14ac:dyDescent="0.15">
      <c r="I246" s="62"/>
      <c r="J246" s="62"/>
      <c r="K246" s="62"/>
      <c r="L246" s="62"/>
      <c r="CC246" s="62"/>
    </row>
    <row r="247" spans="9:81" ht="13.5" customHeight="1" x14ac:dyDescent="0.15">
      <c r="I247" s="62"/>
      <c r="J247" s="62"/>
      <c r="K247" s="62"/>
      <c r="L247" s="62"/>
      <c r="CC247" s="62"/>
    </row>
  </sheetData>
  <mergeCells count="129">
    <mergeCell ref="F9:F11"/>
    <mergeCell ref="G9:H9"/>
    <mergeCell ref="G10:G11"/>
    <mergeCell ref="H10:H11"/>
    <mergeCell ref="G14:M14"/>
    <mergeCell ref="O14:P14"/>
    <mergeCell ref="A7:A11"/>
    <mergeCell ref="B7:B11"/>
    <mergeCell ref="C7:D11"/>
    <mergeCell ref="E7:H7"/>
    <mergeCell ref="I8:J8"/>
    <mergeCell ref="E9:E11"/>
    <mergeCell ref="I9:J10"/>
    <mergeCell ref="N10:N11"/>
    <mergeCell ref="O10:O11"/>
    <mergeCell ref="P10:P11"/>
    <mergeCell ref="B24:J24"/>
    <mergeCell ref="B25:J25"/>
    <mergeCell ref="B27:I27"/>
    <mergeCell ref="B28:I28"/>
    <mergeCell ref="B29:I29"/>
    <mergeCell ref="B30:J30"/>
    <mergeCell ref="B31:I31"/>
    <mergeCell ref="B32:C32"/>
    <mergeCell ref="B33:C33"/>
    <mergeCell ref="B34:C34"/>
    <mergeCell ref="B35:I35"/>
    <mergeCell ref="B36:D36"/>
    <mergeCell ref="B37:I37"/>
    <mergeCell ref="B38:I38"/>
    <mergeCell ref="B39:D39"/>
    <mergeCell ref="B40:I40"/>
    <mergeCell ref="B41:I41"/>
    <mergeCell ref="B42:H42"/>
    <mergeCell ref="B43:H43"/>
    <mergeCell ref="B44:I44"/>
    <mergeCell ref="B45:I45"/>
    <mergeCell ref="B46:I46"/>
    <mergeCell ref="B47:H47"/>
    <mergeCell ref="B48:I48"/>
    <mergeCell ref="B49:H49"/>
    <mergeCell ref="B50:I50"/>
    <mergeCell ref="B51:J51"/>
    <mergeCell ref="B52:I52"/>
    <mergeCell ref="B61:J61"/>
    <mergeCell ref="B62:J62"/>
    <mergeCell ref="B53:I53"/>
    <mergeCell ref="B55:I55"/>
    <mergeCell ref="B56:I56"/>
    <mergeCell ref="B57:I57"/>
    <mergeCell ref="B58:I58"/>
    <mergeCell ref="B59:I59"/>
    <mergeCell ref="B60:J60"/>
    <mergeCell ref="Z12:AG12"/>
    <mergeCell ref="Q13:S13"/>
    <mergeCell ref="V13:AG13"/>
    <mergeCell ref="AN13:AO13"/>
    <mergeCell ref="AQ13:AV13"/>
    <mergeCell ref="AN10:AN11"/>
    <mergeCell ref="AO10:AO11"/>
    <mergeCell ref="AP10:AP11"/>
    <mergeCell ref="AQ10:AQ11"/>
    <mergeCell ref="AR10:AR11"/>
    <mergeCell ref="AS10:AS11"/>
    <mergeCell ref="AT10:AT11"/>
    <mergeCell ref="BK12:BM12"/>
    <mergeCell ref="AY13:CB13"/>
    <mergeCell ref="EE13:EG13"/>
    <mergeCell ref="EJ13:EN13"/>
    <mergeCell ref="DV14:EA14"/>
    <mergeCell ref="EC14:ED14"/>
    <mergeCell ref="AW10:AW11"/>
    <mergeCell ref="AX10:AX11"/>
    <mergeCell ref="AY10:AY11"/>
    <mergeCell ref="AZ10:AZ11"/>
    <mergeCell ref="BG10:BG11"/>
    <mergeCell ref="BH10:BI10"/>
    <mergeCell ref="BJ10:BJ11"/>
    <mergeCell ref="BY8:BY11"/>
    <mergeCell ref="BW9:BW11"/>
    <mergeCell ref="BX9:BX11"/>
    <mergeCell ref="BO8:BP8"/>
    <mergeCell ref="BQ8:BV8"/>
    <mergeCell ref="BZ8:BZ11"/>
    <mergeCell ref="CA8:CA11"/>
    <mergeCell ref="CB8:CB11"/>
    <mergeCell ref="BQ9:BV9"/>
    <mergeCell ref="CC9:CC11"/>
    <mergeCell ref="BJ14:CB14"/>
    <mergeCell ref="A1:CB1"/>
    <mergeCell ref="B2:CB2"/>
    <mergeCell ref="B3:CB3"/>
    <mergeCell ref="A4:CB4"/>
    <mergeCell ref="A5:C5"/>
    <mergeCell ref="D5:CB5"/>
    <mergeCell ref="A6:CB6"/>
    <mergeCell ref="AY8:AZ8"/>
    <mergeCell ref="BG8:BI8"/>
    <mergeCell ref="BJ8:BJ9"/>
    <mergeCell ref="AY9:AZ9"/>
    <mergeCell ref="BD9:BE9"/>
    <mergeCell ref="BG9:BI9"/>
    <mergeCell ref="BK9:BN9"/>
    <mergeCell ref="I7:AM7"/>
    <mergeCell ref="AN7:AX7"/>
    <mergeCell ref="AY7:AZ7"/>
    <mergeCell ref="BA7:BN7"/>
    <mergeCell ref="BO7:BV7"/>
    <mergeCell ref="BW7:CB7"/>
    <mergeCell ref="N8:AM8"/>
    <mergeCell ref="K8:M10"/>
    <mergeCell ref="BQ10:BT10"/>
    <mergeCell ref="BU10:BV10"/>
    <mergeCell ref="AU8:AV8"/>
    <mergeCell ref="AW8:AX8"/>
    <mergeCell ref="N9:AM9"/>
    <mergeCell ref="AN9:AO9"/>
    <mergeCell ref="AP9:AX9"/>
    <mergeCell ref="Q10:AI10"/>
    <mergeCell ref="AJ10:AM10"/>
    <mergeCell ref="BO9:BP9"/>
    <mergeCell ref="BM10:BM11"/>
    <mergeCell ref="BN10:BN11"/>
    <mergeCell ref="BO10:BO11"/>
    <mergeCell ref="BP10:BP11"/>
    <mergeCell ref="BK10:BK11"/>
    <mergeCell ref="BL10:BL11"/>
    <mergeCell ref="AU10:AU11"/>
    <mergeCell ref="AV10:AV11"/>
  </mergeCells>
  <hyperlinks>
    <hyperlink ref="DE16" r:id="rId1" xr:uid="{00000000-0004-0000-0400-000000000000}"/>
    <hyperlink ref="DE17" r:id="rId2" xr:uid="{00000000-0004-0000-0400-000001000000}"/>
    <hyperlink ref="DE18" r:id="rId3" xr:uid="{00000000-0004-0000-0400-000002000000}"/>
    <hyperlink ref="DE19" r:id="rId4" xr:uid="{00000000-0004-0000-0400-000003000000}"/>
    <hyperlink ref="DE20" r:id="rId5" location="gsc.tab=0" xr:uid="{00000000-0004-0000-0400-000004000000}"/>
    <hyperlink ref="DE21" r:id="rId6" xr:uid="{00000000-0004-0000-0400-000005000000}"/>
    <hyperlink ref="DE22" r:id="rId7" xr:uid="{00000000-0004-0000-0400-000006000000}"/>
    <hyperlink ref="DE23" r:id="rId8" xr:uid="{00000000-0004-0000-0400-000007000000}"/>
    <hyperlink ref="DE24" r:id="rId9" xr:uid="{00000000-0004-0000-0400-000008000000}"/>
    <hyperlink ref="DE25" r:id="rId10" xr:uid="{00000000-0004-0000-0400-000009000000}"/>
    <hyperlink ref="DE26" r:id="rId11" xr:uid="{00000000-0004-0000-0400-00000A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2.625" defaultRowHeight="15" customHeight="1" x14ac:dyDescent="0.15"/>
  <cols>
    <col min="1" max="1" width="9.68359375" customWidth="1"/>
    <col min="2" max="2" width="56.26953125" customWidth="1"/>
    <col min="3" max="3" width="25.0078125" customWidth="1"/>
    <col min="4" max="4" width="29.296875" customWidth="1"/>
    <col min="5" max="5" width="18.265625" customWidth="1"/>
    <col min="6" max="6" width="14.7109375" customWidth="1"/>
    <col min="7" max="7" width="7.72265625" customWidth="1"/>
    <col min="8" max="8" width="18.265625" customWidth="1"/>
    <col min="9" max="9" width="10.41796875" customWidth="1"/>
    <col min="10" max="16" width="8.82421875" customWidth="1"/>
    <col min="17" max="17" width="14.7109375" customWidth="1"/>
    <col min="18" max="26" width="8.82421875" customWidth="1"/>
  </cols>
  <sheetData>
    <row r="1" spans="1:26" ht="16.5" customHeight="1" x14ac:dyDescent="0.15">
      <c r="A1" s="133"/>
      <c r="B1" s="183"/>
      <c r="C1" s="260"/>
      <c r="D1" s="14"/>
      <c r="E1" s="14"/>
      <c r="F1" s="14"/>
      <c r="G1" s="14"/>
      <c r="H1" s="14"/>
      <c r="I1" s="14"/>
      <c r="J1" s="14"/>
      <c r="K1" s="14"/>
      <c r="L1" s="14"/>
      <c r="M1" s="14"/>
      <c r="N1" s="14"/>
      <c r="O1" s="14"/>
      <c r="P1" s="14"/>
      <c r="Q1" s="261"/>
      <c r="R1" s="14"/>
      <c r="S1" s="14"/>
      <c r="T1" s="14"/>
      <c r="U1" s="14"/>
      <c r="V1" s="14"/>
      <c r="W1" s="14"/>
      <c r="X1" s="14"/>
      <c r="Y1" s="14"/>
      <c r="Z1" s="14"/>
    </row>
    <row r="2" spans="1:26" ht="16.5" customHeight="1" x14ac:dyDescent="0.2">
      <c r="A2" s="133" t="s">
        <v>1099</v>
      </c>
      <c r="B2" s="133" t="s">
        <v>1683</v>
      </c>
      <c r="C2" s="262"/>
      <c r="D2" s="3"/>
      <c r="E2" s="3"/>
      <c r="F2" s="3"/>
      <c r="G2" s="3"/>
      <c r="H2" s="3"/>
      <c r="I2" s="3"/>
      <c r="J2" s="3"/>
      <c r="K2" s="3"/>
      <c r="L2" s="3"/>
      <c r="M2" s="3"/>
      <c r="N2" s="3"/>
      <c r="O2" s="3"/>
      <c r="P2" s="3"/>
      <c r="Q2" s="263"/>
      <c r="R2" s="3"/>
      <c r="S2" s="3"/>
      <c r="T2" s="3"/>
      <c r="U2" s="3"/>
      <c r="V2" s="3"/>
      <c r="W2" s="3"/>
      <c r="X2" s="3"/>
      <c r="Y2" s="3"/>
      <c r="Z2" s="3"/>
    </row>
    <row r="3" spans="1:26" ht="16.5" customHeight="1" x14ac:dyDescent="0.2">
      <c r="A3" s="133" t="s">
        <v>551</v>
      </c>
      <c r="B3" s="183" t="s">
        <v>1615</v>
      </c>
      <c r="C3" s="260" t="s">
        <v>1616</v>
      </c>
      <c r="D3" s="261" t="s">
        <v>1684</v>
      </c>
      <c r="E3" s="14"/>
      <c r="F3" s="183"/>
      <c r="G3" s="183"/>
      <c r="H3" s="14" t="s">
        <v>7</v>
      </c>
      <c r="I3" s="14"/>
      <c r="J3" s="14"/>
      <c r="K3" s="14"/>
      <c r="L3" s="14"/>
      <c r="M3" s="14"/>
      <c r="N3" s="14"/>
      <c r="O3" s="14"/>
      <c r="P3" s="14"/>
      <c r="Q3" s="261"/>
      <c r="R3" s="14"/>
      <c r="S3" s="14"/>
      <c r="T3" s="14"/>
      <c r="U3" s="14"/>
      <c r="V3" s="14"/>
      <c r="W3" s="14"/>
      <c r="X3" s="14"/>
      <c r="Y3" s="14"/>
      <c r="Z3" s="14"/>
    </row>
    <row r="4" spans="1:26" ht="16.5" customHeight="1" x14ac:dyDescent="0.2">
      <c r="A4" s="133" t="s">
        <v>553</v>
      </c>
      <c r="B4" s="183" t="s">
        <v>1624</v>
      </c>
      <c r="C4" s="260" t="s">
        <v>1685</v>
      </c>
      <c r="D4" s="261" t="s">
        <v>1684</v>
      </c>
      <c r="E4" s="14"/>
      <c r="F4" s="183"/>
      <c r="G4" s="183"/>
      <c r="H4" s="14" t="s">
        <v>1686</v>
      </c>
      <c r="I4" s="14"/>
      <c r="J4" s="14"/>
      <c r="K4" s="14"/>
      <c r="L4" s="14"/>
      <c r="M4" s="14"/>
      <c r="N4" s="14"/>
      <c r="O4" s="14"/>
      <c r="P4" s="14"/>
      <c r="Q4" s="261"/>
      <c r="R4" s="14"/>
      <c r="S4" s="14"/>
      <c r="T4" s="14"/>
      <c r="U4" s="14"/>
      <c r="V4" s="14"/>
      <c r="W4" s="14"/>
      <c r="X4" s="14"/>
      <c r="Y4" s="14"/>
      <c r="Z4" s="14"/>
    </row>
    <row r="5" spans="1:26" ht="16.5" customHeight="1" x14ac:dyDescent="0.2">
      <c r="A5" s="133" t="s">
        <v>555</v>
      </c>
      <c r="B5" s="183" t="s">
        <v>1687</v>
      </c>
      <c r="C5" s="260"/>
      <c r="D5" s="14"/>
      <c r="E5" s="14"/>
      <c r="F5" s="183"/>
      <c r="G5" s="183"/>
      <c r="H5" s="14"/>
      <c r="I5" s="14"/>
      <c r="J5" s="14"/>
      <c r="K5" s="14"/>
      <c r="L5" s="14"/>
      <c r="M5" s="14"/>
      <c r="N5" s="14"/>
      <c r="O5" s="14"/>
      <c r="P5" s="14"/>
      <c r="Q5" s="261"/>
      <c r="R5" s="14"/>
      <c r="S5" s="14"/>
      <c r="T5" s="14"/>
      <c r="U5" s="14"/>
      <c r="V5" s="14"/>
      <c r="W5" s="14"/>
      <c r="X5" s="14"/>
      <c r="Y5" s="14"/>
      <c r="Z5" s="14"/>
    </row>
    <row r="6" spans="1:26" ht="16.5" customHeight="1" x14ac:dyDescent="0.2">
      <c r="A6" s="133"/>
      <c r="B6" s="183" t="s">
        <v>1633</v>
      </c>
      <c r="C6" s="260" t="s">
        <v>1688</v>
      </c>
      <c r="D6" s="261" t="s">
        <v>1684</v>
      </c>
      <c r="E6" s="14"/>
      <c r="F6" s="183"/>
      <c r="G6" s="183"/>
      <c r="H6" s="14" t="s">
        <v>80</v>
      </c>
      <c r="I6" s="14"/>
      <c r="J6" s="14"/>
      <c r="K6" s="14"/>
      <c r="L6" s="14"/>
      <c r="M6" s="14"/>
      <c r="N6" s="14"/>
      <c r="O6" s="14"/>
      <c r="P6" s="14"/>
      <c r="Q6" s="261"/>
      <c r="R6" s="14"/>
      <c r="S6" s="14"/>
      <c r="T6" s="14"/>
      <c r="U6" s="14"/>
      <c r="V6" s="14"/>
      <c r="W6" s="14"/>
      <c r="X6" s="14"/>
      <c r="Y6" s="14"/>
      <c r="Z6" s="14"/>
    </row>
    <row r="7" spans="1:26" ht="16.5" customHeight="1" x14ac:dyDescent="0.15">
      <c r="A7" s="133"/>
      <c r="B7" s="183" t="s">
        <v>1689</v>
      </c>
      <c r="C7" s="260"/>
      <c r="D7" s="261" t="s">
        <v>1684</v>
      </c>
      <c r="E7" s="14"/>
      <c r="F7" s="183"/>
      <c r="G7" s="183"/>
      <c r="H7" s="14"/>
      <c r="I7" s="14"/>
      <c r="J7" s="14"/>
      <c r="K7" s="14"/>
      <c r="L7" s="14"/>
      <c r="M7" s="14"/>
      <c r="N7" s="14"/>
      <c r="O7" s="14"/>
      <c r="P7" s="14"/>
      <c r="Q7" s="261"/>
      <c r="R7" s="14"/>
      <c r="S7" s="14"/>
      <c r="T7" s="14"/>
      <c r="U7" s="14"/>
      <c r="V7" s="14"/>
      <c r="W7" s="14"/>
      <c r="X7" s="14"/>
      <c r="Y7" s="14"/>
      <c r="Z7" s="14"/>
    </row>
    <row r="8" spans="1:26" ht="16.5" customHeight="1" x14ac:dyDescent="0.2">
      <c r="A8" s="133" t="s">
        <v>1112</v>
      </c>
      <c r="B8" s="264" t="s">
        <v>1690</v>
      </c>
      <c r="C8" s="265"/>
      <c r="D8" s="14"/>
      <c r="E8" s="14"/>
      <c r="F8" s="14"/>
      <c r="G8" s="14"/>
      <c r="H8" s="14"/>
      <c r="I8" s="14"/>
      <c r="J8" s="14"/>
      <c r="K8" s="14"/>
      <c r="L8" s="14"/>
      <c r="M8" s="14"/>
      <c r="N8" s="14"/>
      <c r="O8" s="14"/>
      <c r="P8" s="14"/>
      <c r="Q8" s="261"/>
      <c r="R8" s="14"/>
      <c r="S8" s="14"/>
      <c r="T8" s="14"/>
      <c r="U8" s="14"/>
      <c r="V8" s="14"/>
      <c r="W8" s="14"/>
      <c r="X8" s="14"/>
      <c r="Y8" s="14"/>
      <c r="Z8" s="14"/>
    </row>
    <row r="9" spans="1:26" ht="16.5" customHeight="1" x14ac:dyDescent="0.2">
      <c r="A9" s="266" t="s">
        <v>1691</v>
      </c>
      <c r="B9" s="267" t="s">
        <v>1692</v>
      </c>
      <c r="C9" s="265"/>
      <c r="D9" s="14"/>
      <c r="E9" s="14"/>
      <c r="F9" s="14"/>
      <c r="G9" s="14"/>
      <c r="H9" s="14"/>
      <c r="I9" s="14"/>
      <c r="J9" s="14"/>
      <c r="K9" s="14"/>
      <c r="L9" s="14"/>
      <c r="M9" s="14"/>
      <c r="N9" s="14"/>
      <c r="O9" s="14"/>
      <c r="P9" s="14"/>
      <c r="Q9" s="261"/>
      <c r="R9" s="14"/>
      <c r="S9" s="14"/>
      <c r="T9" s="14"/>
      <c r="U9" s="14"/>
      <c r="V9" s="14"/>
      <c r="W9" s="14"/>
      <c r="X9" s="14"/>
      <c r="Y9" s="14"/>
      <c r="Z9" s="14"/>
    </row>
    <row r="10" spans="1:26" ht="16.5" customHeight="1" x14ac:dyDescent="0.2">
      <c r="A10" s="133"/>
      <c r="B10" s="12" t="s">
        <v>1693</v>
      </c>
      <c r="C10" s="265"/>
      <c r="D10" s="14"/>
      <c r="E10" s="14"/>
      <c r="F10" s="14"/>
      <c r="G10" s="14"/>
      <c r="H10" s="14"/>
      <c r="I10" s="14"/>
      <c r="J10" s="14"/>
      <c r="K10" s="14"/>
      <c r="L10" s="14"/>
      <c r="M10" s="14"/>
      <c r="N10" s="14"/>
      <c r="O10" s="14"/>
      <c r="P10" s="14"/>
      <c r="Q10" s="261"/>
      <c r="R10" s="14"/>
      <c r="S10" s="14"/>
      <c r="T10" s="14"/>
      <c r="U10" s="14"/>
      <c r="V10" s="14"/>
      <c r="W10" s="14"/>
      <c r="X10" s="14"/>
      <c r="Y10" s="14"/>
      <c r="Z10" s="14"/>
    </row>
    <row r="11" spans="1:26" ht="16.5" customHeight="1" x14ac:dyDescent="0.2">
      <c r="A11" s="133"/>
      <c r="B11" s="12" t="s">
        <v>1694</v>
      </c>
      <c r="C11" s="265"/>
      <c r="D11" s="261" t="s">
        <v>1684</v>
      </c>
      <c r="E11" s="14"/>
      <c r="F11" s="14"/>
      <c r="G11" s="14"/>
      <c r="H11" s="14"/>
      <c r="I11" s="14"/>
      <c r="J11" s="14"/>
      <c r="K11" s="14"/>
      <c r="L11" s="14"/>
      <c r="M11" s="14"/>
      <c r="N11" s="14"/>
      <c r="O11" s="14"/>
      <c r="P11" s="14"/>
      <c r="Q11" s="261"/>
      <c r="R11" s="14"/>
      <c r="S11" s="14"/>
      <c r="T11" s="14"/>
      <c r="U11" s="14"/>
      <c r="V11" s="14"/>
      <c r="W11" s="14"/>
      <c r="X11" s="14"/>
      <c r="Y11" s="14"/>
      <c r="Z11" s="14"/>
    </row>
    <row r="12" spans="1:26" ht="16.5" customHeight="1" x14ac:dyDescent="0.2">
      <c r="A12" s="266" t="s">
        <v>1695</v>
      </c>
      <c r="B12" s="267" t="s">
        <v>1696</v>
      </c>
      <c r="C12" s="265"/>
      <c r="D12" s="261"/>
      <c r="E12" s="14"/>
      <c r="F12" s="14"/>
      <c r="G12" s="14"/>
      <c r="H12" s="14"/>
      <c r="I12" s="14"/>
      <c r="J12" s="14"/>
      <c r="K12" s="14"/>
      <c r="L12" s="14"/>
      <c r="M12" s="14"/>
      <c r="N12" s="14"/>
      <c r="O12" s="14"/>
      <c r="P12" s="14"/>
      <c r="Q12" s="261"/>
      <c r="R12" s="14"/>
      <c r="S12" s="14"/>
      <c r="T12" s="14"/>
      <c r="U12" s="14"/>
      <c r="V12" s="14"/>
      <c r="W12" s="14"/>
      <c r="X12" s="14"/>
      <c r="Y12" s="14"/>
      <c r="Z12" s="14"/>
    </row>
    <row r="13" spans="1:26" ht="16.5" customHeight="1" x14ac:dyDescent="0.2">
      <c r="A13" s="133" t="s">
        <v>551</v>
      </c>
      <c r="B13" s="264" t="s">
        <v>1697</v>
      </c>
      <c r="C13" s="265"/>
      <c r="D13" s="261"/>
      <c r="E13" s="14"/>
      <c r="F13" s="14"/>
      <c r="G13" s="14"/>
      <c r="H13" s="14"/>
      <c r="I13" s="14"/>
      <c r="J13" s="14"/>
      <c r="K13" s="14"/>
      <c r="L13" s="14"/>
      <c r="M13" s="14"/>
      <c r="N13" s="14"/>
      <c r="O13" s="14"/>
      <c r="P13" s="14"/>
      <c r="Q13" s="261"/>
      <c r="R13" s="14"/>
      <c r="S13" s="14"/>
      <c r="T13" s="14"/>
      <c r="U13" s="14"/>
      <c r="V13" s="14"/>
      <c r="W13" s="14"/>
      <c r="X13" s="14"/>
      <c r="Y13" s="14"/>
      <c r="Z13" s="14"/>
    </row>
    <row r="14" spans="1:26" ht="16.5" customHeight="1" x14ac:dyDescent="0.2">
      <c r="A14" s="133"/>
      <c r="B14" s="12" t="s">
        <v>1698</v>
      </c>
      <c r="C14" s="265"/>
      <c r="D14" s="14" t="str">
        <f>$D$11</f>
        <v>xxx</v>
      </c>
      <c r="E14" s="14"/>
      <c r="F14" s="14"/>
      <c r="G14" s="14"/>
      <c r="H14" s="14"/>
      <c r="I14" s="14"/>
      <c r="J14" s="14"/>
      <c r="K14" s="14"/>
      <c r="L14" s="14"/>
      <c r="M14" s="14"/>
      <c r="N14" s="14"/>
      <c r="O14" s="14"/>
      <c r="P14" s="14"/>
      <c r="Q14" s="261"/>
      <c r="R14" s="14"/>
      <c r="S14" s="14"/>
      <c r="T14" s="14"/>
      <c r="U14" s="14"/>
      <c r="V14" s="14"/>
      <c r="W14" s="14"/>
      <c r="X14" s="14"/>
      <c r="Y14" s="14"/>
      <c r="Z14" s="14"/>
    </row>
    <row r="15" spans="1:26" ht="16.5" customHeight="1" x14ac:dyDescent="0.15">
      <c r="A15" s="133"/>
      <c r="B15" s="12" t="s">
        <v>1699</v>
      </c>
      <c r="C15" s="268" t="s">
        <v>1700</v>
      </c>
      <c r="D15" s="6" t="s">
        <v>1701</v>
      </c>
      <c r="E15" s="1"/>
      <c r="F15" s="14"/>
      <c r="G15" s="14"/>
      <c r="H15" s="14" t="s">
        <v>9</v>
      </c>
      <c r="I15" s="14"/>
      <c r="J15" s="14"/>
      <c r="K15" s="14"/>
      <c r="L15" s="14"/>
      <c r="M15" s="14"/>
      <c r="N15" s="14"/>
      <c r="O15" s="14"/>
      <c r="P15" s="14"/>
      <c r="Q15" s="261"/>
      <c r="R15" s="14"/>
      <c r="S15" s="14"/>
      <c r="T15" s="14"/>
      <c r="U15" s="14"/>
      <c r="V15" s="14"/>
      <c r="W15" s="14"/>
      <c r="X15" s="14"/>
      <c r="Y15" s="14"/>
      <c r="Z15" s="14"/>
    </row>
    <row r="16" spans="1:26" ht="16.5" customHeight="1" x14ac:dyDescent="0.2">
      <c r="A16" s="133"/>
      <c r="B16" s="12" t="s">
        <v>1702</v>
      </c>
      <c r="C16" s="268" t="s">
        <v>1703</v>
      </c>
      <c r="D16" s="6" t="s">
        <v>1116</v>
      </c>
      <c r="E16" s="1" t="s">
        <v>1704</v>
      </c>
      <c r="F16" s="14" t="str">
        <f>$D$15</f>
        <v>( xxxx ÷ xxxx)</v>
      </c>
      <c r="G16" s="14"/>
      <c r="H16" s="14" t="s">
        <v>9</v>
      </c>
      <c r="I16" s="1">
        <v>-2.1</v>
      </c>
      <c r="J16" s="14"/>
      <c r="K16" s="14"/>
      <c r="L16" s="14"/>
      <c r="M16" s="14"/>
      <c r="N16" s="14"/>
      <c r="O16" s="14"/>
      <c r="P16" s="14"/>
      <c r="Q16" s="261"/>
      <c r="R16" s="14"/>
      <c r="S16" s="14"/>
      <c r="T16" s="14"/>
      <c r="U16" s="14"/>
      <c r="V16" s="14"/>
      <c r="W16" s="14"/>
      <c r="X16" s="14"/>
      <c r="Y16" s="14"/>
      <c r="Z16" s="14"/>
    </row>
    <row r="17" spans="1:26" ht="16.5" customHeight="1" x14ac:dyDescent="0.15">
      <c r="A17" s="133"/>
      <c r="B17" s="183" t="s">
        <v>1705</v>
      </c>
      <c r="C17" s="268"/>
      <c r="D17" s="1"/>
      <c r="E17" s="1"/>
      <c r="F17" s="14"/>
      <c r="G17" s="14"/>
      <c r="H17" s="14"/>
      <c r="I17" s="14"/>
      <c r="J17" s="14"/>
      <c r="K17" s="14"/>
      <c r="L17" s="14"/>
      <c r="M17" s="14"/>
      <c r="N17" s="14"/>
      <c r="O17" s="14"/>
      <c r="P17" s="14"/>
      <c r="Q17" s="261"/>
      <c r="R17" s="14"/>
      <c r="S17" s="14"/>
      <c r="T17" s="14"/>
      <c r="U17" s="14"/>
      <c r="V17" s="14"/>
      <c r="W17" s="14"/>
      <c r="X17" s="14"/>
      <c r="Y17" s="14"/>
      <c r="Z17" s="14"/>
    </row>
    <row r="18" spans="1:26" ht="16.5" customHeight="1" x14ac:dyDescent="0.15">
      <c r="A18" s="133"/>
      <c r="B18" s="12" t="s">
        <v>1706</v>
      </c>
      <c r="C18" s="268"/>
      <c r="D18" s="14"/>
      <c r="E18" s="14"/>
      <c r="F18" s="14"/>
      <c r="G18" s="14"/>
      <c r="H18" s="14"/>
      <c r="I18" s="1">
        <v>-2.2000000000000002</v>
      </c>
      <c r="J18" s="14"/>
      <c r="K18" s="14"/>
      <c r="L18" s="14"/>
      <c r="M18" s="14"/>
      <c r="N18" s="14"/>
      <c r="O18" s="14"/>
      <c r="P18" s="14"/>
      <c r="Q18" s="261"/>
      <c r="R18" s="14"/>
      <c r="S18" s="14"/>
      <c r="T18" s="14"/>
      <c r="U18" s="14"/>
      <c r="V18" s="14"/>
      <c r="W18" s="14"/>
      <c r="X18" s="14"/>
      <c r="Y18" s="14"/>
      <c r="Z18" s="14"/>
    </row>
    <row r="19" spans="1:26" ht="16.5" customHeight="1" x14ac:dyDescent="0.2">
      <c r="A19" s="133"/>
      <c r="B19" s="12" t="s">
        <v>1707</v>
      </c>
      <c r="C19" s="265"/>
      <c r="D19" s="1"/>
      <c r="E19" s="1"/>
      <c r="F19" s="14"/>
      <c r="G19" s="14"/>
      <c r="H19" s="14"/>
      <c r="I19" s="14"/>
      <c r="J19" s="14"/>
      <c r="K19" s="14"/>
      <c r="L19" s="14"/>
      <c r="M19" s="14"/>
      <c r="N19" s="14"/>
      <c r="O19" s="14"/>
      <c r="P19" s="14"/>
      <c r="Q19" s="261"/>
      <c r="R19" s="14"/>
      <c r="S19" s="14"/>
      <c r="T19" s="14"/>
      <c r="U19" s="14"/>
      <c r="V19" s="14"/>
      <c r="W19" s="14"/>
      <c r="X19" s="14"/>
      <c r="Y19" s="14"/>
      <c r="Z19" s="14"/>
    </row>
    <row r="20" spans="1:26" ht="16.5" customHeight="1" x14ac:dyDescent="0.2">
      <c r="A20" s="133"/>
      <c r="B20" s="12" t="s">
        <v>1708</v>
      </c>
      <c r="C20" s="265"/>
      <c r="D20" s="1"/>
      <c r="E20" s="1"/>
      <c r="F20" s="14"/>
      <c r="G20" s="14"/>
      <c r="H20" s="14"/>
      <c r="I20" s="14"/>
      <c r="J20" s="14"/>
      <c r="K20" s="14"/>
      <c r="L20" s="14"/>
      <c r="M20" s="14"/>
      <c r="N20" s="14"/>
      <c r="O20" s="14"/>
      <c r="P20" s="14"/>
      <c r="Q20" s="261"/>
      <c r="R20" s="14"/>
      <c r="S20" s="14"/>
      <c r="T20" s="14"/>
      <c r="U20" s="14"/>
      <c r="V20" s="14"/>
      <c r="W20" s="14"/>
      <c r="X20" s="14"/>
      <c r="Y20" s="14"/>
      <c r="Z20" s="14"/>
    </row>
    <row r="21" spans="1:26" ht="16.5" customHeight="1" x14ac:dyDescent="0.2">
      <c r="A21" s="133"/>
      <c r="B21" s="12" t="s">
        <v>1709</v>
      </c>
      <c r="C21" s="265"/>
      <c r="D21" s="1"/>
      <c r="E21" s="1"/>
      <c r="F21" s="14"/>
      <c r="G21" s="14"/>
      <c r="H21" s="14"/>
      <c r="I21" s="14"/>
      <c r="J21" s="14"/>
      <c r="K21" s="14"/>
      <c r="L21" s="14"/>
      <c r="M21" s="14"/>
      <c r="N21" s="14"/>
      <c r="O21" s="14"/>
      <c r="P21" s="14"/>
      <c r="Q21" s="261"/>
      <c r="R21" s="14"/>
      <c r="S21" s="14"/>
      <c r="T21" s="14"/>
      <c r="U21" s="14"/>
      <c r="V21" s="14"/>
      <c r="W21" s="14"/>
      <c r="X21" s="14"/>
      <c r="Y21" s="14"/>
      <c r="Z21" s="14"/>
    </row>
    <row r="22" spans="1:26" ht="16.5" customHeight="1" x14ac:dyDescent="0.15">
      <c r="A22" s="133"/>
      <c r="B22" s="12" t="s">
        <v>1710</v>
      </c>
      <c r="C22" s="268" t="s">
        <v>1711</v>
      </c>
      <c r="D22" s="6" t="s">
        <v>1701</v>
      </c>
      <c r="E22" s="1" t="s">
        <v>1712</v>
      </c>
      <c r="F22" s="14"/>
      <c r="G22" s="14"/>
      <c r="H22" s="14"/>
      <c r="I22" s="1" t="s">
        <v>1713</v>
      </c>
      <c r="J22" s="14"/>
      <c r="K22" s="14"/>
      <c r="L22" s="14"/>
      <c r="M22" s="14"/>
      <c r="N22" s="14"/>
      <c r="O22" s="14"/>
      <c r="P22" s="14"/>
      <c r="Q22" s="261"/>
      <c r="R22" s="14"/>
      <c r="S22" s="14"/>
      <c r="T22" s="14"/>
      <c r="U22" s="14"/>
      <c r="V22" s="14"/>
      <c r="W22" s="14"/>
      <c r="X22" s="14"/>
      <c r="Y22" s="14"/>
      <c r="Z22" s="14"/>
    </row>
    <row r="23" spans="1:26" ht="16.5" customHeight="1" x14ac:dyDescent="0.15">
      <c r="A23" s="133"/>
      <c r="B23" s="12" t="s">
        <v>1714</v>
      </c>
      <c r="C23" s="268" t="s">
        <v>1715</v>
      </c>
      <c r="D23" s="6" t="s">
        <v>1684</v>
      </c>
      <c r="E23" s="1"/>
      <c r="F23" s="14"/>
      <c r="G23" s="14"/>
      <c r="H23" s="14" t="s">
        <v>9</v>
      </c>
      <c r="I23" s="1" t="s">
        <v>1716</v>
      </c>
      <c r="J23" s="14"/>
      <c r="K23" s="14"/>
      <c r="L23" s="14"/>
      <c r="M23" s="14"/>
      <c r="N23" s="14"/>
      <c r="O23" s="14"/>
      <c r="P23" s="14"/>
      <c r="Q23" s="261"/>
      <c r="R23" s="14"/>
      <c r="S23" s="14"/>
      <c r="T23" s="14"/>
      <c r="U23" s="14"/>
      <c r="V23" s="14"/>
      <c r="W23" s="14"/>
      <c r="X23" s="14"/>
      <c r="Y23" s="14"/>
      <c r="Z23" s="14"/>
    </row>
    <row r="24" spans="1:26" ht="16.5" customHeight="1" x14ac:dyDescent="0.2">
      <c r="A24" s="133"/>
      <c r="B24" s="12" t="s">
        <v>1717</v>
      </c>
      <c r="C24" s="265"/>
      <c r="D24" s="1"/>
      <c r="E24" s="1"/>
      <c r="F24" s="14"/>
      <c r="G24" s="14"/>
      <c r="H24" s="14"/>
      <c r="I24" s="14"/>
      <c r="J24" s="14"/>
      <c r="K24" s="14"/>
      <c r="L24" s="14"/>
      <c r="M24" s="14"/>
      <c r="N24" s="14"/>
      <c r="O24" s="14"/>
      <c r="P24" s="14"/>
      <c r="Q24" s="261"/>
      <c r="R24" s="14"/>
      <c r="S24" s="14"/>
      <c r="T24" s="14"/>
      <c r="U24" s="14"/>
      <c r="V24" s="14"/>
      <c r="W24" s="14"/>
      <c r="X24" s="14"/>
      <c r="Y24" s="14"/>
      <c r="Z24" s="14"/>
    </row>
    <row r="25" spans="1:26" ht="16.5" customHeight="1" x14ac:dyDescent="0.2">
      <c r="A25" s="133"/>
      <c r="B25" s="12" t="s">
        <v>1718</v>
      </c>
      <c r="C25" s="268"/>
      <c r="D25" s="14"/>
      <c r="E25" s="14"/>
      <c r="F25" s="9"/>
      <c r="G25" s="9"/>
      <c r="H25" s="5"/>
      <c r="I25" s="1">
        <v>-2.5</v>
      </c>
      <c r="J25" s="14"/>
      <c r="K25" s="14"/>
      <c r="L25" s="14"/>
      <c r="M25" s="14"/>
      <c r="N25" s="14"/>
      <c r="O25" s="14"/>
      <c r="P25" s="14"/>
      <c r="Q25" s="261"/>
      <c r="R25" s="14"/>
      <c r="S25" s="14"/>
      <c r="T25" s="14"/>
      <c r="U25" s="14"/>
      <c r="V25" s="14"/>
      <c r="W25" s="14"/>
      <c r="X25" s="14"/>
      <c r="Y25" s="14"/>
      <c r="Z25" s="14"/>
    </row>
    <row r="26" spans="1:26" ht="16.5" customHeight="1" x14ac:dyDescent="0.15">
      <c r="A26" s="133"/>
      <c r="B26" s="12" t="s">
        <v>1719</v>
      </c>
      <c r="C26" s="268" t="s">
        <v>1720</v>
      </c>
      <c r="D26" s="1" t="e">
        <f>($D$23/$D$16)*100</f>
        <v>#VALUE!</v>
      </c>
      <c r="E26" s="1" t="s">
        <v>1721</v>
      </c>
      <c r="F26" s="1" t="str">
        <f>($D$22)</f>
        <v>( xxxx ÷ xxxx)</v>
      </c>
      <c r="G26" s="1" t="s">
        <v>1712</v>
      </c>
      <c r="H26" s="6"/>
      <c r="I26" s="14"/>
      <c r="J26" s="183"/>
      <c r="K26" s="183"/>
      <c r="L26" s="183"/>
      <c r="M26" s="183"/>
      <c r="N26" s="183"/>
      <c r="O26" s="183"/>
      <c r="P26" s="183"/>
      <c r="Q26" s="269"/>
      <c r="R26" s="183"/>
      <c r="S26" s="183"/>
      <c r="T26" s="183"/>
      <c r="U26" s="183"/>
      <c r="V26" s="183"/>
      <c r="W26" s="183"/>
      <c r="X26" s="183"/>
      <c r="Y26" s="183"/>
      <c r="Z26" s="183"/>
    </row>
    <row r="27" spans="1:26" ht="16.5" customHeight="1" x14ac:dyDescent="0.15">
      <c r="A27" s="133"/>
      <c r="B27" s="12" t="s">
        <v>1722</v>
      </c>
      <c r="C27" s="268"/>
      <c r="D27" s="1"/>
      <c r="E27" s="1"/>
      <c r="F27" s="1"/>
      <c r="G27" s="1"/>
      <c r="H27" s="6"/>
      <c r="I27" s="14"/>
      <c r="J27" s="183"/>
      <c r="K27" s="183"/>
      <c r="L27" s="183"/>
      <c r="M27" s="183"/>
      <c r="N27" s="183"/>
      <c r="O27" s="183"/>
      <c r="P27" s="183"/>
      <c r="Q27" s="269"/>
      <c r="R27" s="183"/>
      <c r="S27" s="183"/>
      <c r="T27" s="183"/>
      <c r="U27" s="183"/>
      <c r="V27" s="183"/>
      <c r="W27" s="183"/>
      <c r="X27" s="183"/>
      <c r="Y27" s="183"/>
      <c r="Z27" s="183"/>
    </row>
    <row r="28" spans="1:26" ht="16.5" customHeight="1" x14ac:dyDescent="0.15">
      <c r="A28" s="133"/>
      <c r="B28" s="12" t="s">
        <v>1723</v>
      </c>
      <c r="C28" s="268"/>
      <c r="D28" s="1"/>
      <c r="E28" s="1"/>
      <c r="F28" s="1"/>
      <c r="G28" s="1"/>
      <c r="H28" s="6"/>
      <c r="I28" s="14">
        <v>2.6</v>
      </c>
      <c r="J28" s="183"/>
      <c r="K28" s="183"/>
      <c r="L28" s="183"/>
      <c r="M28" s="183"/>
      <c r="N28" s="183"/>
      <c r="O28" s="183"/>
      <c r="P28" s="183"/>
      <c r="Q28" s="269"/>
      <c r="R28" s="183"/>
      <c r="S28" s="183"/>
      <c r="T28" s="183"/>
      <c r="U28" s="183"/>
      <c r="V28" s="183"/>
      <c r="W28" s="183"/>
      <c r="X28" s="183"/>
      <c r="Y28" s="183"/>
      <c r="Z28" s="183"/>
    </row>
    <row r="29" spans="1:26" ht="16.5" customHeight="1" x14ac:dyDescent="0.2">
      <c r="A29" s="270"/>
      <c r="B29" s="12" t="s">
        <v>1724</v>
      </c>
      <c r="C29" s="268" t="s">
        <v>1725</v>
      </c>
      <c r="D29" s="6" t="e">
        <f>$D$16-$D$23</f>
        <v>#VALUE!</v>
      </c>
      <c r="E29" s="1"/>
      <c r="F29" s="271"/>
      <c r="G29" s="271"/>
      <c r="H29" s="1" t="s">
        <v>9</v>
      </c>
      <c r="I29" s="14">
        <v>2.7</v>
      </c>
      <c r="J29" s="261"/>
      <c r="K29" s="261"/>
      <c r="L29" s="261"/>
      <c r="M29" s="261"/>
      <c r="N29" s="261"/>
      <c r="O29" s="261"/>
      <c r="P29" s="261"/>
      <c r="Q29" s="261"/>
      <c r="R29" s="261"/>
      <c r="S29" s="261"/>
      <c r="T29" s="261"/>
      <c r="U29" s="261"/>
      <c r="V29" s="261"/>
      <c r="W29" s="261"/>
      <c r="X29" s="261"/>
      <c r="Y29" s="261"/>
      <c r="Z29" s="261"/>
    </row>
    <row r="30" spans="1:26" ht="16.5" customHeight="1" x14ac:dyDescent="0.2">
      <c r="A30" s="133"/>
      <c r="B30" s="12" t="s">
        <v>1726</v>
      </c>
      <c r="C30" s="268"/>
      <c r="D30" s="1"/>
      <c r="E30" s="1"/>
      <c r="F30" s="9"/>
      <c r="G30" s="9"/>
      <c r="H30" s="5"/>
      <c r="I30" s="14"/>
      <c r="J30" s="14"/>
      <c r="K30" s="14"/>
      <c r="L30" s="14"/>
      <c r="M30" s="14"/>
      <c r="N30" s="14"/>
      <c r="O30" s="14"/>
      <c r="P30" s="14"/>
      <c r="Q30" s="261"/>
      <c r="R30" s="14"/>
      <c r="S30" s="14"/>
      <c r="T30" s="14"/>
      <c r="U30" s="14"/>
      <c r="V30" s="14"/>
      <c r="W30" s="14"/>
      <c r="X30" s="14"/>
      <c r="Y30" s="14"/>
      <c r="Z30" s="14"/>
    </row>
    <row r="31" spans="1:26" ht="16.5" customHeight="1" x14ac:dyDescent="0.2">
      <c r="A31" s="133"/>
      <c r="B31" s="12" t="s">
        <v>1727</v>
      </c>
      <c r="C31" s="268"/>
      <c r="D31" s="1"/>
      <c r="E31" s="1"/>
      <c r="F31" s="9"/>
      <c r="G31" s="9"/>
      <c r="H31" s="5"/>
      <c r="I31" s="14">
        <v>2.8</v>
      </c>
      <c r="J31" s="14"/>
      <c r="K31" s="14"/>
      <c r="L31" s="14"/>
      <c r="M31" s="14"/>
      <c r="N31" s="14"/>
      <c r="O31" s="14"/>
      <c r="P31" s="14"/>
      <c r="Q31" s="261"/>
      <c r="R31" s="14"/>
      <c r="S31" s="14"/>
      <c r="T31" s="14"/>
      <c r="U31" s="14"/>
      <c r="V31" s="14"/>
      <c r="W31" s="14"/>
      <c r="X31" s="14"/>
      <c r="Y31" s="14"/>
      <c r="Z31" s="14"/>
    </row>
    <row r="32" spans="1:26" ht="16.5" customHeight="1" x14ac:dyDescent="0.3">
      <c r="A32" s="133"/>
      <c r="B32" s="12" t="s">
        <v>1728</v>
      </c>
      <c r="C32" s="265" t="s">
        <v>1729</v>
      </c>
      <c r="D32" s="14" t="e">
        <f>(($D$29)/($D$16))*100</f>
        <v>#VALUE!</v>
      </c>
      <c r="E32" s="1" t="s">
        <v>1730</v>
      </c>
      <c r="F32" s="271"/>
      <c r="G32" s="271"/>
      <c r="H32" s="14"/>
      <c r="I32" s="14">
        <v>2.9</v>
      </c>
      <c r="J32" s="14"/>
      <c r="K32" s="14"/>
      <c r="L32" s="14"/>
      <c r="M32" s="14"/>
      <c r="N32" s="14"/>
      <c r="O32" s="14"/>
      <c r="P32" s="14"/>
      <c r="Q32" s="261"/>
      <c r="R32" s="14"/>
      <c r="S32" s="14"/>
      <c r="T32" s="14"/>
      <c r="U32" s="14"/>
      <c r="V32" s="14"/>
      <c r="W32" s="14"/>
      <c r="X32" s="14"/>
      <c r="Y32" s="14"/>
      <c r="Z32" s="14"/>
    </row>
    <row r="33" spans="1:26" ht="16.5" customHeight="1" x14ac:dyDescent="0.15">
      <c r="A33" s="133"/>
      <c r="B33" s="12" t="s">
        <v>1731</v>
      </c>
      <c r="C33" s="268" t="s">
        <v>1732</v>
      </c>
      <c r="D33" s="6" t="s">
        <v>1701</v>
      </c>
      <c r="E33" s="1" t="s">
        <v>1712</v>
      </c>
      <c r="F33" s="14"/>
      <c r="G33" s="14"/>
      <c r="H33" s="14"/>
      <c r="I33" s="1" t="s">
        <v>1733</v>
      </c>
      <c r="J33" s="14"/>
      <c r="K33" s="14"/>
      <c r="L33" s="14"/>
      <c r="M33" s="14"/>
      <c r="N33" s="14"/>
      <c r="O33" s="14"/>
      <c r="P33" s="14"/>
      <c r="Q33" s="261"/>
      <c r="R33" s="14"/>
      <c r="S33" s="14"/>
      <c r="T33" s="14"/>
      <c r="U33" s="14"/>
      <c r="V33" s="14"/>
      <c r="W33" s="14"/>
      <c r="X33" s="14"/>
      <c r="Y33" s="14"/>
      <c r="Z33" s="14"/>
    </row>
    <row r="34" spans="1:26" ht="16.5" customHeight="1" x14ac:dyDescent="0.3">
      <c r="A34" s="133"/>
      <c r="B34" s="12" t="s">
        <v>1734</v>
      </c>
      <c r="C34" s="265" t="s">
        <v>1729</v>
      </c>
      <c r="D34" s="14" t="e">
        <f>$D$32</f>
        <v>#VALUE!</v>
      </c>
      <c r="E34" s="1" t="s">
        <v>1735</v>
      </c>
      <c r="F34" s="9" t="str">
        <f>$D$33</f>
        <v>( xxxx ÷ xxxx)</v>
      </c>
      <c r="G34" s="9" t="s">
        <v>1712</v>
      </c>
      <c r="H34" s="14"/>
      <c r="I34" s="14"/>
      <c r="J34" s="14"/>
      <c r="K34" s="14"/>
      <c r="L34" s="14"/>
      <c r="M34" s="14"/>
      <c r="N34" s="14"/>
      <c r="O34" s="14"/>
      <c r="P34" s="14"/>
      <c r="Q34" s="261"/>
      <c r="R34" s="14"/>
      <c r="S34" s="14"/>
      <c r="T34" s="14"/>
      <c r="U34" s="14"/>
      <c r="V34" s="14"/>
      <c r="W34" s="14"/>
      <c r="X34" s="14"/>
      <c r="Y34" s="14"/>
      <c r="Z34" s="14"/>
    </row>
    <row r="35" spans="1:26" ht="16.5" customHeight="1" x14ac:dyDescent="0.15">
      <c r="A35" s="133"/>
      <c r="B35" s="272" t="s">
        <v>1736</v>
      </c>
      <c r="C35" s="260"/>
      <c r="D35" s="14"/>
      <c r="E35" s="14"/>
      <c r="F35" s="14"/>
      <c r="G35" s="14"/>
      <c r="H35" s="14"/>
      <c r="I35" s="14"/>
      <c r="J35" s="14"/>
      <c r="K35" s="14"/>
      <c r="L35" s="14"/>
      <c r="M35" s="14"/>
      <c r="N35" s="14"/>
      <c r="O35" s="14"/>
      <c r="P35" s="14"/>
      <c r="Q35" s="261"/>
      <c r="R35" s="14"/>
      <c r="S35" s="14"/>
      <c r="T35" s="14"/>
      <c r="U35" s="14"/>
      <c r="V35" s="14"/>
      <c r="W35" s="14"/>
      <c r="X35" s="14"/>
      <c r="Y35" s="14"/>
      <c r="Z35" s="14"/>
    </row>
    <row r="36" spans="1:26" ht="16.5" customHeight="1" x14ac:dyDescent="0.2">
      <c r="A36" s="133"/>
      <c r="B36" s="264" t="s">
        <v>1737</v>
      </c>
      <c r="C36" s="265"/>
      <c r="D36" s="1"/>
      <c r="E36" s="14"/>
      <c r="F36" s="14"/>
      <c r="G36" s="14"/>
      <c r="H36" s="14"/>
      <c r="I36" s="14"/>
      <c r="J36" s="14"/>
      <c r="K36" s="14"/>
      <c r="L36" s="14"/>
      <c r="M36" s="14"/>
      <c r="N36" s="14"/>
      <c r="O36" s="14"/>
      <c r="P36" s="14"/>
      <c r="Q36" s="261"/>
      <c r="R36" s="14"/>
      <c r="S36" s="14"/>
      <c r="T36" s="14"/>
      <c r="U36" s="14"/>
      <c r="V36" s="14"/>
      <c r="W36" s="14"/>
      <c r="X36" s="14"/>
      <c r="Y36" s="14"/>
      <c r="Z36" s="14"/>
    </row>
    <row r="37" spans="1:26" ht="16.5" customHeight="1" x14ac:dyDescent="0.2">
      <c r="A37" s="133"/>
      <c r="B37" s="12" t="s">
        <v>1738</v>
      </c>
      <c r="C37" s="265"/>
      <c r="D37" s="1"/>
      <c r="E37" s="14"/>
      <c r="F37" s="14"/>
      <c r="G37" s="14"/>
      <c r="H37" s="14"/>
      <c r="I37" s="14"/>
      <c r="J37" s="14"/>
      <c r="K37" s="14"/>
      <c r="L37" s="14"/>
      <c r="M37" s="14"/>
      <c r="N37" s="14"/>
      <c r="O37" s="14"/>
      <c r="P37" s="14"/>
      <c r="Q37" s="261"/>
      <c r="R37" s="14"/>
      <c r="S37" s="14"/>
      <c r="T37" s="14"/>
      <c r="U37" s="14"/>
      <c r="V37" s="14"/>
      <c r="W37" s="14"/>
      <c r="X37" s="14"/>
      <c r="Y37" s="14"/>
      <c r="Z37" s="14"/>
    </row>
    <row r="38" spans="1:26" ht="16.5" customHeight="1" x14ac:dyDescent="0.15">
      <c r="A38" s="133"/>
      <c r="B38" s="12" t="s">
        <v>1739</v>
      </c>
      <c r="C38" s="268"/>
      <c r="D38" s="1"/>
      <c r="E38" s="14"/>
      <c r="F38" s="14"/>
      <c r="G38" s="14"/>
      <c r="H38" s="14"/>
      <c r="I38" s="14">
        <v>2.11</v>
      </c>
      <c r="J38" s="14"/>
      <c r="K38" s="14"/>
      <c r="L38" s="14"/>
      <c r="M38" s="14"/>
      <c r="N38" s="14"/>
      <c r="O38" s="14"/>
      <c r="P38" s="14"/>
      <c r="Q38" s="261"/>
      <c r="R38" s="14"/>
      <c r="S38" s="14"/>
      <c r="T38" s="14"/>
      <c r="U38" s="14"/>
      <c r="V38" s="14"/>
      <c r="W38" s="14"/>
      <c r="X38" s="14"/>
      <c r="Y38" s="14"/>
      <c r="Z38" s="14"/>
    </row>
    <row r="39" spans="1:26" ht="16.5" customHeight="1" x14ac:dyDescent="0.2">
      <c r="A39" s="133"/>
      <c r="B39" s="12" t="s">
        <v>1740</v>
      </c>
      <c r="C39" s="265"/>
      <c r="D39" s="1"/>
      <c r="E39" s="14"/>
      <c r="F39" s="14"/>
      <c r="G39" s="14"/>
      <c r="H39" s="14"/>
      <c r="I39" s="14"/>
      <c r="J39" s="14"/>
      <c r="K39" s="14"/>
      <c r="L39" s="14"/>
      <c r="M39" s="14"/>
      <c r="N39" s="14"/>
      <c r="O39" s="14"/>
      <c r="P39" s="14"/>
      <c r="Q39" s="261"/>
      <c r="R39" s="14"/>
      <c r="S39" s="14"/>
      <c r="T39" s="14"/>
      <c r="U39" s="14"/>
      <c r="V39" s="14"/>
      <c r="W39" s="14"/>
      <c r="X39" s="14"/>
      <c r="Y39" s="14"/>
      <c r="Z39" s="14"/>
    </row>
    <row r="40" spans="1:26" ht="16.5" customHeight="1" x14ac:dyDescent="0.15">
      <c r="A40" s="133"/>
      <c r="B40" s="183" t="s">
        <v>1741</v>
      </c>
      <c r="C40" s="268"/>
      <c r="D40" s="1"/>
      <c r="E40" s="14"/>
      <c r="F40" s="14"/>
      <c r="G40" s="14"/>
      <c r="H40" s="14"/>
      <c r="I40" s="14"/>
      <c r="J40" s="14"/>
      <c r="K40" s="14"/>
      <c r="L40" s="14"/>
      <c r="M40" s="14"/>
      <c r="N40" s="14"/>
      <c r="O40" s="14"/>
      <c r="P40" s="14"/>
      <c r="Q40" s="261"/>
      <c r="R40" s="14"/>
      <c r="S40" s="14"/>
      <c r="T40" s="14"/>
      <c r="U40" s="14"/>
      <c r="V40" s="14"/>
      <c r="W40" s="14"/>
      <c r="X40" s="14"/>
      <c r="Y40" s="14"/>
      <c r="Z40" s="14"/>
    </row>
    <row r="41" spans="1:26" ht="16.5" customHeight="1" x14ac:dyDescent="0.15">
      <c r="A41" s="133"/>
      <c r="B41" s="12" t="s">
        <v>1742</v>
      </c>
      <c r="C41" s="268"/>
      <c r="D41" s="1"/>
      <c r="E41" s="14"/>
      <c r="F41" s="14"/>
      <c r="G41" s="14"/>
      <c r="H41" s="14"/>
      <c r="I41" s="14"/>
      <c r="J41" s="14"/>
      <c r="K41" s="14"/>
      <c r="L41" s="14"/>
      <c r="M41" s="14"/>
      <c r="N41" s="14"/>
      <c r="O41" s="14"/>
      <c r="P41" s="14"/>
      <c r="Q41" s="261"/>
      <c r="R41" s="14"/>
      <c r="S41" s="14"/>
      <c r="T41" s="14"/>
      <c r="U41" s="14"/>
      <c r="V41" s="14"/>
      <c r="W41" s="14"/>
      <c r="X41" s="14"/>
      <c r="Y41" s="14"/>
      <c r="Z41" s="14"/>
    </row>
    <row r="42" spans="1:26" ht="16.5" customHeight="1" x14ac:dyDescent="0.2">
      <c r="A42" s="133"/>
      <c r="B42" s="264" t="s">
        <v>1743</v>
      </c>
      <c r="C42" s="265"/>
      <c r="D42" s="1"/>
      <c r="E42" s="14"/>
      <c r="F42" s="14"/>
      <c r="G42" s="14"/>
      <c r="H42" s="14"/>
      <c r="I42" s="14"/>
      <c r="J42" s="14"/>
      <c r="K42" s="14"/>
      <c r="L42" s="14"/>
      <c r="M42" s="14"/>
      <c r="N42" s="14"/>
      <c r="O42" s="14"/>
      <c r="P42" s="14"/>
      <c r="Q42" s="261"/>
      <c r="R42" s="14"/>
      <c r="S42" s="14"/>
      <c r="T42" s="14"/>
      <c r="U42" s="14"/>
      <c r="V42" s="14"/>
      <c r="W42" s="14"/>
      <c r="X42" s="14"/>
      <c r="Y42" s="14"/>
      <c r="Z42" s="14"/>
    </row>
    <row r="43" spans="1:26" ht="16.5" customHeight="1" x14ac:dyDescent="0.2">
      <c r="A43" s="133"/>
      <c r="B43" s="12" t="s">
        <v>1744</v>
      </c>
      <c r="C43" s="265"/>
      <c r="D43" s="1"/>
      <c r="E43" s="14"/>
      <c r="F43" s="14"/>
      <c r="G43" s="14"/>
      <c r="H43" s="14"/>
      <c r="I43" s="14"/>
      <c r="J43" s="14"/>
      <c r="K43" s="14"/>
      <c r="L43" s="14"/>
      <c r="M43" s="14"/>
      <c r="N43" s="14"/>
      <c r="O43" s="14"/>
      <c r="P43" s="14"/>
      <c r="Q43" s="261"/>
      <c r="R43" s="14"/>
      <c r="S43" s="14"/>
      <c r="T43" s="14"/>
      <c r="U43" s="14"/>
      <c r="V43" s="14"/>
      <c r="W43" s="14"/>
      <c r="X43" s="14"/>
      <c r="Y43" s="14"/>
      <c r="Z43" s="14"/>
    </row>
    <row r="44" spans="1:26" ht="16.5" customHeight="1" x14ac:dyDescent="0.2">
      <c r="A44" s="133"/>
      <c r="B44" s="12" t="s">
        <v>1745</v>
      </c>
      <c r="C44" s="265"/>
      <c r="D44" s="1"/>
      <c r="E44" s="14"/>
      <c r="F44" s="14"/>
      <c r="G44" s="14"/>
      <c r="H44" s="14"/>
      <c r="I44" s="14">
        <v>2.12</v>
      </c>
      <c r="J44" s="14"/>
      <c r="K44" s="14"/>
      <c r="L44" s="14"/>
      <c r="M44" s="14"/>
      <c r="N44" s="14"/>
      <c r="O44" s="14"/>
      <c r="P44" s="14"/>
      <c r="Q44" s="261"/>
      <c r="R44" s="14"/>
      <c r="S44" s="14"/>
      <c r="T44" s="14"/>
      <c r="U44" s="14"/>
      <c r="V44" s="14"/>
      <c r="W44" s="14"/>
      <c r="X44" s="14"/>
      <c r="Y44" s="14"/>
      <c r="Z44" s="14"/>
    </row>
    <row r="45" spans="1:26" ht="16.5" customHeight="1" x14ac:dyDescent="0.2">
      <c r="A45" s="133"/>
      <c r="B45" s="12" t="s">
        <v>1147</v>
      </c>
      <c r="C45" s="265"/>
      <c r="D45" s="1"/>
      <c r="E45" s="14"/>
      <c r="F45" s="14"/>
      <c r="G45" s="14"/>
      <c r="H45" s="14"/>
      <c r="I45" s="14"/>
      <c r="J45" s="14"/>
      <c r="K45" s="14"/>
      <c r="L45" s="14"/>
      <c r="M45" s="14"/>
      <c r="N45" s="14"/>
      <c r="O45" s="14"/>
      <c r="P45" s="14"/>
      <c r="Q45" s="261"/>
      <c r="R45" s="14"/>
      <c r="S45" s="14"/>
      <c r="T45" s="14"/>
      <c r="U45" s="14"/>
      <c r="V45" s="14"/>
      <c r="W45" s="14"/>
      <c r="X45" s="14"/>
      <c r="Y45" s="14"/>
      <c r="Z45" s="14"/>
    </row>
    <row r="46" spans="1:26" ht="16.5" customHeight="1" x14ac:dyDescent="0.15">
      <c r="A46" s="133"/>
      <c r="B46" s="12" t="s">
        <v>1746</v>
      </c>
      <c r="C46" s="268"/>
      <c r="D46" s="1"/>
      <c r="E46" s="14"/>
      <c r="F46" s="14"/>
      <c r="G46" s="14"/>
      <c r="H46" s="14"/>
      <c r="I46" s="14"/>
      <c r="J46" s="14"/>
      <c r="K46" s="14"/>
      <c r="L46" s="14"/>
      <c r="M46" s="14"/>
      <c r="N46" s="14"/>
      <c r="O46" s="14"/>
      <c r="P46" s="14"/>
      <c r="Q46" s="261"/>
      <c r="R46" s="14"/>
      <c r="S46" s="14"/>
      <c r="T46" s="14"/>
      <c r="U46" s="14"/>
      <c r="V46" s="14"/>
      <c r="W46" s="14"/>
      <c r="X46" s="14"/>
      <c r="Y46" s="14"/>
      <c r="Z46" s="14"/>
    </row>
    <row r="47" spans="1:26" ht="16.5" customHeight="1" x14ac:dyDescent="0.15">
      <c r="A47" s="133"/>
      <c r="B47" s="12" t="s">
        <v>1747</v>
      </c>
      <c r="C47" s="268" t="s">
        <v>1748</v>
      </c>
      <c r="D47" s="6" t="s">
        <v>1701</v>
      </c>
      <c r="E47" s="14"/>
      <c r="F47" s="14"/>
      <c r="G47" s="14"/>
      <c r="H47" s="14" t="s">
        <v>9</v>
      </c>
      <c r="I47" s="14">
        <v>2.13</v>
      </c>
      <c r="J47" s="14"/>
      <c r="K47" s="14"/>
      <c r="L47" s="14"/>
      <c r="M47" s="14"/>
      <c r="N47" s="14"/>
      <c r="O47" s="14"/>
      <c r="P47" s="14"/>
      <c r="Q47" s="261"/>
      <c r="R47" s="14"/>
      <c r="S47" s="14"/>
      <c r="T47" s="14"/>
      <c r="U47" s="14"/>
      <c r="V47" s="14"/>
      <c r="W47" s="14"/>
      <c r="X47" s="14"/>
      <c r="Y47" s="14"/>
      <c r="Z47" s="14"/>
    </row>
    <row r="48" spans="1:26" ht="16.5" customHeight="1" x14ac:dyDescent="0.15">
      <c r="A48" s="133"/>
      <c r="B48" s="12" t="s">
        <v>1702</v>
      </c>
      <c r="C48" s="268" t="s">
        <v>1749</v>
      </c>
      <c r="D48" s="1" t="s">
        <v>1684</v>
      </c>
      <c r="E48" s="1" t="s">
        <v>1750</v>
      </c>
      <c r="F48" s="1" t="str">
        <f>$D$47</f>
        <v>( xxxx ÷ xxxx)</v>
      </c>
      <c r="G48" s="14"/>
      <c r="H48" s="14" t="s">
        <v>9</v>
      </c>
      <c r="I48" s="14">
        <v>2.14</v>
      </c>
      <c r="J48" s="14"/>
      <c r="K48" s="14"/>
      <c r="L48" s="14"/>
      <c r="M48" s="14"/>
      <c r="N48" s="14"/>
      <c r="O48" s="14"/>
      <c r="P48" s="14"/>
      <c r="Q48" s="261"/>
      <c r="R48" s="14"/>
      <c r="S48" s="14"/>
      <c r="T48" s="14"/>
      <c r="U48" s="14"/>
      <c r="V48" s="14"/>
      <c r="W48" s="14"/>
      <c r="X48" s="14"/>
      <c r="Y48" s="14"/>
      <c r="Z48" s="14"/>
    </row>
    <row r="49" spans="1:26" ht="16.5" customHeight="1" x14ac:dyDescent="0.15">
      <c r="A49" s="133"/>
      <c r="B49" s="12" t="s">
        <v>1751</v>
      </c>
      <c r="C49" s="268"/>
      <c r="D49" s="1"/>
      <c r="E49" s="1"/>
      <c r="F49" s="14"/>
      <c r="G49" s="14"/>
      <c r="H49" s="14"/>
      <c r="I49" s="14"/>
      <c r="J49" s="14"/>
      <c r="K49" s="14"/>
      <c r="L49" s="14"/>
      <c r="M49" s="14"/>
      <c r="N49" s="14"/>
      <c r="O49" s="14"/>
      <c r="P49" s="14"/>
      <c r="Q49" s="261"/>
      <c r="R49" s="14"/>
      <c r="S49" s="14"/>
      <c r="T49" s="14"/>
      <c r="U49" s="14"/>
      <c r="V49" s="14"/>
      <c r="W49" s="14"/>
      <c r="X49" s="14"/>
      <c r="Y49" s="14"/>
      <c r="Z49" s="14"/>
    </row>
    <row r="50" spans="1:26" ht="16.5" customHeight="1" x14ac:dyDescent="0.15">
      <c r="A50" s="133"/>
      <c r="B50" s="12" t="s">
        <v>1752</v>
      </c>
      <c r="C50" s="268" t="s">
        <v>1753</v>
      </c>
      <c r="D50" s="6" t="s">
        <v>1701</v>
      </c>
      <c r="E50" s="1"/>
      <c r="F50" s="14"/>
      <c r="G50" s="14"/>
      <c r="H50" s="14" t="s">
        <v>9</v>
      </c>
      <c r="I50" s="14">
        <v>2.15</v>
      </c>
      <c r="J50" s="14"/>
      <c r="K50" s="14"/>
      <c r="L50" s="14"/>
      <c r="M50" s="14"/>
      <c r="N50" s="14"/>
      <c r="O50" s="14"/>
      <c r="P50" s="14"/>
      <c r="Q50" s="261"/>
      <c r="R50" s="14"/>
      <c r="S50" s="14"/>
      <c r="T50" s="14"/>
      <c r="U50" s="14"/>
      <c r="V50" s="14"/>
      <c r="W50" s="14"/>
      <c r="X50" s="14"/>
      <c r="Y50" s="14"/>
      <c r="Z50" s="14"/>
    </row>
    <row r="51" spans="1:26" ht="16.5" customHeight="1" x14ac:dyDescent="0.2">
      <c r="A51" s="133"/>
      <c r="B51" s="12" t="s">
        <v>1702</v>
      </c>
      <c r="C51" s="268" t="s">
        <v>1754</v>
      </c>
      <c r="D51" s="6" t="s">
        <v>1684</v>
      </c>
      <c r="E51" s="1" t="s">
        <v>1755</v>
      </c>
      <c r="F51" s="14" t="str">
        <f>$D$50</f>
        <v>( xxxx ÷ xxxx)</v>
      </c>
      <c r="G51" s="14"/>
      <c r="H51" s="14" t="s">
        <v>9</v>
      </c>
      <c r="I51" s="14">
        <v>2.16</v>
      </c>
      <c r="J51" s="14"/>
      <c r="K51" s="14"/>
      <c r="L51" s="14"/>
      <c r="M51" s="14"/>
      <c r="N51" s="14"/>
      <c r="O51" s="14"/>
      <c r="P51" s="14"/>
      <c r="Q51" s="261"/>
      <c r="R51" s="14"/>
      <c r="S51" s="14"/>
      <c r="T51" s="14"/>
      <c r="U51" s="14"/>
      <c r="V51" s="14"/>
      <c r="W51" s="14"/>
      <c r="X51" s="14"/>
      <c r="Y51" s="14"/>
      <c r="Z51" s="14"/>
    </row>
    <row r="52" spans="1:26" ht="16.5" customHeight="1" x14ac:dyDescent="0.2">
      <c r="A52" s="133"/>
      <c r="B52" s="12" t="s">
        <v>1756</v>
      </c>
      <c r="C52" s="268" t="s">
        <v>1616</v>
      </c>
      <c r="D52" s="1" t="str">
        <f>$D$3</f>
        <v>xxx</v>
      </c>
      <c r="E52" s="14"/>
      <c r="F52" s="14"/>
      <c r="G52" s="14"/>
      <c r="H52" s="14" t="s">
        <v>7</v>
      </c>
      <c r="I52" s="14"/>
      <c r="J52" s="14"/>
      <c r="K52" s="14"/>
      <c r="L52" s="14"/>
      <c r="M52" s="14"/>
      <c r="N52" s="14"/>
      <c r="O52" s="14"/>
      <c r="P52" s="14"/>
      <c r="Q52" s="261"/>
      <c r="R52" s="14"/>
      <c r="S52" s="14"/>
      <c r="T52" s="14"/>
      <c r="U52" s="14"/>
      <c r="V52" s="14"/>
      <c r="W52" s="14"/>
      <c r="X52" s="14"/>
      <c r="Y52" s="14"/>
      <c r="Z52" s="14"/>
    </row>
    <row r="53" spans="1:26" ht="16.5" customHeight="1" x14ac:dyDescent="0.15">
      <c r="A53" s="133"/>
      <c r="B53" s="12" t="s">
        <v>1757</v>
      </c>
      <c r="C53" s="268" t="s">
        <v>1758</v>
      </c>
      <c r="D53" s="1" t="e">
        <f>(($D$48)+($D$51))*($D$52)</f>
        <v>#VALUE!</v>
      </c>
      <c r="E53" s="14"/>
      <c r="F53" s="14"/>
      <c r="G53" s="14"/>
      <c r="H53" s="14" t="s">
        <v>9</v>
      </c>
      <c r="I53" s="14"/>
      <c r="J53" s="14"/>
      <c r="K53" s="14"/>
      <c r="L53" s="14"/>
      <c r="M53" s="14"/>
      <c r="N53" s="14"/>
      <c r="O53" s="14"/>
      <c r="P53" s="14"/>
      <c r="Q53" s="261"/>
      <c r="R53" s="14"/>
      <c r="S53" s="14"/>
      <c r="T53" s="14"/>
      <c r="U53" s="14"/>
      <c r="V53" s="14"/>
      <c r="W53" s="14"/>
      <c r="X53" s="14"/>
      <c r="Y53" s="14"/>
      <c r="Z53" s="14"/>
    </row>
    <row r="54" spans="1:26" ht="16.5" customHeight="1" x14ac:dyDescent="0.15">
      <c r="A54" s="133"/>
      <c r="B54" s="12" t="s">
        <v>1759</v>
      </c>
      <c r="C54" s="268" t="s">
        <v>1685</v>
      </c>
      <c r="D54" s="1" t="str">
        <f>($D$4)</f>
        <v>xxx</v>
      </c>
      <c r="E54" s="14"/>
      <c r="F54" s="14"/>
      <c r="G54" s="14"/>
      <c r="H54" s="14" t="s">
        <v>9</v>
      </c>
      <c r="I54" s="14"/>
      <c r="J54" s="14"/>
      <c r="K54" s="14"/>
      <c r="L54" s="14"/>
      <c r="M54" s="14"/>
      <c r="N54" s="14"/>
      <c r="O54" s="14"/>
      <c r="P54" s="14"/>
      <c r="Q54" s="261"/>
      <c r="R54" s="14"/>
      <c r="S54" s="14"/>
      <c r="T54" s="14"/>
      <c r="U54" s="14"/>
      <c r="V54" s="14"/>
      <c r="W54" s="14"/>
      <c r="X54" s="14"/>
      <c r="Y54" s="14"/>
      <c r="Z54" s="14"/>
    </row>
    <row r="55" spans="1:26" ht="16.5" customHeight="1" x14ac:dyDescent="0.15">
      <c r="A55" s="133"/>
      <c r="B55" s="12" t="s">
        <v>1760</v>
      </c>
      <c r="C55" s="268" t="s">
        <v>1761</v>
      </c>
      <c r="D55" s="1" t="e">
        <f>($D$53)+($D$54)</f>
        <v>#VALUE!</v>
      </c>
      <c r="E55" s="14"/>
      <c r="F55" s="14"/>
      <c r="G55" s="14"/>
      <c r="H55" s="14" t="s">
        <v>9</v>
      </c>
      <c r="I55" s="14">
        <v>2.17</v>
      </c>
      <c r="J55" s="14"/>
      <c r="K55" s="14"/>
      <c r="L55" s="14"/>
      <c r="M55" s="14"/>
      <c r="N55" s="14"/>
      <c r="O55" s="14"/>
      <c r="P55" s="14"/>
      <c r="Q55" s="261"/>
      <c r="R55" s="14"/>
      <c r="S55" s="14"/>
      <c r="T55" s="14"/>
      <c r="U55" s="14"/>
      <c r="V55" s="14"/>
      <c r="W55" s="14"/>
      <c r="X55" s="14"/>
      <c r="Y55" s="14"/>
      <c r="Z55" s="14"/>
    </row>
    <row r="56" spans="1:26" ht="16.5" customHeight="1" x14ac:dyDescent="0.2">
      <c r="A56" s="133"/>
      <c r="B56" s="264" t="s">
        <v>1762</v>
      </c>
      <c r="C56" s="265"/>
      <c r="D56" s="1"/>
      <c r="E56" s="14"/>
      <c r="F56" s="14"/>
      <c r="G56" s="14"/>
      <c r="H56" s="14"/>
      <c r="I56" s="14"/>
      <c r="J56" s="14"/>
      <c r="K56" s="14"/>
      <c r="L56" s="14"/>
      <c r="M56" s="14"/>
      <c r="N56" s="14"/>
      <c r="O56" s="14"/>
      <c r="P56" s="14"/>
      <c r="Q56" s="261"/>
      <c r="R56" s="14"/>
      <c r="S56" s="14"/>
      <c r="T56" s="14"/>
      <c r="U56" s="14"/>
      <c r="V56" s="14"/>
      <c r="W56" s="14"/>
      <c r="X56" s="14"/>
      <c r="Y56" s="14"/>
      <c r="Z56" s="14"/>
    </row>
    <row r="57" spans="1:26" ht="16.5" customHeight="1" x14ac:dyDescent="0.2">
      <c r="A57" s="133"/>
      <c r="B57" s="12" t="s">
        <v>1763</v>
      </c>
      <c r="C57" s="265"/>
      <c r="D57" s="1"/>
      <c r="E57" s="14"/>
      <c r="F57" s="14"/>
      <c r="G57" s="14"/>
      <c r="H57" s="14"/>
      <c r="I57" s="14"/>
      <c r="J57" s="14"/>
      <c r="K57" s="14"/>
      <c r="L57" s="14"/>
      <c r="M57" s="14"/>
      <c r="N57" s="14"/>
      <c r="O57" s="14"/>
      <c r="P57" s="14"/>
      <c r="Q57" s="261"/>
      <c r="R57" s="14"/>
      <c r="S57" s="14"/>
      <c r="T57" s="14"/>
      <c r="U57" s="14"/>
      <c r="V57" s="14"/>
      <c r="W57" s="14"/>
      <c r="X57" s="14"/>
      <c r="Y57" s="14"/>
      <c r="Z57" s="14"/>
    </row>
    <row r="58" spans="1:26" ht="16.5" customHeight="1" x14ac:dyDescent="0.15">
      <c r="A58" s="133"/>
      <c r="B58" s="12" t="s">
        <v>1764</v>
      </c>
      <c r="C58" s="268"/>
      <c r="D58" s="1"/>
      <c r="E58" s="14"/>
      <c r="F58" s="14"/>
      <c r="G58" s="14"/>
      <c r="H58" s="14"/>
      <c r="I58" s="14">
        <v>2.1800000000000002</v>
      </c>
      <c r="J58" s="14"/>
      <c r="K58" s="14"/>
      <c r="L58" s="14"/>
      <c r="M58" s="14"/>
      <c r="N58" s="14"/>
      <c r="O58" s="14"/>
      <c r="P58" s="14"/>
      <c r="Q58" s="261"/>
      <c r="R58" s="14"/>
      <c r="S58" s="14"/>
      <c r="T58" s="14"/>
      <c r="U58" s="14"/>
      <c r="V58" s="14"/>
      <c r="W58" s="14"/>
      <c r="X58" s="14"/>
      <c r="Y58" s="14"/>
      <c r="Z58" s="14"/>
    </row>
    <row r="59" spans="1:26" ht="16.5" customHeight="1" x14ac:dyDescent="0.2">
      <c r="A59" s="133"/>
      <c r="B59" s="12" t="s">
        <v>1740</v>
      </c>
      <c r="C59" s="265"/>
      <c r="D59" s="1"/>
      <c r="E59" s="14"/>
      <c r="F59" s="14"/>
      <c r="G59" s="14"/>
      <c r="H59" s="14"/>
      <c r="I59" s="14"/>
      <c r="J59" s="14"/>
      <c r="K59" s="14"/>
      <c r="L59" s="14"/>
      <c r="M59" s="14"/>
      <c r="N59" s="14"/>
      <c r="O59" s="14"/>
      <c r="P59" s="14"/>
      <c r="Q59" s="261"/>
      <c r="R59" s="14"/>
      <c r="S59" s="14"/>
      <c r="T59" s="14"/>
      <c r="U59" s="14"/>
      <c r="V59" s="14"/>
      <c r="W59" s="14"/>
      <c r="X59" s="14"/>
      <c r="Y59" s="14"/>
      <c r="Z59" s="14"/>
    </row>
    <row r="60" spans="1:26" ht="16.5" customHeight="1" x14ac:dyDescent="0.15">
      <c r="A60" s="133"/>
      <c r="B60" s="12" t="s">
        <v>1765</v>
      </c>
      <c r="C60" s="268" t="s">
        <v>1703</v>
      </c>
      <c r="D60" s="1" t="str">
        <f>$D$16</f>
        <v>xxxx</v>
      </c>
      <c r="E60" s="14"/>
      <c r="F60" s="14"/>
      <c r="G60" s="14"/>
      <c r="H60" s="14" t="s">
        <v>9</v>
      </c>
      <c r="I60" s="14"/>
      <c r="J60" s="14"/>
      <c r="K60" s="14"/>
      <c r="L60" s="14"/>
      <c r="M60" s="14"/>
      <c r="N60" s="14"/>
      <c r="O60" s="14"/>
      <c r="P60" s="14"/>
      <c r="Q60" s="261"/>
      <c r="R60" s="14"/>
      <c r="S60" s="14"/>
      <c r="T60" s="14"/>
      <c r="U60" s="14"/>
      <c r="V60" s="14"/>
      <c r="W60" s="14"/>
      <c r="X60" s="14"/>
      <c r="Y60" s="14"/>
      <c r="Z60" s="14"/>
    </row>
    <row r="61" spans="1:26" ht="16.5" customHeight="1" x14ac:dyDescent="0.15">
      <c r="A61" s="133"/>
      <c r="B61" s="12" t="s">
        <v>1766</v>
      </c>
      <c r="C61" s="268" t="s">
        <v>1767</v>
      </c>
      <c r="D61" s="1" t="e">
        <f>$D$55</f>
        <v>#VALUE!</v>
      </c>
      <c r="E61" s="14"/>
      <c r="F61" s="14"/>
      <c r="G61" s="14"/>
      <c r="H61" s="14" t="s">
        <v>9</v>
      </c>
      <c r="I61" s="14"/>
      <c r="J61" s="14"/>
      <c r="K61" s="14"/>
      <c r="L61" s="14"/>
      <c r="M61" s="14"/>
      <c r="N61" s="14"/>
      <c r="O61" s="14"/>
      <c r="P61" s="14"/>
      <c r="Q61" s="261"/>
      <c r="R61" s="14"/>
      <c r="S61" s="14"/>
      <c r="T61" s="14"/>
      <c r="U61" s="14"/>
      <c r="V61" s="14"/>
      <c r="W61" s="14"/>
      <c r="X61" s="14"/>
      <c r="Y61" s="14"/>
      <c r="Z61" s="14"/>
    </row>
    <row r="62" spans="1:26" ht="16.5" customHeight="1" x14ac:dyDescent="0.15">
      <c r="A62" s="133"/>
      <c r="B62" s="12" t="s">
        <v>1768</v>
      </c>
      <c r="C62" s="268" t="s">
        <v>1769</v>
      </c>
      <c r="D62" s="1" t="e">
        <f>$D$60+$D$61</f>
        <v>#VALUE!</v>
      </c>
      <c r="E62" s="14"/>
      <c r="F62" s="14"/>
      <c r="G62" s="14"/>
      <c r="H62" s="14" t="s">
        <v>9</v>
      </c>
      <c r="I62" s="14">
        <v>2.19</v>
      </c>
      <c r="J62" s="14"/>
      <c r="K62" s="14"/>
      <c r="L62" s="14"/>
      <c r="M62" s="14"/>
      <c r="N62" s="14"/>
      <c r="O62" s="14"/>
      <c r="P62" s="14"/>
      <c r="Q62" s="261"/>
      <c r="R62" s="14"/>
      <c r="S62" s="14"/>
      <c r="T62" s="14"/>
      <c r="U62" s="14"/>
      <c r="V62" s="14"/>
      <c r="W62" s="14"/>
      <c r="X62" s="14"/>
      <c r="Y62" s="14"/>
      <c r="Z62" s="14"/>
    </row>
    <row r="63" spans="1:26" ht="16.5" customHeight="1" x14ac:dyDescent="0.2">
      <c r="A63" s="133"/>
      <c r="B63" s="12" t="s">
        <v>1770</v>
      </c>
      <c r="C63" s="265"/>
      <c r="D63" s="1"/>
      <c r="E63" s="14"/>
      <c r="F63" s="14"/>
      <c r="G63" s="14"/>
      <c r="H63" s="14"/>
      <c r="I63" s="14"/>
      <c r="J63" s="14"/>
      <c r="K63" s="14"/>
      <c r="L63" s="14"/>
      <c r="M63" s="14"/>
      <c r="N63" s="14"/>
      <c r="O63" s="14"/>
      <c r="P63" s="14"/>
      <c r="Q63" s="261"/>
      <c r="R63" s="14"/>
      <c r="S63" s="14"/>
      <c r="T63" s="14"/>
      <c r="U63" s="14"/>
      <c r="V63" s="14"/>
      <c r="W63" s="14"/>
      <c r="X63" s="14"/>
      <c r="Y63" s="14"/>
      <c r="Z63" s="14"/>
    </row>
    <row r="64" spans="1:26" ht="16.5" customHeight="1" x14ac:dyDescent="0.15">
      <c r="A64" s="133"/>
      <c r="B64" s="12" t="s">
        <v>1771</v>
      </c>
      <c r="C64" s="268"/>
      <c r="D64" s="1"/>
      <c r="E64" s="14"/>
      <c r="F64" s="14"/>
      <c r="G64" s="14"/>
      <c r="H64" s="14"/>
      <c r="I64" s="14" t="s">
        <v>1772</v>
      </c>
      <c r="J64" s="14"/>
      <c r="K64" s="14"/>
      <c r="L64" s="14"/>
      <c r="M64" s="14"/>
      <c r="N64" s="14"/>
      <c r="O64" s="14"/>
      <c r="P64" s="14"/>
      <c r="Q64" s="261"/>
      <c r="R64" s="14"/>
      <c r="S64" s="14"/>
      <c r="T64" s="14"/>
      <c r="U64" s="14"/>
      <c r="V64" s="14"/>
      <c r="W64" s="14"/>
      <c r="X64" s="14"/>
      <c r="Y64" s="14"/>
      <c r="Z64" s="14"/>
    </row>
    <row r="65" spans="1:26" ht="16.5" customHeight="1" x14ac:dyDescent="0.2">
      <c r="A65" s="133"/>
      <c r="B65" s="12" t="s">
        <v>1707</v>
      </c>
      <c r="C65" s="265"/>
      <c r="D65" s="1"/>
      <c r="E65" s="14"/>
      <c r="F65" s="14"/>
      <c r="G65" s="14"/>
      <c r="H65" s="14"/>
      <c r="I65" s="14"/>
      <c r="J65" s="14"/>
      <c r="K65" s="14"/>
      <c r="L65" s="14"/>
      <c r="M65" s="14"/>
      <c r="N65" s="14"/>
      <c r="O65" s="14"/>
      <c r="P65" s="14"/>
      <c r="Q65" s="261"/>
      <c r="R65" s="14"/>
      <c r="S65" s="14"/>
      <c r="T65" s="14"/>
      <c r="U65" s="14"/>
      <c r="V65" s="14"/>
      <c r="W65" s="14"/>
      <c r="X65" s="14"/>
      <c r="Y65" s="14"/>
      <c r="Z65" s="14"/>
    </row>
    <row r="66" spans="1:26" ht="16.5" customHeight="1" x14ac:dyDescent="0.2">
      <c r="A66" s="133"/>
      <c r="B66" s="12" t="s">
        <v>1773</v>
      </c>
      <c r="C66" s="265"/>
      <c r="D66" s="1"/>
      <c r="E66" s="14"/>
      <c r="F66" s="14"/>
      <c r="G66" s="14"/>
      <c r="H66" s="14"/>
      <c r="I66" s="14"/>
      <c r="J66" s="14"/>
      <c r="K66" s="14"/>
      <c r="L66" s="14"/>
      <c r="M66" s="14"/>
      <c r="N66" s="14"/>
      <c r="O66" s="14"/>
      <c r="P66" s="14"/>
      <c r="Q66" s="261"/>
      <c r="R66" s="14"/>
      <c r="S66" s="14"/>
      <c r="T66" s="14"/>
      <c r="U66" s="14"/>
      <c r="V66" s="14"/>
      <c r="W66" s="14"/>
      <c r="X66" s="14"/>
      <c r="Y66" s="14"/>
      <c r="Z66" s="14"/>
    </row>
    <row r="67" spans="1:26" ht="16.5" customHeight="1" x14ac:dyDescent="0.2">
      <c r="A67" s="133"/>
      <c r="B67" s="12" t="s">
        <v>1774</v>
      </c>
      <c r="C67" s="265"/>
      <c r="D67" s="1"/>
      <c r="E67" s="14"/>
      <c r="F67" s="14"/>
      <c r="G67" s="14"/>
      <c r="H67" s="14"/>
      <c r="I67" s="14"/>
      <c r="J67" s="14"/>
      <c r="K67" s="14"/>
      <c r="L67" s="14"/>
      <c r="M67" s="14"/>
      <c r="N67" s="14"/>
      <c r="O67" s="14"/>
      <c r="P67" s="14"/>
      <c r="Q67" s="261"/>
      <c r="R67" s="14"/>
      <c r="S67" s="14"/>
      <c r="T67" s="14"/>
      <c r="U67" s="14"/>
      <c r="V67" s="14"/>
      <c r="W67" s="14"/>
      <c r="X67" s="14"/>
      <c r="Y67" s="14"/>
      <c r="Z67" s="14"/>
    </row>
    <row r="68" spans="1:26" ht="16.5" customHeight="1" x14ac:dyDescent="0.15">
      <c r="A68" s="133"/>
      <c r="B68" s="12" t="s">
        <v>1775</v>
      </c>
      <c r="C68" s="268" t="s">
        <v>1776</v>
      </c>
      <c r="D68" s="6" t="s">
        <v>1701</v>
      </c>
      <c r="E68" s="1" t="s">
        <v>1777</v>
      </c>
      <c r="F68" s="14"/>
      <c r="G68" s="14"/>
      <c r="H68" s="14"/>
      <c r="I68" s="1">
        <v>2.21</v>
      </c>
      <c r="J68" s="14"/>
      <c r="K68" s="14"/>
      <c r="L68" s="14"/>
      <c r="M68" s="14"/>
      <c r="N68" s="14"/>
      <c r="O68" s="14"/>
      <c r="P68" s="14"/>
      <c r="Q68" s="261"/>
      <c r="R68" s="14"/>
      <c r="S68" s="14"/>
      <c r="T68" s="14"/>
      <c r="U68" s="14"/>
      <c r="V68" s="14"/>
      <c r="W68" s="14"/>
      <c r="X68" s="14"/>
      <c r="Y68" s="14"/>
      <c r="Z68" s="14"/>
    </row>
    <row r="69" spans="1:26" ht="16.5" customHeight="1" x14ac:dyDescent="0.15">
      <c r="A69" s="133"/>
      <c r="B69" s="12" t="s">
        <v>1778</v>
      </c>
      <c r="C69" s="268" t="s">
        <v>1779</v>
      </c>
      <c r="D69" s="6" t="s">
        <v>1684</v>
      </c>
      <c r="E69" s="1"/>
      <c r="F69" s="14"/>
      <c r="G69" s="14"/>
      <c r="H69" s="14" t="s">
        <v>9</v>
      </c>
      <c r="I69" s="1">
        <v>2.2200000000000002</v>
      </c>
      <c r="J69" s="14"/>
      <c r="K69" s="14"/>
      <c r="L69" s="14"/>
      <c r="M69" s="14"/>
      <c r="N69" s="14"/>
      <c r="O69" s="14"/>
      <c r="P69" s="14"/>
      <c r="Q69" s="261"/>
      <c r="R69" s="14"/>
      <c r="S69" s="14"/>
      <c r="T69" s="14"/>
      <c r="U69" s="14"/>
      <c r="V69" s="14"/>
      <c r="W69" s="14"/>
      <c r="X69" s="14"/>
      <c r="Y69" s="14"/>
      <c r="Z69" s="14"/>
    </row>
    <row r="70" spans="1:26" ht="16.5" customHeight="1" x14ac:dyDescent="0.2">
      <c r="A70" s="133"/>
      <c r="B70" s="12" t="s">
        <v>1780</v>
      </c>
      <c r="C70" s="265"/>
      <c r="D70" s="1"/>
      <c r="E70" s="1"/>
      <c r="F70" s="14"/>
      <c r="G70" s="14"/>
      <c r="H70" s="14"/>
      <c r="I70" s="14"/>
      <c r="J70" s="14"/>
      <c r="K70" s="14"/>
      <c r="L70" s="14"/>
      <c r="M70" s="14"/>
      <c r="N70" s="14"/>
      <c r="O70" s="14"/>
      <c r="P70" s="14"/>
      <c r="Q70" s="261"/>
      <c r="R70" s="14"/>
      <c r="S70" s="14"/>
      <c r="T70" s="14"/>
      <c r="U70" s="14"/>
      <c r="V70" s="14"/>
      <c r="W70" s="14"/>
      <c r="X70" s="14"/>
      <c r="Y70" s="14"/>
      <c r="Z70" s="14"/>
    </row>
    <row r="71" spans="1:26" ht="16.5" customHeight="1" x14ac:dyDescent="0.2">
      <c r="A71" s="133"/>
      <c r="B71" s="12" t="s">
        <v>1781</v>
      </c>
      <c r="C71" s="268"/>
      <c r="D71" s="14"/>
      <c r="E71" s="14"/>
      <c r="F71" s="9"/>
      <c r="G71" s="9"/>
      <c r="H71" s="5"/>
      <c r="I71" s="1">
        <v>2.23</v>
      </c>
      <c r="J71" s="14"/>
      <c r="K71" s="14"/>
      <c r="L71" s="14"/>
      <c r="M71" s="14"/>
      <c r="N71" s="14"/>
      <c r="O71" s="14"/>
      <c r="P71" s="14"/>
      <c r="Q71" s="261"/>
      <c r="R71" s="14"/>
      <c r="S71" s="14"/>
      <c r="T71" s="14"/>
      <c r="U71" s="14"/>
      <c r="V71" s="14"/>
      <c r="W71" s="14"/>
      <c r="X71" s="14"/>
      <c r="Y71" s="14"/>
      <c r="Z71" s="14"/>
    </row>
    <row r="72" spans="1:26" ht="16.5" customHeight="1" x14ac:dyDescent="0.15">
      <c r="A72" s="133"/>
      <c r="B72" s="12" t="s">
        <v>1782</v>
      </c>
      <c r="C72" s="268" t="s">
        <v>1783</v>
      </c>
      <c r="D72" s="1" t="e">
        <f t="shared" ref="D72:D73" si="0">($D$69/$D$62)*100</f>
        <v>#VALUE!</v>
      </c>
      <c r="E72" s="1" t="s">
        <v>1784</v>
      </c>
      <c r="F72" s="1"/>
      <c r="G72" s="1"/>
      <c r="H72" s="6"/>
      <c r="I72" s="14">
        <v>2.2400000000000002</v>
      </c>
      <c r="J72" s="183"/>
      <c r="K72" s="183"/>
      <c r="L72" s="183"/>
      <c r="M72" s="183"/>
      <c r="N72" s="183"/>
      <c r="O72" s="183"/>
      <c r="P72" s="183"/>
      <c r="Q72" s="269"/>
      <c r="R72" s="183"/>
      <c r="S72" s="183"/>
      <c r="T72" s="183"/>
      <c r="U72" s="183"/>
      <c r="V72" s="183"/>
      <c r="W72" s="183"/>
      <c r="X72" s="183"/>
      <c r="Y72" s="183"/>
      <c r="Z72" s="183"/>
    </row>
    <row r="73" spans="1:26" ht="16.5" customHeight="1" x14ac:dyDescent="0.15">
      <c r="A73" s="133"/>
      <c r="B73" s="12" t="s">
        <v>1785</v>
      </c>
      <c r="C73" s="268" t="s">
        <v>1783</v>
      </c>
      <c r="D73" s="1" t="e">
        <f t="shared" si="0"/>
        <v>#VALUE!</v>
      </c>
      <c r="E73" s="1" t="s">
        <v>1786</v>
      </c>
      <c r="F73" s="1" t="str">
        <f>($D$68)</f>
        <v>( xxxx ÷ xxxx)</v>
      </c>
      <c r="G73" s="1" t="s">
        <v>1777</v>
      </c>
      <c r="H73" s="6"/>
      <c r="I73" s="14"/>
      <c r="J73" s="183"/>
      <c r="K73" s="183"/>
      <c r="L73" s="183"/>
      <c r="M73" s="183"/>
      <c r="N73" s="183"/>
      <c r="O73" s="183"/>
      <c r="P73" s="183"/>
      <c r="Q73" s="269"/>
      <c r="R73" s="183"/>
      <c r="S73" s="183"/>
      <c r="T73" s="183"/>
      <c r="U73" s="183"/>
      <c r="V73" s="183"/>
      <c r="W73" s="183"/>
      <c r="X73" s="183"/>
      <c r="Y73" s="183"/>
      <c r="Z73" s="183"/>
    </row>
    <row r="74" spans="1:26" ht="16.5" customHeight="1" x14ac:dyDescent="0.15">
      <c r="A74" s="133"/>
      <c r="B74" s="272" t="s">
        <v>1787</v>
      </c>
      <c r="C74" s="268"/>
      <c r="D74" s="1"/>
      <c r="E74" s="1"/>
      <c r="F74" s="1"/>
      <c r="G74" s="1"/>
      <c r="H74" s="6"/>
      <c r="I74" s="14"/>
      <c r="J74" s="183"/>
      <c r="K74" s="183"/>
      <c r="L74" s="183"/>
      <c r="M74" s="183"/>
      <c r="N74" s="183"/>
      <c r="O74" s="183"/>
      <c r="P74" s="183"/>
      <c r="Q74" s="269"/>
      <c r="R74" s="183"/>
      <c r="S74" s="183"/>
      <c r="T74" s="183"/>
      <c r="U74" s="183"/>
      <c r="V74" s="183"/>
      <c r="W74" s="183"/>
      <c r="X74" s="183"/>
      <c r="Y74" s="183"/>
      <c r="Z74" s="183"/>
    </row>
    <row r="75" spans="1:26" ht="16.5" customHeight="1" x14ac:dyDescent="0.15">
      <c r="A75" s="133"/>
      <c r="B75" s="12" t="s">
        <v>1788</v>
      </c>
      <c r="C75" s="268"/>
      <c r="D75" s="1"/>
      <c r="E75" s="1"/>
      <c r="F75" s="1"/>
      <c r="G75" s="1"/>
      <c r="H75" s="6"/>
      <c r="I75" s="14"/>
      <c r="J75" s="183"/>
      <c r="K75" s="183"/>
      <c r="L75" s="183"/>
      <c r="M75" s="183"/>
      <c r="N75" s="183"/>
      <c r="O75" s="183"/>
      <c r="P75" s="183"/>
      <c r="Q75" s="269"/>
      <c r="R75" s="183"/>
      <c r="S75" s="183"/>
      <c r="T75" s="183"/>
      <c r="U75" s="183"/>
      <c r="V75" s="183"/>
      <c r="W75" s="183"/>
      <c r="X75" s="183"/>
      <c r="Y75" s="183"/>
      <c r="Z75" s="183"/>
    </row>
    <row r="76" spans="1:26" ht="16.5" customHeight="1" x14ac:dyDescent="0.15">
      <c r="A76" s="133"/>
      <c r="B76" s="12" t="s">
        <v>1789</v>
      </c>
      <c r="C76" s="268"/>
      <c r="D76" s="1"/>
      <c r="E76" s="1"/>
      <c r="F76" s="1"/>
      <c r="G76" s="1"/>
      <c r="H76" s="6"/>
      <c r="I76" s="14">
        <v>2.25</v>
      </c>
      <c r="J76" s="183"/>
      <c r="K76" s="183"/>
      <c r="L76" s="183"/>
      <c r="M76" s="183"/>
      <c r="N76" s="183"/>
      <c r="O76" s="183"/>
      <c r="P76" s="183"/>
      <c r="Q76" s="269"/>
      <c r="R76" s="183"/>
      <c r="S76" s="183"/>
      <c r="T76" s="183"/>
      <c r="U76" s="183"/>
      <c r="V76" s="183"/>
      <c r="W76" s="183"/>
      <c r="X76" s="183"/>
      <c r="Y76" s="183"/>
      <c r="Z76" s="183"/>
    </row>
    <row r="77" spans="1:26" ht="16.5" customHeight="1" x14ac:dyDescent="0.2">
      <c r="A77" s="270"/>
      <c r="B77" s="12" t="s">
        <v>1790</v>
      </c>
      <c r="C77" s="268" t="s">
        <v>1791</v>
      </c>
      <c r="D77" s="6" t="e">
        <f>$D$62-$D$69</f>
        <v>#VALUE!</v>
      </c>
      <c r="E77" s="1"/>
      <c r="F77" s="271"/>
      <c r="G77" s="271"/>
      <c r="H77" s="1" t="s">
        <v>9</v>
      </c>
      <c r="I77" s="14">
        <v>2.2599999999999998</v>
      </c>
      <c r="J77" s="261"/>
      <c r="K77" s="261"/>
      <c r="L77" s="261"/>
      <c r="M77" s="261"/>
      <c r="N77" s="261"/>
      <c r="O77" s="261"/>
      <c r="P77" s="261"/>
      <c r="Q77" s="261"/>
      <c r="R77" s="261"/>
      <c r="S77" s="261"/>
      <c r="T77" s="261"/>
      <c r="U77" s="261"/>
      <c r="V77" s="261"/>
      <c r="W77" s="261"/>
      <c r="X77" s="261"/>
      <c r="Y77" s="261"/>
      <c r="Z77" s="261"/>
    </row>
    <row r="78" spans="1:26" ht="16.5" customHeight="1" x14ac:dyDescent="0.2">
      <c r="A78" s="133"/>
      <c r="B78" s="12" t="s">
        <v>1792</v>
      </c>
      <c r="C78" s="268"/>
      <c r="D78" s="1"/>
      <c r="E78" s="1"/>
      <c r="F78" s="9"/>
      <c r="G78" s="9"/>
      <c r="H78" s="5"/>
      <c r="I78" s="14"/>
      <c r="J78" s="14"/>
      <c r="K78" s="14"/>
      <c r="L78" s="14"/>
      <c r="M78" s="14"/>
      <c r="N78" s="14"/>
      <c r="O78" s="14"/>
      <c r="P78" s="14"/>
      <c r="Q78" s="261"/>
      <c r="R78" s="14"/>
      <c r="S78" s="14"/>
      <c r="T78" s="14"/>
      <c r="U78" s="14"/>
      <c r="V78" s="14"/>
      <c r="W78" s="14"/>
      <c r="X78" s="14"/>
      <c r="Y78" s="14"/>
      <c r="Z78" s="14"/>
    </row>
    <row r="79" spans="1:26" ht="16.5" customHeight="1" x14ac:dyDescent="0.2">
      <c r="A79" s="133"/>
      <c r="B79" s="12" t="s">
        <v>1793</v>
      </c>
      <c r="C79" s="268"/>
      <c r="D79" s="1"/>
      <c r="E79" s="1"/>
      <c r="F79" s="9"/>
      <c r="G79" s="9"/>
      <c r="H79" s="5"/>
      <c r="I79" s="14">
        <v>2.27</v>
      </c>
      <c r="J79" s="14"/>
      <c r="K79" s="14"/>
      <c r="L79" s="14"/>
      <c r="M79" s="14"/>
      <c r="N79" s="14"/>
      <c r="O79" s="14"/>
      <c r="P79" s="14"/>
      <c r="Q79" s="261"/>
      <c r="R79" s="14"/>
      <c r="S79" s="14"/>
      <c r="T79" s="14"/>
      <c r="U79" s="14"/>
      <c r="V79" s="14"/>
      <c r="W79" s="14"/>
      <c r="X79" s="14"/>
      <c r="Y79" s="14"/>
      <c r="Z79" s="14"/>
    </row>
    <row r="80" spans="1:26" ht="16.5" customHeight="1" x14ac:dyDescent="0.3">
      <c r="A80" s="133"/>
      <c r="B80" s="12" t="s">
        <v>1794</v>
      </c>
      <c r="C80" s="265" t="s">
        <v>1795</v>
      </c>
      <c r="D80" s="14" t="e">
        <f>(($D$77)/($D$62))*100</f>
        <v>#VALUE!</v>
      </c>
      <c r="E80" s="1" t="s">
        <v>1784</v>
      </c>
      <c r="F80" s="271"/>
      <c r="G80" s="271"/>
      <c r="H80" s="14"/>
      <c r="I80" s="14">
        <v>2.2799999999999998</v>
      </c>
      <c r="J80" s="14"/>
      <c r="K80" s="14"/>
      <c r="L80" s="14"/>
      <c r="M80" s="14"/>
      <c r="N80" s="14"/>
      <c r="O80" s="14"/>
      <c r="P80" s="14"/>
      <c r="Q80" s="261"/>
      <c r="R80" s="14"/>
      <c r="S80" s="14"/>
      <c r="T80" s="14"/>
      <c r="U80" s="14"/>
      <c r="V80" s="14"/>
      <c r="W80" s="14"/>
      <c r="X80" s="14"/>
      <c r="Y80" s="14"/>
      <c r="Z80" s="14"/>
    </row>
    <row r="81" spans="1:26" ht="16.5" customHeight="1" x14ac:dyDescent="0.15">
      <c r="A81" s="133"/>
      <c r="B81" s="12" t="s">
        <v>1796</v>
      </c>
      <c r="C81" s="268" t="s">
        <v>1797</v>
      </c>
      <c r="D81" s="6" t="s">
        <v>1701</v>
      </c>
      <c r="E81" s="1" t="s">
        <v>1777</v>
      </c>
      <c r="F81" s="14"/>
      <c r="G81" s="14"/>
      <c r="H81" s="14"/>
      <c r="I81" s="1">
        <v>2.29</v>
      </c>
      <c r="J81" s="14"/>
      <c r="K81" s="14"/>
      <c r="L81" s="14"/>
      <c r="M81" s="14"/>
      <c r="N81" s="14"/>
      <c r="O81" s="14"/>
      <c r="P81" s="14"/>
      <c r="Q81" s="261"/>
      <c r="R81" s="14"/>
      <c r="S81" s="14"/>
      <c r="T81" s="14"/>
      <c r="U81" s="14"/>
      <c r="V81" s="14"/>
      <c r="W81" s="14"/>
      <c r="X81" s="14"/>
      <c r="Y81" s="14"/>
      <c r="Z81" s="14"/>
    </row>
    <row r="82" spans="1:26" ht="16.5" customHeight="1" x14ac:dyDescent="0.3">
      <c r="A82" s="133"/>
      <c r="B82" s="12" t="s">
        <v>1798</v>
      </c>
      <c r="C82" s="265" t="s">
        <v>1795</v>
      </c>
      <c r="D82" s="14" t="e">
        <f>$D$32</f>
        <v>#VALUE!</v>
      </c>
      <c r="E82" s="1" t="s">
        <v>1799</v>
      </c>
      <c r="F82" s="9" t="str">
        <f>$D$33</f>
        <v>( xxxx ÷ xxxx)</v>
      </c>
      <c r="G82" s="9" t="s">
        <v>1777</v>
      </c>
      <c r="H82" s="14"/>
      <c r="I82" s="14"/>
      <c r="J82" s="14"/>
      <c r="K82" s="14"/>
      <c r="L82" s="14"/>
      <c r="M82" s="14"/>
      <c r="N82" s="14"/>
      <c r="O82" s="14"/>
      <c r="P82" s="14"/>
      <c r="Q82" s="261"/>
      <c r="R82" s="14"/>
      <c r="S82" s="14"/>
      <c r="T82" s="14"/>
      <c r="U82" s="14"/>
      <c r="V82" s="14"/>
      <c r="W82" s="14"/>
      <c r="X82" s="14"/>
      <c r="Y82" s="14"/>
      <c r="Z82" s="14"/>
    </row>
    <row r="83" spans="1:26" ht="16.5" customHeight="1" x14ac:dyDescent="0.15">
      <c r="A83" s="133"/>
      <c r="B83" s="272" t="s">
        <v>1800</v>
      </c>
      <c r="C83" s="260"/>
      <c r="D83" s="14"/>
      <c r="E83" s="14"/>
      <c r="F83" s="14"/>
      <c r="G83" s="14"/>
      <c r="H83" s="14"/>
      <c r="I83" s="14"/>
      <c r="J83" s="14"/>
      <c r="K83" s="14"/>
      <c r="L83" s="14"/>
      <c r="M83" s="14"/>
      <c r="N83" s="14"/>
      <c r="O83" s="14"/>
      <c r="P83" s="14"/>
      <c r="Q83" s="261"/>
      <c r="R83" s="14"/>
      <c r="S83" s="14"/>
      <c r="T83" s="14"/>
      <c r="U83" s="14"/>
      <c r="V83" s="14"/>
      <c r="W83" s="14"/>
      <c r="X83" s="14"/>
      <c r="Y83" s="14"/>
      <c r="Z83" s="14"/>
    </row>
    <row r="84" spans="1:26" ht="16.5" customHeight="1" x14ac:dyDescent="0.2">
      <c r="A84" s="266" t="s">
        <v>1801</v>
      </c>
      <c r="B84" s="267" t="s">
        <v>1802</v>
      </c>
      <c r="C84" s="265"/>
      <c r="D84" s="1"/>
      <c r="E84" s="14"/>
      <c r="F84" s="14"/>
      <c r="G84" s="14"/>
      <c r="H84" s="14"/>
      <c r="I84" s="14"/>
      <c r="J84" s="14"/>
      <c r="K84" s="14"/>
      <c r="L84" s="14"/>
      <c r="M84" s="14"/>
      <c r="N84" s="14"/>
      <c r="O84" s="14"/>
      <c r="P84" s="14"/>
      <c r="Q84" s="261"/>
      <c r="R84" s="14"/>
      <c r="S84" s="14"/>
      <c r="T84" s="14"/>
      <c r="U84" s="14"/>
      <c r="V84" s="14"/>
      <c r="W84" s="14"/>
      <c r="X84" s="14"/>
      <c r="Y84" s="14"/>
      <c r="Z84" s="14"/>
    </row>
    <row r="85" spans="1:26" ht="16.5" customHeight="1" x14ac:dyDescent="0.2">
      <c r="A85" s="133" t="s">
        <v>551</v>
      </c>
      <c r="B85" s="12" t="s">
        <v>1803</v>
      </c>
      <c r="C85" s="265"/>
      <c r="D85" s="1"/>
      <c r="E85" s="14"/>
      <c r="F85" s="14"/>
      <c r="G85" s="14"/>
      <c r="H85" s="14"/>
      <c r="I85" s="14"/>
      <c r="J85" s="14"/>
      <c r="K85" s="14"/>
      <c r="L85" s="14"/>
      <c r="M85" s="14"/>
      <c r="N85" s="14"/>
      <c r="O85" s="14"/>
      <c r="P85" s="14"/>
      <c r="Q85" s="261"/>
      <c r="R85" s="14"/>
      <c r="S85" s="14"/>
      <c r="T85" s="14"/>
      <c r="U85" s="14"/>
      <c r="V85" s="14"/>
      <c r="W85" s="14"/>
      <c r="X85" s="14"/>
      <c r="Y85" s="14"/>
      <c r="Z85" s="14"/>
    </row>
    <row r="86" spans="1:26" ht="16.5" customHeight="1" x14ac:dyDescent="0.2">
      <c r="A86" s="133"/>
      <c r="B86" s="12" t="s">
        <v>1698</v>
      </c>
      <c r="C86" s="265"/>
      <c r="D86" s="1" t="str">
        <f>$D$14</f>
        <v>xxx</v>
      </c>
      <c r="E86" s="14"/>
      <c r="F86" s="14"/>
      <c r="G86" s="14"/>
      <c r="H86" s="14"/>
      <c r="I86" s="14"/>
      <c r="J86" s="14"/>
      <c r="K86" s="14"/>
      <c r="L86" s="14"/>
      <c r="M86" s="14"/>
      <c r="N86" s="14"/>
      <c r="O86" s="14"/>
      <c r="P86" s="14"/>
      <c r="Q86" s="261"/>
      <c r="R86" s="14"/>
      <c r="S86" s="14"/>
      <c r="T86" s="14"/>
      <c r="U86" s="14"/>
      <c r="V86" s="14"/>
      <c r="W86" s="14"/>
      <c r="X86" s="14"/>
      <c r="Y86" s="14"/>
      <c r="Z86" s="14"/>
    </row>
    <row r="87" spans="1:26" ht="16.5" customHeight="1" x14ac:dyDescent="0.2">
      <c r="A87" s="133"/>
      <c r="B87" s="12" t="s">
        <v>1804</v>
      </c>
      <c r="C87" s="265"/>
      <c r="D87" s="1" t="str">
        <f>$D$7</f>
        <v>xxx</v>
      </c>
      <c r="E87" s="14"/>
      <c r="F87" s="14"/>
      <c r="G87" s="14"/>
      <c r="H87" s="14"/>
      <c r="I87" s="14"/>
      <c r="J87" s="14"/>
      <c r="K87" s="14"/>
      <c r="L87" s="14"/>
      <c r="M87" s="14"/>
      <c r="N87" s="14"/>
      <c r="O87" s="14"/>
      <c r="P87" s="14"/>
      <c r="Q87" s="261"/>
      <c r="R87" s="14"/>
      <c r="S87" s="14"/>
      <c r="T87" s="14"/>
      <c r="U87" s="14"/>
      <c r="V87" s="14"/>
      <c r="W87" s="14"/>
      <c r="X87" s="14"/>
      <c r="Y87" s="14"/>
      <c r="Z87" s="14"/>
    </row>
    <row r="88" spans="1:26" ht="16.5" customHeight="1" x14ac:dyDescent="0.15">
      <c r="A88" s="133"/>
      <c r="B88" s="12" t="s">
        <v>1805</v>
      </c>
      <c r="C88" s="268" t="s">
        <v>1806</v>
      </c>
      <c r="D88" s="6" t="s">
        <v>1701</v>
      </c>
      <c r="E88" s="14"/>
      <c r="F88" s="14"/>
      <c r="G88" s="14"/>
      <c r="H88" s="1" t="s">
        <v>80</v>
      </c>
      <c r="I88" s="14" t="s">
        <v>1807</v>
      </c>
      <c r="J88" s="14"/>
      <c r="K88" s="14"/>
      <c r="L88" s="14"/>
      <c r="M88" s="14"/>
      <c r="N88" s="14"/>
      <c r="O88" s="14"/>
      <c r="P88" s="14"/>
      <c r="Q88" s="261"/>
      <c r="R88" s="14"/>
      <c r="S88" s="14"/>
      <c r="T88" s="14"/>
      <c r="U88" s="14"/>
      <c r="V88" s="14"/>
      <c r="W88" s="14"/>
      <c r="X88" s="14"/>
      <c r="Y88" s="14"/>
      <c r="Z88" s="14"/>
    </row>
    <row r="89" spans="1:26" ht="16.5" customHeight="1" x14ac:dyDescent="0.2">
      <c r="A89" s="133"/>
      <c r="B89" s="12" t="s">
        <v>1702</v>
      </c>
      <c r="C89" s="268" t="s">
        <v>1808</v>
      </c>
      <c r="D89" s="6" t="s">
        <v>1684</v>
      </c>
      <c r="E89" s="1" t="s">
        <v>1809</v>
      </c>
      <c r="F89" s="14" t="str">
        <f>$D$88</f>
        <v>( xxxx ÷ xxxx)</v>
      </c>
      <c r="G89" s="14"/>
      <c r="H89" s="1"/>
      <c r="I89" s="14">
        <v>2.31</v>
      </c>
      <c r="J89" s="14"/>
      <c r="K89" s="14"/>
      <c r="L89" s="14"/>
      <c r="M89" s="14"/>
      <c r="N89" s="14"/>
      <c r="O89" s="14"/>
      <c r="P89" s="14"/>
      <c r="Q89" s="261"/>
      <c r="R89" s="14"/>
      <c r="S89" s="14"/>
      <c r="T89" s="14"/>
      <c r="U89" s="14"/>
      <c r="V89" s="14"/>
      <c r="W89" s="14"/>
      <c r="X89" s="14"/>
      <c r="Y89" s="14"/>
      <c r="Z89" s="14"/>
    </row>
    <row r="90" spans="1:26" ht="16.5" customHeight="1" x14ac:dyDescent="0.15">
      <c r="A90" s="133" t="s">
        <v>553</v>
      </c>
      <c r="B90" s="12" t="s">
        <v>1810</v>
      </c>
      <c r="C90" s="268"/>
      <c r="D90" s="1"/>
      <c r="E90" s="1"/>
      <c r="F90" s="14"/>
      <c r="G90" s="14"/>
      <c r="H90" s="1"/>
      <c r="I90" s="14"/>
      <c r="J90" s="14"/>
      <c r="K90" s="14"/>
      <c r="L90" s="14"/>
      <c r="M90" s="14"/>
      <c r="N90" s="14"/>
      <c r="O90" s="14"/>
      <c r="P90" s="14"/>
      <c r="Q90" s="261"/>
      <c r="R90" s="14"/>
      <c r="S90" s="14"/>
      <c r="T90" s="14"/>
      <c r="U90" s="14"/>
      <c r="V90" s="14"/>
      <c r="W90" s="14"/>
      <c r="X90" s="14"/>
      <c r="Y90" s="14"/>
      <c r="Z90" s="14"/>
    </row>
    <row r="91" spans="1:26" ht="16.5" customHeight="1" x14ac:dyDescent="0.2">
      <c r="A91" s="133"/>
      <c r="B91" s="12" t="s">
        <v>1811</v>
      </c>
      <c r="C91" s="268"/>
      <c r="D91" s="1" t="str">
        <f>$D$87</f>
        <v>xxx</v>
      </c>
      <c r="E91" s="5"/>
      <c r="F91" s="14"/>
      <c r="G91" s="14"/>
      <c r="H91" s="1"/>
      <c r="I91" s="14"/>
      <c r="J91" s="14"/>
      <c r="K91" s="14"/>
      <c r="L91" s="14"/>
      <c r="M91" s="14"/>
      <c r="N91" s="14"/>
      <c r="O91" s="14"/>
      <c r="P91" s="14"/>
      <c r="Q91" s="261"/>
      <c r="R91" s="14"/>
      <c r="S91" s="14"/>
      <c r="T91" s="14"/>
      <c r="U91" s="14"/>
      <c r="V91" s="14"/>
      <c r="W91" s="14"/>
      <c r="X91" s="14"/>
      <c r="Y91" s="14"/>
      <c r="Z91" s="14"/>
    </row>
    <row r="92" spans="1:26" ht="16.5" customHeight="1" x14ac:dyDescent="0.2">
      <c r="A92" s="133"/>
      <c r="B92" s="12" t="s">
        <v>1812</v>
      </c>
      <c r="C92" s="268" t="s">
        <v>1688</v>
      </c>
      <c r="D92" s="1" t="str">
        <f>$D$6</f>
        <v>xxx</v>
      </c>
      <c r="E92" s="5"/>
      <c r="F92" s="14"/>
      <c r="G92" s="14"/>
      <c r="H92" s="1" t="s">
        <v>80</v>
      </c>
      <c r="I92" s="14">
        <v>2.3199999999999998</v>
      </c>
      <c r="J92" s="14"/>
      <c r="K92" s="14"/>
      <c r="L92" s="14"/>
      <c r="M92" s="14"/>
      <c r="N92" s="14"/>
      <c r="O92" s="14"/>
      <c r="P92" s="14"/>
      <c r="Q92" s="261"/>
      <c r="R92" s="14"/>
      <c r="S92" s="14"/>
      <c r="T92" s="14"/>
      <c r="U92" s="14"/>
      <c r="V92" s="14"/>
      <c r="W92" s="14"/>
      <c r="X92" s="14"/>
      <c r="Y92" s="14"/>
      <c r="Z92" s="14"/>
    </row>
    <row r="93" spans="1:26" ht="16.5" customHeight="1" x14ac:dyDescent="0.2">
      <c r="A93" s="133" t="s">
        <v>555</v>
      </c>
      <c r="B93" s="12" t="s">
        <v>1813</v>
      </c>
      <c r="C93" s="268"/>
      <c r="D93" s="1"/>
      <c r="E93" s="5"/>
      <c r="F93" s="14"/>
      <c r="G93" s="14"/>
      <c r="H93" s="14"/>
      <c r="I93" s="14"/>
      <c r="J93" s="14"/>
      <c r="K93" s="14"/>
      <c r="L93" s="14"/>
      <c r="M93" s="14"/>
      <c r="N93" s="14"/>
      <c r="O93" s="14"/>
      <c r="P93" s="14"/>
      <c r="Q93" s="261"/>
      <c r="R93" s="14"/>
      <c r="S93" s="14"/>
      <c r="T93" s="14"/>
      <c r="U93" s="14"/>
      <c r="V93" s="14"/>
      <c r="W93" s="14"/>
      <c r="X93" s="14"/>
      <c r="Y93" s="14"/>
      <c r="Z93" s="14"/>
    </row>
    <row r="94" spans="1:26" ht="16.5" customHeight="1" x14ac:dyDescent="0.2">
      <c r="A94" s="133"/>
      <c r="B94" s="12" t="s">
        <v>1814</v>
      </c>
      <c r="C94" s="268" t="s">
        <v>1632</v>
      </c>
      <c r="D94" s="6" t="s">
        <v>1815</v>
      </c>
      <c r="E94" s="5"/>
      <c r="F94" s="14"/>
      <c r="G94" s="14"/>
      <c r="H94" s="14"/>
      <c r="I94" s="14">
        <v>2.33</v>
      </c>
      <c r="J94" s="14"/>
      <c r="K94" s="14"/>
      <c r="L94" s="14"/>
      <c r="M94" s="14"/>
      <c r="N94" s="14"/>
      <c r="O94" s="14"/>
      <c r="P94" s="14"/>
      <c r="Q94" s="261"/>
      <c r="R94" s="14"/>
      <c r="S94" s="14"/>
      <c r="T94" s="14"/>
      <c r="U94" s="14"/>
      <c r="V94" s="14"/>
      <c r="W94" s="14"/>
      <c r="X94" s="14"/>
      <c r="Y94" s="14"/>
      <c r="Z94" s="14"/>
    </row>
    <row r="95" spans="1:26" ht="16.5" customHeight="1" x14ac:dyDescent="0.2">
      <c r="A95" s="133"/>
      <c r="B95" s="12" t="s">
        <v>1816</v>
      </c>
      <c r="C95" s="268"/>
      <c r="D95" s="1"/>
      <c r="E95" s="5"/>
      <c r="F95" s="14"/>
      <c r="G95" s="14"/>
      <c r="H95" s="14"/>
      <c r="I95" s="14"/>
      <c r="J95" s="14"/>
      <c r="K95" s="14"/>
      <c r="L95" s="14"/>
      <c r="M95" s="14"/>
      <c r="N95" s="14"/>
      <c r="O95" s="14"/>
      <c r="P95" s="14"/>
      <c r="Q95" s="261"/>
      <c r="R95" s="14"/>
      <c r="S95" s="14"/>
      <c r="T95" s="14"/>
      <c r="U95" s="14"/>
      <c r="V95" s="14"/>
      <c r="W95" s="14"/>
      <c r="X95" s="14"/>
      <c r="Y95" s="14"/>
      <c r="Z95" s="14"/>
    </row>
    <row r="96" spans="1:26" ht="16.5" customHeight="1" x14ac:dyDescent="0.2">
      <c r="A96" s="133"/>
      <c r="B96" s="12" t="s">
        <v>1702</v>
      </c>
      <c r="C96" s="268" t="s">
        <v>1817</v>
      </c>
      <c r="D96" s="6" t="s">
        <v>1684</v>
      </c>
      <c r="E96" s="1" t="s">
        <v>1818</v>
      </c>
      <c r="F96" s="14" t="str">
        <f>$D$94</f>
        <v>(xxxx ÷ xxxx)</v>
      </c>
      <c r="G96" s="14"/>
      <c r="H96" s="14"/>
      <c r="I96" s="14">
        <v>2.34</v>
      </c>
      <c r="J96" s="14"/>
      <c r="K96" s="14"/>
      <c r="L96" s="14"/>
      <c r="M96" s="14"/>
      <c r="N96" s="14"/>
      <c r="O96" s="14"/>
      <c r="P96" s="14"/>
      <c r="Q96" s="261"/>
      <c r="R96" s="14"/>
      <c r="S96" s="14"/>
      <c r="T96" s="14"/>
      <c r="U96" s="14"/>
      <c r="V96" s="14"/>
      <c r="W96" s="14"/>
      <c r="X96" s="14"/>
      <c r="Y96" s="14"/>
      <c r="Z96" s="14"/>
    </row>
    <row r="97" spans="1:26" ht="16.5" customHeight="1" x14ac:dyDescent="0.2">
      <c r="A97" s="133" t="s">
        <v>1187</v>
      </c>
      <c r="B97" s="12" t="s">
        <v>1819</v>
      </c>
      <c r="C97" s="268"/>
      <c r="D97" s="1"/>
      <c r="E97" s="5"/>
      <c r="F97" s="14"/>
      <c r="G97" s="14"/>
      <c r="H97" s="14"/>
      <c r="I97" s="14"/>
      <c r="J97" s="14"/>
      <c r="K97" s="14"/>
      <c r="L97" s="14"/>
      <c r="M97" s="14"/>
      <c r="N97" s="14"/>
      <c r="O97" s="14"/>
      <c r="P97" s="14"/>
      <c r="Q97" s="261"/>
      <c r="R97" s="14"/>
      <c r="S97" s="14"/>
      <c r="T97" s="14"/>
      <c r="U97" s="14"/>
      <c r="V97" s="14"/>
      <c r="W97" s="14"/>
      <c r="X97" s="14"/>
      <c r="Y97" s="14"/>
      <c r="Z97" s="14"/>
    </row>
    <row r="98" spans="1:26" ht="16.5" customHeight="1" x14ac:dyDescent="0.2">
      <c r="A98" s="133" t="s">
        <v>1820</v>
      </c>
      <c r="B98" s="12" t="s">
        <v>1821</v>
      </c>
      <c r="C98" s="268"/>
      <c r="D98" s="8"/>
      <c r="E98" s="5"/>
      <c r="F98" s="14"/>
      <c r="G98" s="14"/>
      <c r="H98" s="14"/>
      <c r="I98" s="14"/>
      <c r="J98" s="14"/>
      <c r="K98" s="14"/>
      <c r="L98" s="14"/>
      <c r="M98" s="14"/>
      <c r="N98" s="14"/>
      <c r="O98" s="14"/>
      <c r="P98" s="14"/>
      <c r="Q98" s="261"/>
      <c r="R98" s="14"/>
      <c r="S98" s="14"/>
      <c r="T98" s="14"/>
      <c r="U98" s="14"/>
      <c r="V98" s="14"/>
      <c r="W98" s="14"/>
      <c r="X98" s="14"/>
      <c r="Y98" s="14"/>
      <c r="Z98" s="14"/>
    </row>
    <row r="99" spans="1:26" ht="16.5" customHeight="1" x14ac:dyDescent="0.2">
      <c r="A99" s="133"/>
      <c r="B99" s="12" t="s">
        <v>1822</v>
      </c>
      <c r="C99" s="268"/>
      <c r="D99" s="1"/>
      <c r="E99" s="5"/>
      <c r="F99" s="14"/>
      <c r="G99" s="14"/>
      <c r="H99" s="14"/>
      <c r="I99" s="14"/>
      <c r="J99" s="14"/>
      <c r="K99" s="14"/>
      <c r="L99" s="14"/>
      <c r="M99" s="14"/>
      <c r="N99" s="14"/>
      <c r="O99" s="14"/>
      <c r="P99" s="14"/>
      <c r="Q99" s="261"/>
      <c r="R99" s="14"/>
      <c r="S99" s="14"/>
      <c r="T99" s="14"/>
      <c r="U99" s="14"/>
      <c r="V99" s="14"/>
      <c r="W99" s="14"/>
      <c r="X99" s="14"/>
      <c r="Y99" s="14"/>
      <c r="Z99" s="14"/>
    </row>
    <row r="100" spans="1:26" ht="16.5" customHeight="1" x14ac:dyDescent="0.2">
      <c r="A100" s="133"/>
      <c r="B100" s="12" t="s">
        <v>1823</v>
      </c>
      <c r="C100" s="268"/>
      <c r="D100" s="1"/>
      <c r="E100" s="5"/>
      <c r="F100" s="14"/>
      <c r="G100" s="14"/>
      <c r="H100" s="14"/>
      <c r="I100" s="14">
        <v>2.35</v>
      </c>
      <c r="J100" s="14"/>
      <c r="K100" s="14"/>
      <c r="L100" s="14"/>
      <c r="M100" s="14"/>
      <c r="N100" s="14"/>
      <c r="O100" s="14"/>
      <c r="P100" s="14"/>
      <c r="Q100" s="261"/>
      <c r="R100" s="14"/>
      <c r="S100" s="14"/>
      <c r="T100" s="14"/>
      <c r="U100" s="14"/>
      <c r="V100" s="14"/>
      <c r="W100" s="14"/>
      <c r="X100" s="14"/>
      <c r="Y100" s="14"/>
      <c r="Z100" s="14"/>
    </row>
    <row r="101" spans="1:26" ht="16.5" customHeight="1" x14ac:dyDescent="0.2">
      <c r="A101" s="133"/>
      <c r="B101" s="12" t="s">
        <v>1824</v>
      </c>
      <c r="C101" s="268"/>
      <c r="D101" s="1"/>
      <c r="E101" s="5"/>
      <c r="F101" s="14"/>
      <c r="G101" s="14"/>
      <c r="H101" s="14"/>
      <c r="I101" s="14"/>
      <c r="J101" s="14"/>
      <c r="K101" s="14"/>
      <c r="L101" s="14"/>
      <c r="M101" s="14"/>
      <c r="N101" s="14"/>
      <c r="O101" s="14"/>
      <c r="P101" s="14"/>
      <c r="Q101" s="261"/>
      <c r="R101" s="14"/>
      <c r="S101" s="14"/>
      <c r="T101" s="14"/>
      <c r="U101" s="14"/>
      <c r="V101" s="14"/>
      <c r="W101" s="14"/>
      <c r="X101" s="14"/>
      <c r="Y101" s="14"/>
      <c r="Z101" s="14"/>
    </row>
    <row r="102" spans="1:26" ht="16.5" customHeight="1" x14ac:dyDescent="0.2">
      <c r="A102" s="133"/>
      <c r="B102" s="12" t="s">
        <v>1825</v>
      </c>
      <c r="C102" s="268"/>
      <c r="D102" s="1"/>
      <c r="E102" s="5"/>
      <c r="F102" s="14"/>
      <c r="G102" s="14"/>
      <c r="H102" s="14"/>
      <c r="I102" s="14"/>
      <c r="J102" s="14"/>
      <c r="K102" s="14"/>
      <c r="L102" s="14"/>
      <c r="M102" s="14"/>
      <c r="N102" s="14"/>
      <c r="O102" s="14"/>
      <c r="P102" s="14"/>
      <c r="Q102" s="261"/>
      <c r="R102" s="14"/>
      <c r="S102" s="14"/>
      <c r="T102" s="14"/>
      <c r="U102" s="14"/>
      <c r="V102" s="14"/>
      <c r="W102" s="14"/>
      <c r="X102" s="14"/>
      <c r="Y102" s="14"/>
      <c r="Z102" s="14"/>
    </row>
    <row r="103" spans="1:26" ht="16.5" customHeight="1" x14ac:dyDescent="0.2">
      <c r="A103" s="133"/>
      <c r="B103" s="12" t="s">
        <v>1826</v>
      </c>
      <c r="C103" s="268"/>
      <c r="D103" s="1"/>
      <c r="E103" s="5"/>
      <c r="F103" s="14"/>
      <c r="G103" s="14"/>
      <c r="H103" s="14"/>
      <c r="I103" s="14">
        <v>2.36</v>
      </c>
      <c r="J103" s="14"/>
      <c r="K103" s="14"/>
      <c r="L103" s="14"/>
      <c r="M103" s="14"/>
      <c r="N103" s="14"/>
      <c r="O103" s="14"/>
      <c r="P103" s="14"/>
      <c r="Q103" s="261"/>
      <c r="R103" s="14"/>
      <c r="S103" s="14"/>
      <c r="T103" s="14"/>
      <c r="U103" s="14"/>
      <c r="V103" s="14"/>
      <c r="W103" s="14"/>
      <c r="X103" s="14"/>
      <c r="Y103" s="14"/>
      <c r="Z103" s="14"/>
    </row>
    <row r="104" spans="1:26" ht="16.5" customHeight="1" x14ac:dyDescent="0.15">
      <c r="A104" s="270"/>
      <c r="B104" s="12" t="s">
        <v>1827</v>
      </c>
      <c r="C104" s="273" t="s">
        <v>1828</v>
      </c>
      <c r="D104" s="1" t="e">
        <f>(32+($D$92)*(10^3)/3600)/2800</f>
        <v>#VALUE!</v>
      </c>
      <c r="E104" s="1"/>
      <c r="F104" s="14"/>
      <c r="G104" s="14"/>
      <c r="H104" s="14"/>
      <c r="I104" s="14">
        <v>2.37</v>
      </c>
      <c r="J104" s="14"/>
      <c r="K104" s="14"/>
      <c r="L104" s="14"/>
      <c r="M104" s="14"/>
      <c r="N104" s="14"/>
      <c r="O104" s="14"/>
      <c r="P104" s="14"/>
      <c r="Q104" s="261"/>
      <c r="R104" s="14"/>
      <c r="S104" s="14"/>
      <c r="T104" s="14"/>
      <c r="U104" s="14"/>
      <c r="V104" s="14"/>
      <c r="W104" s="14"/>
      <c r="X104" s="14"/>
      <c r="Y104" s="14"/>
      <c r="Z104" s="14"/>
    </row>
    <row r="105" spans="1:26" ht="16.5" customHeight="1" x14ac:dyDescent="0.2">
      <c r="A105" s="133" t="s">
        <v>1829</v>
      </c>
      <c r="B105" s="12" t="s">
        <v>1830</v>
      </c>
      <c r="C105" s="268"/>
      <c r="D105" s="1"/>
      <c r="E105" s="5"/>
      <c r="F105" s="14"/>
      <c r="G105" s="14"/>
      <c r="H105" s="14"/>
      <c r="I105" s="14"/>
      <c r="J105" s="14"/>
      <c r="K105" s="14"/>
      <c r="L105" s="14"/>
      <c r="M105" s="14"/>
      <c r="N105" s="14"/>
      <c r="O105" s="14"/>
      <c r="P105" s="14"/>
      <c r="Q105" s="261"/>
      <c r="R105" s="14"/>
      <c r="S105" s="14"/>
      <c r="T105" s="14"/>
      <c r="U105" s="14"/>
      <c r="V105" s="14"/>
      <c r="W105" s="14"/>
      <c r="X105" s="14"/>
      <c r="Y105" s="14"/>
      <c r="Z105" s="14"/>
    </row>
    <row r="106" spans="1:26" ht="16.5" customHeight="1" x14ac:dyDescent="0.2">
      <c r="A106" s="133"/>
      <c r="B106" s="12" t="s">
        <v>1831</v>
      </c>
      <c r="C106" s="268"/>
      <c r="D106" s="1" t="str">
        <f>$D$87</f>
        <v>xxx</v>
      </c>
      <c r="E106" s="5"/>
      <c r="F106" s="14"/>
      <c r="G106" s="14"/>
      <c r="H106" s="14"/>
      <c r="I106" s="14"/>
      <c r="J106" s="14"/>
      <c r="K106" s="14"/>
      <c r="L106" s="14"/>
      <c r="M106" s="14"/>
      <c r="N106" s="14"/>
      <c r="O106" s="14"/>
      <c r="P106" s="14"/>
      <c r="Q106" s="261"/>
      <c r="R106" s="14"/>
      <c r="S106" s="14"/>
      <c r="T106" s="14"/>
      <c r="U106" s="14"/>
      <c r="V106" s="14"/>
      <c r="W106" s="14"/>
      <c r="X106" s="14"/>
      <c r="Y106" s="14"/>
      <c r="Z106" s="14"/>
    </row>
    <row r="107" spans="1:26" ht="16.5" customHeight="1" x14ac:dyDescent="0.2">
      <c r="A107" s="133"/>
      <c r="B107" s="12" t="s">
        <v>1832</v>
      </c>
      <c r="C107" s="268" t="s">
        <v>1628</v>
      </c>
      <c r="D107" s="6" t="s">
        <v>1701</v>
      </c>
      <c r="E107" s="5"/>
      <c r="F107" s="14"/>
      <c r="G107" s="14"/>
      <c r="H107" s="14"/>
      <c r="I107" s="14" t="s">
        <v>1833</v>
      </c>
      <c r="J107" s="14"/>
      <c r="K107" s="14"/>
      <c r="L107" s="14"/>
      <c r="M107" s="14"/>
      <c r="N107" s="14"/>
      <c r="O107" s="14"/>
      <c r="P107" s="14"/>
      <c r="Q107" s="261"/>
      <c r="R107" s="14"/>
      <c r="S107" s="14"/>
      <c r="T107" s="14"/>
      <c r="U107" s="14"/>
      <c r="V107" s="14"/>
      <c r="W107" s="14"/>
      <c r="X107" s="14"/>
      <c r="Y107" s="14"/>
      <c r="Z107" s="14"/>
    </row>
    <row r="108" spans="1:26" ht="16.5" customHeight="1" x14ac:dyDescent="0.15">
      <c r="A108" s="133"/>
      <c r="B108" s="12" t="s">
        <v>1834</v>
      </c>
      <c r="C108" s="268" t="s">
        <v>1835</v>
      </c>
      <c r="D108" s="261" t="s">
        <v>1684</v>
      </c>
      <c r="E108" s="1" t="s">
        <v>1836</v>
      </c>
      <c r="F108" s="12" t="str">
        <f>$D$107</f>
        <v>( xxxx ÷ xxxx)</v>
      </c>
      <c r="G108" s="14"/>
      <c r="H108" s="14"/>
      <c r="I108" s="14">
        <v>2.41</v>
      </c>
      <c r="J108" s="14"/>
      <c r="K108" s="14"/>
      <c r="L108" s="14"/>
      <c r="M108" s="14"/>
      <c r="N108" s="14"/>
      <c r="O108" s="14"/>
      <c r="P108" s="14"/>
      <c r="Q108" s="261"/>
      <c r="R108" s="14"/>
      <c r="S108" s="14"/>
      <c r="T108" s="14"/>
      <c r="U108" s="14"/>
      <c r="V108" s="14"/>
      <c r="W108" s="14"/>
      <c r="X108" s="14"/>
      <c r="Y108" s="14"/>
      <c r="Z108" s="14"/>
    </row>
    <row r="109" spans="1:26" ht="16.5" customHeight="1" x14ac:dyDescent="0.2">
      <c r="A109" s="266" t="s">
        <v>1837</v>
      </c>
      <c r="B109" s="267" t="s">
        <v>1838</v>
      </c>
      <c r="C109" s="265"/>
      <c r="D109" s="14"/>
      <c r="E109" s="14"/>
      <c r="F109" s="14"/>
      <c r="G109" s="14"/>
      <c r="H109" s="14"/>
      <c r="I109" s="14"/>
      <c r="J109" s="14"/>
      <c r="K109" s="14"/>
      <c r="L109" s="14"/>
      <c r="M109" s="14"/>
      <c r="N109" s="14"/>
      <c r="O109" s="14"/>
      <c r="P109" s="14"/>
      <c r="Q109" s="261"/>
      <c r="R109" s="14"/>
      <c r="S109" s="14"/>
      <c r="T109" s="14"/>
      <c r="U109" s="14"/>
      <c r="V109" s="14"/>
      <c r="W109" s="14"/>
      <c r="X109" s="14"/>
      <c r="Y109" s="14"/>
      <c r="Z109" s="14"/>
    </row>
    <row r="110" spans="1:26" ht="16.5" customHeight="1" x14ac:dyDescent="0.2">
      <c r="A110" s="133"/>
      <c r="B110" s="12" t="s">
        <v>1839</v>
      </c>
      <c r="C110" s="265"/>
      <c r="D110" s="14"/>
      <c r="E110" s="14"/>
      <c r="F110" s="14"/>
      <c r="G110" s="14"/>
      <c r="H110" s="14"/>
      <c r="I110" s="14"/>
      <c r="J110" s="14"/>
      <c r="K110" s="14"/>
      <c r="L110" s="14"/>
      <c r="M110" s="14"/>
      <c r="N110" s="14"/>
      <c r="O110" s="14"/>
      <c r="P110" s="14"/>
      <c r="Q110" s="261"/>
      <c r="R110" s="14"/>
      <c r="S110" s="14"/>
      <c r="T110" s="14"/>
      <c r="U110" s="14"/>
      <c r="V110" s="14"/>
      <c r="W110" s="14"/>
      <c r="X110" s="14"/>
      <c r="Y110" s="14"/>
      <c r="Z110" s="14"/>
    </row>
    <row r="111" spans="1:26" ht="16.5" customHeight="1" x14ac:dyDescent="0.15">
      <c r="A111" s="133"/>
      <c r="B111" s="12" t="s">
        <v>1840</v>
      </c>
      <c r="C111" s="268"/>
      <c r="D111" s="14"/>
      <c r="E111" s="14"/>
      <c r="F111" s="14"/>
      <c r="G111" s="14"/>
      <c r="H111" s="14"/>
      <c r="I111" s="14">
        <v>2.42</v>
      </c>
      <c r="J111" s="14"/>
      <c r="K111" s="14"/>
      <c r="L111" s="14"/>
      <c r="M111" s="14"/>
      <c r="N111" s="14"/>
      <c r="O111" s="14"/>
      <c r="P111" s="14"/>
      <c r="Q111" s="261"/>
      <c r="R111" s="14"/>
      <c r="S111" s="14"/>
      <c r="T111" s="14"/>
      <c r="U111" s="14"/>
      <c r="V111" s="14"/>
      <c r="W111" s="14"/>
      <c r="X111" s="14"/>
      <c r="Y111" s="14"/>
      <c r="Z111" s="14"/>
    </row>
    <row r="112" spans="1:26" ht="16.5" customHeight="1" x14ac:dyDescent="0.2">
      <c r="A112" s="133"/>
      <c r="B112" s="12" t="s">
        <v>1841</v>
      </c>
      <c r="C112" s="265"/>
      <c r="D112" s="14"/>
      <c r="E112" s="14"/>
      <c r="F112" s="14"/>
      <c r="G112" s="14"/>
      <c r="H112" s="14"/>
      <c r="I112" s="14"/>
      <c r="J112" s="14"/>
      <c r="K112" s="14"/>
      <c r="L112" s="14"/>
      <c r="M112" s="14"/>
      <c r="N112" s="14"/>
      <c r="O112" s="14"/>
      <c r="P112" s="14"/>
      <c r="Q112" s="261"/>
      <c r="R112" s="14"/>
      <c r="S112" s="14"/>
      <c r="T112" s="14"/>
      <c r="U112" s="14"/>
      <c r="V112" s="14"/>
      <c r="W112" s="14"/>
      <c r="X112" s="14"/>
      <c r="Y112" s="14"/>
      <c r="Z112" s="14"/>
    </row>
    <row r="113" spans="1:26" ht="16.5" customHeight="1" x14ac:dyDescent="0.2">
      <c r="A113" s="133"/>
      <c r="B113" s="12" t="s">
        <v>1842</v>
      </c>
      <c r="C113" s="265"/>
      <c r="D113" s="14"/>
      <c r="E113" s="14"/>
      <c r="F113" s="14"/>
      <c r="G113" s="14"/>
      <c r="H113" s="14"/>
      <c r="I113" s="14"/>
      <c r="J113" s="14"/>
      <c r="K113" s="14"/>
      <c r="L113" s="14"/>
      <c r="M113" s="14"/>
      <c r="N113" s="14"/>
      <c r="O113" s="14"/>
      <c r="P113" s="14"/>
      <c r="Q113" s="261"/>
      <c r="R113" s="14"/>
      <c r="S113" s="14"/>
      <c r="T113" s="14"/>
      <c r="U113" s="14"/>
      <c r="V113" s="14"/>
      <c r="W113" s="14"/>
      <c r="X113" s="14"/>
      <c r="Y113" s="14"/>
      <c r="Z113" s="14"/>
    </row>
    <row r="114" spans="1:26" ht="16.5" customHeight="1" x14ac:dyDescent="0.2">
      <c r="A114" s="133"/>
      <c r="B114" s="12" t="s">
        <v>1843</v>
      </c>
      <c r="C114" s="265"/>
      <c r="D114" s="14"/>
      <c r="E114" s="14"/>
      <c r="F114" s="14"/>
      <c r="G114" s="14"/>
      <c r="H114" s="14"/>
      <c r="I114" s="14"/>
      <c r="J114" s="14"/>
      <c r="K114" s="14"/>
      <c r="L114" s="14"/>
      <c r="M114" s="14"/>
      <c r="N114" s="14"/>
      <c r="O114" s="14"/>
      <c r="P114" s="14"/>
      <c r="Q114" s="261"/>
      <c r="R114" s="14"/>
      <c r="S114" s="14"/>
      <c r="T114" s="14"/>
      <c r="U114" s="14"/>
      <c r="V114" s="14"/>
      <c r="W114" s="14"/>
      <c r="X114" s="14"/>
      <c r="Y114" s="14"/>
      <c r="Z114" s="14"/>
    </row>
    <row r="115" spans="1:26" ht="16.5" customHeight="1" x14ac:dyDescent="0.2">
      <c r="A115" s="133"/>
      <c r="B115" s="12" t="s">
        <v>1844</v>
      </c>
      <c r="C115" s="265"/>
      <c r="D115" s="14" t="str">
        <f>$D$11</f>
        <v>xxx</v>
      </c>
      <c r="E115" s="14"/>
      <c r="F115" s="14"/>
      <c r="G115" s="14"/>
      <c r="H115" s="14"/>
      <c r="I115" s="14"/>
      <c r="J115" s="14"/>
      <c r="K115" s="14"/>
      <c r="L115" s="14"/>
      <c r="M115" s="14"/>
      <c r="N115" s="14"/>
      <c r="O115" s="14"/>
      <c r="P115" s="14"/>
      <c r="Q115" s="261"/>
      <c r="R115" s="14"/>
      <c r="S115" s="14"/>
      <c r="T115" s="14"/>
      <c r="U115" s="14"/>
      <c r="V115" s="14"/>
      <c r="W115" s="14"/>
      <c r="X115" s="14"/>
      <c r="Y115" s="14"/>
      <c r="Z115" s="14"/>
    </row>
    <row r="116" spans="1:26" ht="16.5" customHeight="1" x14ac:dyDescent="0.2">
      <c r="A116" s="133"/>
      <c r="B116" s="12" t="s">
        <v>1845</v>
      </c>
      <c r="C116" s="265"/>
      <c r="D116" s="1"/>
      <c r="E116" s="14"/>
      <c r="F116" s="14"/>
      <c r="G116" s="14"/>
      <c r="H116" s="14"/>
      <c r="I116" s="14"/>
      <c r="J116" s="14"/>
      <c r="K116" s="14"/>
      <c r="L116" s="14"/>
      <c r="M116" s="14"/>
      <c r="N116" s="14"/>
      <c r="O116" s="14"/>
      <c r="P116" s="14"/>
      <c r="Q116" s="261"/>
      <c r="R116" s="14"/>
      <c r="S116" s="14"/>
      <c r="T116" s="14"/>
      <c r="U116" s="14"/>
      <c r="V116" s="14"/>
      <c r="W116" s="14"/>
      <c r="X116" s="14"/>
      <c r="Y116" s="14"/>
      <c r="Z116" s="14"/>
    </row>
    <row r="117" spans="1:26" ht="16.5" customHeight="1" x14ac:dyDescent="0.15">
      <c r="A117" s="133"/>
      <c r="B117" s="12" t="s">
        <v>1846</v>
      </c>
      <c r="C117" s="268" t="s">
        <v>1657</v>
      </c>
      <c r="D117" s="1" t="s">
        <v>1847</v>
      </c>
      <c r="E117" s="14"/>
      <c r="F117" s="14"/>
      <c r="G117" s="14"/>
      <c r="H117" s="14"/>
      <c r="I117" s="1">
        <v>2.4300000000000002</v>
      </c>
      <c r="J117" s="14"/>
      <c r="K117" s="14"/>
      <c r="L117" s="14"/>
      <c r="M117" s="14"/>
      <c r="N117" s="14"/>
      <c r="O117" s="14"/>
      <c r="P117" s="14"/>
      <c r="Q117" s="261"/>
      <c r="R117" s="14"/>
      <c r="S117" s="14"/>
      <c r="T117" s="14"/>
      <c r="U117" s="14"/>
      <c r="V117" s="14"/>
      <c r="W117" s="14"/>
      <c r="X117" s="14"/>
      <c r="Y117" s="14"/>
      <c r="Z117" s="14"/>
    </row>
    <row r="118" spans="1:26" ht="16.5" customHeight="1" x14ac:dyDescent="0.15">
      <c r="A118" s="133"/>
      <c r="B118" s="12" t="s">
        <v>1848</v>
      </c>
      <c r="C118" s="268" t="s">
        <v>1849</v>
      </c>
      <c r="D118" s="1" t="s">
        <v>1850</v>
      </c>
      <c r="E118" s="14"/>
      <c r="F118" s="14"/>
      <c r="G118" s="14"/>
      <c r="H118" s="14"/>
      <c r="I118" s="1">
        <v>2.44</v>
      </c>
      <c r="J118" s="14"/>
      <c r="K118" s="14"/>
      <c r="L118" s="14"/>
      <c r="M118" s="14"/>
      <c r="N118" s="14"/>
      <c r="O118" s="14"/>
      <c r="P118" s="14"/>
      <c r="Q118" s="261"/>
      <c r="R118" s="14"/>
      <c r="S118" s="14"/>
      <c r="T118" s="14"/>
      <c r="U118" s="14"/>
      <c r="V118" s="14"/>
      <c r="W118" s="14"/>
      <c r="X118" s="14"/>
      <c r="Y118" s="14"/>
      <c r="Z118" s="14"/>
    </row>
    <row r="119" spans="1:26" ht="16.5" customHeight="1" x14ac:dyDescent="0.15">
      <c r="A119" s="133"/>
      <c r="B119" s="12" t="s">
        <v>1851</v>
      </c>
      <c r="C119" s="268" t="s">
        <v>1852</v>
      </c>
      <c r="D119" s="1" t="s">
        <v>1853</v>
      </c>
      <c r="E119" s="14"/>
      <c r="F119" s="14"/>
      <c r="G119" s="14"/>
      <c r="H119" s="14"/>
      <c r="I119" s="1">
        <v>2.4500000000000002</v>
      </c>
      <c r="J119" s="14"/>
      <c r="K119" s="14"/>
      <c r="L119" s="14"/>
      <c r="M119" s="14"/>
      <c r="N119" s="14"/>
      <c r="O119" s="14"/>
      <c r="P119" s="14"/>
      <c r="Q119" s="261"/>
      <c r="R119" s="14"/>
      <c r="S119" s="14"/>
      <c r="T119" s="14"/>
      <c r="U119" s="14"/>
      <c r="V119" s="14"/>
      <c r="W119" s="14"/>
      <c r="X119" s="14"/>
      <c r="Y119" s="14"/>
      <c r="Z119" s="14"/>
    </row>
    <row r="120" spans="1:26" ht="16.5" customHeight="1" x14ac:dyDescent="0.2">
      <c r="A120" s="133"/>
      <c r="B120" s="12" t="s">
        <v>1854</v>
      </c>
      <c r="C120" s="265"/>
      <c r="D120" s="14"/>
      <c r="E120" s="14"/>
      <c r="F120" s="14"/>
      <c r="G120" s="14"/>
      <c r="H120" s="14"/>
      <c r="I120" s="5"/>
      <c r="J120" s="14"/>
      <c r="K120" s="14"/>
      <c r="L120" s="14"/>
      <c r="M120" s="14"/>
      <c r="N120" s="14"/>
      <c r="O120" s="14"/>
      <c r="P120" s="14"/>
      <c r="Q120" s="261"/>
      <c r="R120" s="14"/>
      <c r="S120" s="14"/>
      <c r="T120" s="14"/>
      <c r="U120" s="14"/>
      <c r="V120" s="14"/>
      <c r="W120" s="14"/>
      <c r="X120" s="14"/>
      <c r="Y120" s="14"/>
      <c r="Z120" s="14"/>
    </row>
    <row r="121" spans="1:26" ht="16.5" customHeight="1" x14ac:dyDescent="0.15">
      <c r="A121" s="133"/>
      <c r="B121" s="14"/>
      <c r="C121" s="268" t="s">
        <v>1855</v>
      </c>
      <c r="D121" s="261">
        <v>1826</v>
      </c>
      <c r="E121" s="14"/>
      <c r="F121" s="14"/>
      <c r="G121" s="14"/>
      <c r="H121" s="14" t="s">
        <v>106</v>
      </c>
      <c r="I121" s="1">
        <v>2.46</v>
      </c>
      <c r="J121" s="14"/>
      <c r="K121" s="14"/>
      <c r="L121" s="14"/>
      <c r="M121" s="14"/>
      <c r="N121" s="14"/>
      <c r="O121" s="14"/>
      <c r="P121" s="14"/>
      <c r="Q121" s="261"/>
      <c r="R121" s="14"/>
      <c r="S121" s="14"/>
      <c r="T121" s="14"/>
      <c r="U121" s="14"/>
      <c r="V121" s="14"/>
      <c r="W121" s="14"/>
      <c r="X121" s="14"/>
      <c r="Y121" s="14"/>
      <c r="Z121" s="14"/>
    </row>
    <row r="122" spans="1:26" ht="16.5" customHeight="1" x14ac:dyDescent="0.15">
      <c r="A122" s="133"/>
      <c r="B122" s="14"/>
      <c r="C122" s="268" t="s">
        <v>1856</v>
      </c>
      <c r="D122" s="261">
        <v>1549</v>
      </c>
      <c r="E122" s="14"/>
      <c r="F122" s="14"/>
      <c r="G122" s="14"/>
      <c r="H122" s="14"/>
      <c r="I122" s="1">
        <v>2.4700000000000002</v>
      </c>
      <c r="J122" s="14"/>
      <c r="K122" s="14"/>
      <c r="L122" s="14"/>
      <c r="M122" s="14"/>
      <c r="N122" s="14"/>
      <c r="O122" s="14"/>
      <c r="P122" s="14"/>
      <c r="Q122" s="261"/>
      <c r="R122" s="14"/>
      <c r="S122" s="14"/>
      <c r="T122" s="14"/>
      <c r="U122" s="14"/>
      <c r="V122" s="14"/>
      <c r="W122" s="14"/>
      <c r="X122" s="14"/>
      <c r="Y122" s="14"/>
      <c r="Z122" s="14"/>
    </row>
    <row r="123" spans="1:26" ht="16.5" customHeight="1" x14ac:dyDescent="0.15">
      <c r="A123" s="133"/>
      <c r="B123" s="14"/>
      <c r="C123" s="268" t="s">
        <v>1857</v>
      </c>
      <c r="D123" s="261">
        <v>1415</v>
      </c>
      <c r="E123" s="14"/>
      <c r="F123" s="14"/>
      <c r="G123" s="14"/>
      <c r="H123" s="14" t="s">
        <v>106</v>
      </c>
      <c r="I123" s="1">
        <v>2.48</v>
      </c>
      <c r="J123" s="14"/>
      <c r="K123" s="14"/>
      <c r="L123" s="14"/>
      <c r="M123" s="14"/>
      <c r="N123" s="14"/>
      <c r="O123" s="14"/>
      <c r="P123" s="14"/>
      <c r="Q123" s="261"/>
      <c r="R123" s="14"/>
      <c r="S123" s="14"/>
      <c r="T123" s="14"/>
      <c r="U123" s="14"/>
      <c r="V123" s="14"/>
      <c r="W123" s="14"/>
      <c r="X123" s="14"/>
      <c r="Y123" s="14"/>
      <c r="Z123" s="14"/>
    </row>
    <row r="124" spans="1:26" ht="16.5" customHeight="1" x14ac:dyDescent="0.2">
      <c r="A124" s="133"/>
      <c r="B124" s="274" t="s">
        <v>1858</v>
      </c>
      <c r="C124" s="265"/>
      <c r="D124" s="14"/>
      <c r="E124" s="14"/>
      <c r="F124" s="14"/>
      <c r="G124" s="14"/>
      <c r="H124" s="14"/>
      <c r="I124" s="5"/>
      <c r="J124" s="14"/>
      <c r="K124" s="14"/>
      <c r="L124" s="14"/>
      <c r="M124" s="14"/>
      <c r="N124" s="14"/>
      <c r="O124" s="14"/>
      <c r="P124" s="14"/>
      <c r="Q124" s="261"/>
      <c r="R124" s="14"/>
      <c r="S124" s="14"/>
      <c r="T124" s="14"/>
      <c r="U124" s="14"/>
      <c r="V124" s="14"/>
      <c r="W124" s="14"/>
      <c r="X124" s="14"/>
      <c r="Y124" s="14"/>
      <c r="Z124" s="14"/>
    </row>
    <row r="125" spans="1:26" ht="16.5" customHeight="1" x14ac:dyDescent="0.2">
      <c r="A125" s="133"/>
      <c r="B125" s="274" t="s">
        <v>1859</v>
      </c>
      <c r="C125" s="268" t="s">
        <v>1860</v>
      </c>
      <c r="D125" s="6" t="s">
        <v>1861</v>
      </c>
      <c r="E125" s="14"/>
      <c r="F125" s="14"/>
      <c r="G125" s="14"/>
      <c r="H125" s="1" t="s">
        <v>1862</v>
      </c>
      <c r="I125" s="5"/>
      <c r="J125" s="14"/>
      <c r="K125" s="14"/>
      <c r="L125" s="14"/>
      <c r="M125" s="14"/>
      <c r="N125" s="14"/>
      <c r="O125" s="14"/>
      <c r="P125" s="14"/>
      <c r="Q125" s="261"/>
      <c r="R125" s="14"/>
      <c r="S125" s="14"/>
      <c r="T125" s="14"/>
      <c r="U125" s="14"/>
      <c r="V125" s="14"/>
      <c r="W125" s="14"/>
      <c r="X125" s="14"/>
      <c r="Y125" s="14"/>
      <c r="Z125" s="14"/>
    </row>
    <row r="126" spans="1:26" ht="16.5" customHeight="1" x14ac:dyDescent="0.2">
      <c r="A126" s="133"/>
      <c r="B126" s="12" t="s">
        <v>1863</v>
      </c>
      <c r="C126" s="268" t="s">
        <v>1864</v>
      </c>
      <c r="D126" s="6" t="s">
        <v>1861</v>
      </c>
      <c r="E126" s="14"/>
      <c r="F126" s="14"/>
      <c r="G126" s="14"/>
      <c r="H126" s="1" t="s">
        <v>1865</v>
      </c>
      <c r="I126" s="5"/>
      <c r="J126" s="14"/>
      <c r="K126" s="14"/>
      <c r="L126" s="14"/>
      <c r="M126" s="14"/>
      <c r="N126" s="14"/>
      <c r="O126" s="14"/>
      <c r="P126" s="14"/>
      <c r="Q126" s="261"/>
      <c r="R126" s="14"/>
      <c r="S126" s="14"/>
      <c r="T126" s="14"/>
      <c r="U126" s="14"/>
      <c r="V126" s="14"/>
      <c r="W126" s="14"/>
      <c r="X126" s="14"/>
      <c r="Y126" s="14"/>
      <c r="Z126" s="14"/>
    </row>
    <row r="127" spans="1:26" ht="16.5" customHeight="1" x14ac:dyDescent="0.2">
      <c r="A127" s="133"/>
      <c r="B127" s="12" t="s">
        <v>1866</v>
      </c>
      <c r="C127" s="268" t="s">
        <v>1867</v>
      </c>
      <c r="D127" s="6" t="s">
        <v>1861</v>
      </c>
      <c r="E127" s="14"/>
      <c r="F127" s="14"/>
      <c r="G127" s="14"/>
      <c r="H127" s="1" t="s">
        <v>1868</v>
      </c>
      <c r="I127" s="5"/>
      <c r="J127" s="14"/>
      <c r="K127" s="14"/>
      <c r="L127" s="14"/>
      <c r="M127" s="14"/>
      <c r="N127" s="14"/>
      <c r="O127" s="14"/>
      <c r="P127" s="14"/>
      <c r="Q127" s="261"/>
      <c r="R127" s="14"/>
      <c r="S127" s="14"/>
      <c r="T127" s="14"/>
      <c r="U127" s="14"/>
      <c r="V127" s="14"/>
      <c r="W127" s="14"/>
      <c r="X127" s="14"/>
      <c r="Y127" s="14"/>
      <c r="Z127" s="14"/>
    </row>
    <row r="128" spans="1:26" ht="16.5" customHeight="1" x14ac:dyDescent="0.2">
      <c r="A128" s="133"/>
      <c r="B128" s="274" t="s">
        <v>1869</v>
      </c>
      <c r="C128" s="260"/>
      <c r="D128" s="14"/>
      <c r="E128" s="14"/>
      <c r="F128" s="14"/>
      <c r="G128" s="14"/>
      <c r="H128" s="14"/>
      <c r="I128" s="5"/>
      <c r="J128" s="14"/>
      <c r="K128" s="14"/>
      <c r="L128" s="14"/>
      <c r="M128" s="14"/>
      <c r="N128" s="14"/>
      <c r="O128" s="14"/>
      <c r="P128" s="14"/>
      <c r="Q128" s="261"/>
      <c r="R128" s="14"/>
      <c r="S128" s="14"/>
      <c r="T128" s="14"/>
      <c r="U128" s="14"/>
      <c r="V128" s="14"/>
      <c r="W128" s="14"/>
      <c r="X128" s="14"/>
      <c r="Y128" s="14"/>
      <c r="Z128" s="14"/>
    </row>
    <row r="129" spans="1:26" ht="16.5" customHeight="1" x14ac:dyDescent="0.2">
      <c r="A129" s="133"/>
      <c r="B129" s="274" t="s">
        <v>1870</v>
      </c>
      <c r="C129" s="275" t="s">
        <v>1871</v>
      </c>
      <c r="D129" s="276" t="s">
        <v>1684</v>
      </c>
      <c r="E129" s="1" t="s">
        <v>1872</v>
      </c>
      <c r="F129" s="14" t="str">
        <f>$D$126</f>
        <v>(… ÷ …)</v>
      </c>
      <c r="G129" s="14"/>
      <c r="H129" s="1" t="s">
        <v>1865</v>
      </c>
      <c r="I129" s="1">
        <v>2.52</v>
      </c>
      <c r="J129" s="14"/>
      <c r="K129" s="14"/>
      <c r="L129" s="14"/>
      <c r="M129" s="14"/>
      <c r="N129" s="14"/>
      <c r="O129" s="14"/>
      <c r="P129" s="14"/>
      <c r="Q129" s="261"/>
      <c r="R129" s="14"/>
      <c r="S129" s="14"/>
      <c r="T129" s="14"/>
      <c r="U129" s="14"/>
      <c r="V129" s="14"/>
      <c r="W129" s="14"/>
      <c r="X129" s="14"/>
      <c r="Y129" s="14"/>
      <c r="Z129" s="14"/>
    </row>
    <row r="130" spans="1:26" ht="16.5" customHeight="1" x14ac:dyDescent="0.2">
      <c r="A130" s="133"/>
      <c r="B130" s="274" t="s">
        <v>1873</v>
      </c>
      <c r="C130" s="260"/>
      <c r="D130" s="14"/>
      <c r="E130" s="14"/>
      <c r="F130" s="14"/>
      <c r="G130" s="14"/>
      <c r="H130" s="14"/>
      <c r="I130" s="5"/>
      <c r="J130" s="14"/>
      <c r="K130" s="14"/>
      <c r="L130" s="14"/>
      <c r="M130" s="14"/>
      <c r="N130" s="14"/>
      <c r="O130" s="14"/>
      <c r="P130" s="14"/>
      <c r="Q130" s="261"/>
      <c r="R130" s="14"/>
      <c r="S130" s="14"/>
      <c r="T130" s="14"/>
      <c r="U130" s="14"/>
      <c r="V130" s="14"/>
      <c r="W130" s="14"/>
      <c r="X130" s="14"/>
      <c r="Y130" s="14"/>
      <c r="Z130" s="14"/>
    </row>
    <row r="131" spans="1:26" ht="16.5" customHeight="1" x14ac:dyDescent="0.15">
      <c r="A131" s="133"/>
      <c r="B131" s="12" t="s">
        <v>1874</v>
      </c>
      <c r="C131" s="260"/>
      <c r="D131" s="14"/>
      <c r="E131" s="14"/>
      <c r="F131" s="14"/>
      <c r="G131" s="14"/>
      <c r="H131" s="14"/>
      <c r="I131" s="1">
        <v>2.5299999999999998</v>
      </c>
      <c r="J131" s="14"/>
      <c r="K131" s="14"/>
      <c r="L131" s="14"/>
      <c r="M131" s="14"/>
      <c r="N131" s="14"/>
      <c r="O131" s="14"/>
      <c r="P131" s="14"/>
      <c r="Q131" s="261"/>
      <c r="R131" s="14"/>
      <c r="S131" s="14"/>
      <c r="T131" s="14"/>
      <c r="U131" s="14"/>
      <c r="V131" s="14"/>
      <c r="W131" s="14"/>
      <c r="X131" s="14"/>
      <c r="Y131" s="14"/>
      <c r="Z131" s="14"/>
    </row>
    <row r="132" spans="1:26" ht="16.5" customHeight="1" x14ac:dyDescent="0.15">
      <c r="A132" s="133"/>
      <c r="B132" s="12" t="s">
        <v>1875</v>
      </c>
      <c r="C132" s="268" t="s">
        <v>1876</v>
      </c>
      <c r="D132" s="1">
        <f>($D$121)*($D$123)/10^6</f>
        <v>2.58379</v>
      </c>
      <c r="E132" s="1" t="s">
        <v>1877</v>
      </c>
      <c r="F132" s="12" t="str">
        <f>$D$125</f>
        <v>(… ÷ …)</v>
      </c>
      <c r="G132" s="14"/>
      <c r="H132" s="1" t="s">
        <v>1862</v>
      </c>
      <c r="I132" s="1">
        <v>2.54</v>
      </c>
      <c r="J132" s="14"/>
      <c r="K132" s="14"/>
      <c r="L132" s="14"/>
      <c r="M132" s="14"/>
      <c r="N132" s="14"/>
      <c r="O132" s="14"/>
      <c r="P132" s="14"/>
      <c r="Q132" s="261"/>
      <c r="R132" s="14"/>
      <c r="S132" s="14"/>
      <c r="T132" s="14"/>
      <c r="U132" s="14"/>
      <c r="V132" s="14"/>
      <c r="W132" s="14"/>
      <c r="X132" s="14"/>
      <c r="Y132" s="14"/>
      <c r="Z132" s="14"/>
    </row>
    <row r="133" spans="1:26" ht="16.5" customHeight="1" x14ac:dyDescent="0.2">
      <c r="A133" s="133"/>
      <c r="B133" s="12" t="s">
        <v>1878</v>
      </c>
      <c r="C133" s="268" t="s">
        <v>1856</v>
      </c>
      <c r="D133" s="14" t="e">
        <f>($D$129)*($D$132)</f>
        <v>#VALUE!</v>
      </c>
      <c r="E133" s="1" t="s">
        <v>1879</v>
      </c>
      <c r="F133" s="14" t="str">
        <f>$D$127</f>
        <v>(… ÷ …)</v>
      </c>
      <c r="G133" s="14"/>
      <c r="H133" s="1" t="s">
        <v>1868</v>
      </c>
      <c r="I133" s="1">
        <v>2.5499999999999998</v>
      </c>
      <c r="J133" s="14"/>
      <c r="K133" s="14"/>
      <c r="L133" s="14"/>
      <c r="M133" s="14"/>
      <c r="N133" s="14"/>
      <c r="O133" s="14"/>
      <c r="P133" s="14"/>
      <c r="Q133" s="261"/>
      <c r="R133" s="14"/>
      <c r="S133" s="14"/>
      <c r="T133" s="14"/>
      <c r="U133" s="14"/>
      <c r="V133" s="14"/>
      <c r="W133" s="14"/>
      <c r="X133" s="14"/>
      <c r="Y133" s="14"/>
      <c r="Z133" s="14"/>
    </row>
    <row r="134" spans="1:26" ht="16.5" customHeight="1" x14ac:dyDescent="0.2">
      <c r="A134" s="277" t="s">
        <v>1230</v>
      </c>
      <c r="B134" s="278" t="s">
        <v>1880</v>
      </c>
      <c r="C134" s="279"/>
      <c r="D134" s="280"/>
      <c r="E134" s="280"/>
      <c r="F134" s="280"/>
      <c r="G134" s="280"/>
      <c r="H134" s="280"/>
      <c r="I134" s="280"/>
      <c r="J134" s="280"/>
      <c r="K134" s="280"/>
      <c r="L134" s="280"/>
      <c r="M134" s="280"/>
      <c r="N134" s="280"/>
      <c r="O134" s="280"/>
      <c r="P134" s="280"/>
      <c r="Q134" s="281"/>
      <c r="R134" s="280"/>
      <c r="S134" s="280"/>
      <c r="T134" s="280"/>
      <c r="U134" s="280"/>
      <c r="V134" s="280"/>
      <c r="W134" s="280"/>
      <c r="X134" s="280"/>
      <c r="Y134" s="280"/>
      <c r="Z134" s="280"/>
    </row>
    <row r="135" spans="1:26" ht="16.5" customHeight="1" x14ac:dyDescent="0.2">
      <c r="A135" s="270"/>
      <c r="B135" s="272" t="s">
        <v>1881</v>
      </c>
      <c r="C135" s="265"/>
      <c r="D135" s="14"/>
      <c r="E135" s="14"/>
      <c r="F135" s="14"/>
      <c r="G135" s="14"/>
      <c r="H135" s="14"/>
      <c r="I135" s="14"/>
      <c r="J135" s="14"/>
      <c r="K135" s="14"/>
      <c r="L135" s="14"/>
      <c r="M135" s="14"/>
      <c r="N135" s="14"/>
      <c r="O135" s="14"/>
      <c r="P135" s="14"/>
      <c r="Q135" s="261"/>
      <c r="R135" s="14"/>
      <c r="S135" s="14"/>
      <c r="T135" s="14"/>
      <c r="U135" s="14"/>
      <c r="V135" s="14"/>
      <c r="W135" s="14"/>
      <c r="X135" s="14"/>
      <c r="Y135" s="14"/>
      <c r="Z135" s="14"/>
    </row>
    <row r="136" spans="1:26" ht="16.5" customHeight="1" x14ac:dyDescent="0.2">
      <c r="A136" s="270"/>
      <c r="B136" s="272" t="s">
        <v>1233</v>
      </c>
      <c r="C136" s="265"/>
      <c r="D136" s="14"/>
      <c r="E136" s="14"/>
      <c r="F136" s="14"/>
      <c r="G136" s="14"/>
      <c r="H136" s="14"/>
      <c r="I136" s="14"/>
      <c r="J136" s="14"/>
      <c r="K136" s="14"/>
      <c r="L136" s="14"/>
      <c r="M136" s="14"/>
      <c r="N136" s="14"/>
      <c r="O136" s="14"/>
      <c r="P136" s="14"/>
      <c r="Q136" s="261"/>
      <c r="R136" s="14"/>
      <c r="S136" s="14"/>
      <c r="T136" s="14"/>
      <c r="U136" s="14"/>
      <c r="V136" s="14"/>
      <c r="W136" s="14"/>
      <c r="X136" s="14"/>
      <c r="Y136" s="14"/>
      <c r="Z136" s="14"/>
    </row>
    <row r="137" spans="1:26" ht="16.5" customHeight="1" x14ac:dyDescent="0.2">
      <c r="A137" s="270"/>
      <c r="B137" s="272" t="s">
        <v>1234</v>
      </c>
      <c r="C137" s="265"/>
      <c r="D137" s="14"/>
      <c r="E137" s="14"/>
      <c r="F137" s="14"/>
      <c r="G137" s="14"/>
      <c r="H137" s="14"/>
      <c r="I137" s="14"/>
      <c r="J137" s="14"/>
      <c r="K137" s="14"/>
      <c r="L137" s="14"/>
      <c r="M137" s="14"/>
      <c r="N137" s="14"/>
      <c r="O137" s="14"/>
      <c r="P137" s="14"/>
      <c r="Q137" s="261"/>
      <c r="R137" s="14"/>
      <c r="S137" s="14"/>
      <c r="T137" s="14"/>
      <c r="U137" s="14"/>
      <c r="V137" s="14"/>
      <c r="W137" s="14"/>
      <c r="X137" s="14"/>
      <c r="Y137" s="14"/>
      <c r="Z137" s="14"/>
    </row>
    <row r="138" spans="1:26" ht="16.5" customHeight="1" x14ac:dyDescent="0.2">
      <c r="A138" s="270"/>
      <c r="B138" s="272" t="s">
        <v>1882</v>
      </c>
      <c r="C138" s="265"/>
      <c r="D138" s="14"/>
      <c r="E138" s="14"/>
      <c r="F138" s="14"/>
      <c r="G138" s="14"/>
      <c r="H138" s="14"/>
      <c r="I138" s="14"/>
      <c r="J138" s="14"/>
      <c r="K138" s="14"/>
      <c r="L138" s="14"/>
      <c r="M138" s="14"/>
      <c r="N138" s="14"/>
      <c r="O138" s="14"/>
      <c r="P138" s="14"/>
      <c r="Q138" s="261"/>
      <c r="R138" s="14"/>
      <c r="S138" s="14"/>
      <c r="T138" s="14"/>
      <c r="U138" s="14"/>
      <c r="V138" s="14"/>
      <c r="W138" s="14"/>
      <c r="X138" s="14"/>
      <c r="Y138" s="14"/>
      <c r="Z138" s="14"/>
    </row>
    <row r="139" spans="1:26" ht="16.5" customHeight="1" x14ac:dyDescent="0.2">
      <c r="A139" s="270"/>
      <c r="B139" s="272" t="s">
        <v>1236</v>
      </c>
      <c r="C139" s="265"/>
      <c r="D139" s="14"/>
      <c r="E139" s="14"/>
      <c r="F139" s="14"/>
      <c r="G139" s="14"/>
      <c r="H139" s="14"/>
      <c r="I139" s="14"/>
      <c r="J139" s="14"/>
      <c r="K139" s="14"/>
      <c r="L139" s="14"/>
      <c r="M139" s="14"/>
      <c r="N139" s="14"/>
      <c r="O139" s="14"/>
      <c r="P139" s="14"/>
      <c r="Q139" s="261"/>
      <c r="R139" s="14"/>
      <c r="S139" s="14"/>
      <c r="T139" s="14"/>
      <c r="U139" s="14"/>
      <c r="V139" s="14"/>
      <c r="W139" s="14"/>
      <c r="X139" s="14"/>
      <c r="Y139" s="14"/>
      <c r="Z139" s="14"/>
    </row>
    <row r="140" spans="1:26" ht="16.5" customHeight="1" x14ac:dyDescent="0.2">
      <c r="A140" s="270"/>
      <c r="B140" s="272" t="s">
        <v>1234</v>
      </c>
      <c r="C140" s="265"/>
      <c r="D140" s="14"/>
      <c r="E140" s="14"/>
      <c r="F140" s="14"/>
      <c r="G140" s="14"/>
      <c r="H140" s="14"/>
      <c r="I140" s="14"/>
      <c r="J140" s="14"/>
      <c r="K140" s="14"/>
      <c r="L140" s="14"/>
      <c r="M140" s="14"/>
      <c r="N140" s="14"/>
      <c r="O140" s="14"/>
      <c r="P140" s="14"/>
      <c r="Q140" s="261"/>
      <c r="R140" s="14"/>
      <c r="S140" s="14"/>
      <c r="T140" s="14"/>
      <c r="U140" s="14"/>
      <c r="V140" s="14"/>
      <c r="W140" s="14"/>
      <c r="X140" s="14"/>
      <c r="Y140" s="14"/>
      <c r="Z140" s="14"/>
    </row>
    <row r="141" spans="1:26" ht="16.5" customHeight="1" x14ac:dyDescent="0.2">
      <c r="A141" s="266" t="s">
        <v>1883</v>
      </c>
      <c r="B141" s="267" t="s">
        <v>1884</v>
      </c>
      <c r="C141" s="282"/>
      <c r="D141" s="283"/>
      <c r="E141" s="283"/>
      <c r="F141" s="283"/>
      <c r="G141" s="283"/>
      <c r="H141" s="283"/>
      <c r="I141" s="283"/>
      <c r="J141" s="283"/>
      <c r="K141" s="283"/>
      <c r="L141" s="283"/>
      <c r="M141" s="283"/>
      <c r="N141" s="283"/>
      <c r="O141" s="283"/>
      <c r="P141" s="283"/>
      <c r="Q141" s="284"/>
      <c r="R141" s="283"/>
      <c r="S141" s="283"/>
      <c r="T141" s="283"/>
      <c r="U141" s="283"/>
      <c r="V141" s="283"/>
      <c r="W141" s="283"/>
      <c r="X141" s="283"/>
      <c r="Y141" s="283"/>
      <c r="Z141" s="283"/>
    </row>
    <row r="142" spans="1:26" ht="16.5" customHeight="1" x14ac:dyDescent="0.2">
      <c r="A142" s="133" t="s">
        <v>551</v>
      </c>
      <c r="B142" s="12" t="s">
        <v>1885</v>
      </c>
      <c r="C142" s="265"/>
      <c r="D142" s="14"/>
      <c r="E142" s="14"/>
      <c r="F142" s="14"/>
      <c r="G142" s="14"/>
      <c r="H142" s="14"/>
      <c r="I142" s="14"/>
      <c r="J142" s="14"/>
      <c r="K142" s="14"/>
      <c r="L142" s="14"/>
      <c r="M142" s="14"/>
      <c r="N142" s="14"/>
      <c r="O142" s="14"/>
      <c r="P142" s="14"/>
      <c r="Q142" s="261"/>
      <c r="R142" s="14"/>
      <c r="S142" s="14"/>
      <c r="T142" s="14"/>
      <c r="U142" s="14"/>
      <c r="V142" s="14"/>
      <c r="W142" s="14"/>
      <c r="X142" s="14"/>
      <c r="Y142" s="14"/>
      <c r="Z142" s="14"/>
    </row>
    <row r="143" spans="1:26" ht="16.5" customHeight="1" x14ac:dyDescent="0.15">
      <c r="A143" s="133"/>
      <c r="B143" s="12" t="s">
        <v>1886</v>
      </c>
      <c r="C143" s="268"/>
      <c r="D143" s="6" t="s">
        <v>1887</v>
      </c>
      <c r="E143" s="14"/>
      <c r="F143" s="14"/>
      <c r="G143" s="14"/>
      <c r="H143" s="14"/>
      <c r="I143" s="14"/>
      <c r="J143" s="14"/>
      <c r="K143" s="14"/>
      <c r="L143" s="14"/>
      <c r="M143" s="14"/>
      <c r="N143" s="14"/>
      <c r="O143" s="14"/>
      <c r="P143" s="14"/>
      <c r="Q143" s="261"/>
      <c r="R143" s="14"/>
      <c r="S143" s="14"/>
      <c r="T143" s="14"/>
      <c r="U143" s="14"/>
      <c r="V143" s="14"/>
      <c r="W143" s="14"/>
      <c r="X143" s="14"/>
      <c r="Y143" s="14"/>
      <c r="Z143" s="14"/>
    </row>
    <row r="144" spans="1:26" ht="16.5" customHeight="1" x14ac:dyDescent="0.15">
      <c r="A144" s="133"/>
      <c r="B144" s="12" t="s">
        <v>1888</v>
      </c>
      <c r="C144" s="268"/>
      <c r="D144" s="6" t="s">
        <v>1887</v>
      </c>
      <c r="E144" s="14"/>
      <c r="F144" s="14"/>
      <c r="G144" s="14"/>
      <c r="H144" s="14"/>
      <c r="I144" s="14"/>
      <c r="J144" s="14"/>
      <c r="K144" s="14"/>
      <c r="L144" s="14"/>
      <c r="M144" s="14"/>
      <c r="N144" s="14"/>
      <c r="O144" s="14"/>
      <c r="P144" s="14"/>
      <c r="Q144" s="261"/>
      <c r="R144" s="14"/>
      <c r="S144" s="14"/>
      <c r="T144" s="14"/>
      <c r="U144" s="14"/>
      <c r="V144" s="14"/>
      <c r="W144" s="14"/>
      <c r="X144" s="14"/>
      <c r="Y144" s="14"/>
      <c r="Z144" s="14"/>
    </row>
    <row r="145" spans="1:26" ht="16.5" customHeight="1" x14ac:dyDescent="0.15">
      <c r="A145" s="133"/>
      <c r="B145" s="12" t="s">
        <v>1889</v>
      </c>
      <c r="C145" s="268"/>
      <c r="D145" s="6" t="s">
        <v>1887</v>
      </c>
      <c r="E145" s="14"/>
      <c r="F145" s="14"/>
      <c r="G145" s="14"/>
      <c r="H145" s="14"/>
      <c r="I145" s="14"/>
      <c r="J145" s="14"/>
      <c r="K145" s="14"/>
      <c r="L145" s="14"/>
      <c r="M145" s="14"/>
      <c r="N145" s="14"/>
      <c r="O145" s="14"/>
      <c r="P145" s="14"/>
      <c r="Q145" s="261"/>
      <c r="R145" s="14"/>
      <c r="S145" s="14"/>
      <c r="T145" s="14"/>
      <c r="U145" s="14"/>
      <c r="V145" s="14"/>
      <c r="W145" s="14"/>
      <c r="X145" s="14"/>
      <c r="Y145" s="14"/>
      <c r="Z145" s="14"/>
    </row>
    <row r="146" spans="1:26" ht="16.5" customHeight="1" x14ac:dyDescent="0.2">
      <c r="A146" s="133" t="s">
        <v>1890</v>
      </c>
      <c r="B146" s="12" t="s">
        <v>1891</v>
      </c>
      <c r="C146" s="265"/>
      <c r="D146" s="14"/>
      <c r="E146" s="14"/>
      <c r="F146" s="14"/>
      <c r="G146" s="14"/>
      <c r="H146" s="14"/>
      <c r="I146" s="14"/>
      <c r="J146" s="14"/>
      <c r="K146" s="14"/>
      <c r="L146" s="14"/>
      <c r="M146" s="14"/>
      <c r="N146" s="14"/>
      <c r="O146" s="14"/>
      <c r="P146" s="14"/>
      <c r="Q146" s="261"/>
      <c r="R146" s="14"/>
      <c r="S146" s="14"/>
      <c r="T146" s="14"/>
      <c r="U146" s="14"/>
      <c r="V146" s="14"/>
      <c r="W146" s="14"/>
      <c r="X146" s="14"/>
      <c r="Y146" s="14"/>
      <c r="Z146" s="14"/>
    </row>
    <row r="147" spans="1:26" ht="16.5" customHeight="1" x14ac:dyDescent="0.2">
      <c r="A147" s="133"/>
      <c r="B147" s="12" t="s">
        <v>1892</v>
      </c>
      <c r="C147" s="265"/>
      <c r="D147" s="14"/>
      <c r="E147" s="14"/>
      <c r="F147" s="14"/>
      <c r="G147" s="14"/>
      <c r="H147" s="14"/>
      <c r="I147" s="14"/>
      <c r="J147" s="14"/>
      <c r="K147" s="14"/>
      <c r="L147" s="14"/>
      <c r="M147" s="14"/>
      <c r="N147" s="14"/>
      <c r="O147" s="14"/>
      <c r="P147" s="14"/>
      <c r="Q147" s="261"/>
      <c r="R147" s="14"/>
      <c r="S147" s="14"/>
      <c r="T147" s="14"/>
      <c r="U147" s="14"/>
      <c r="V147" s="14"/>
      <c r="W147" s="14"/>
      <c r="X147" s="14"/>
      <c r="Y147" s="14"/>
      <c r="Z147" s="14"/>
    </row>
    <row r="148" spans="1:26" ht="16.5" customHeight="1" x14ac:dyDescent="0.2">
      <c r="A148" s="133"/>
      <c r="B148" s="12" t="s">
        <v>1893</v>
      </c>
      <c r="C148" s="265"/>
      <c r="D148" s="14" t="str">
        <f>$D$145</f>
        <v>…</v>
      </c>
      <c r="E148" s="14"/>
      <c r="F148" s="14"/>
      <c r="G148" s="14"/>
      <c r="H148" s="14"/>
      <c r="I148" s="14"/>
      <c r="J148" s="14"/>
      <c r="K148" s="14"/>
      <c r="L148" s="14"/>
      <c r="M148" s="14"/>
      <c r="N148" s="14"/>
      <c r="O148" s="14"/>
      <c r="P148" s="14"/>
      <c r="Q148" s="261"/>
      <c r="R148" s="14"/>
      <c r="S148" s="14"/>
      <c r="T148" s="14"/>
      <c r="U148" s="14"/>
      <c r="V148" s="14"/>
      <c r="W148" s="14"/>
      <c r="X148" s="14"/>
      <c r="Y148" s="14"/>
      <c r="Z148" s="14"/>
    </row>
    <row r="149" spans="1:26" ht="16.5" customHeight="1" x14ac:dyDescent="0.2">
      <c r="A149" s="133"/>
      <c r="B149" s="183" t="s">
        <v>1894</v>
      </c>
      <c r="C149" s="265"/>
      <c r="D149" s="261" t="s">
        <v>1887</v>
      </c>
      <c r="E149" s="14"/>
      <c r="F149" s="14"/>
      <c r="G149" s="14"/>
      <c r="H149" s="14"/>
      <c r="I149" s="14"/>
      <c r="J149" s="14"/>
      <c r="K149" s="14"/>
      <c r="L149" s="14"/>
      <c r="M149" s="14"/>
      <c r="N149" s="14"/>
      <c r="O149" s="14"/>
      <c r="P149" s="14"/>
      <c r="Q149" s="261"/>
      <c r="R149" s="14"/>
      <c r="S149" s="14"/>
      <c r="T149" s="14"/>
      <c r="U149" s="14"/>
      <c r="V149" s="14"/>
      <c r="W149" s="14"/>
      <c r="X149" s="14"/>
      <c r="Y149" s="14"/>
      <c r="Z149" s="14"/>
    </row>
    <row r="150" spans="1:26" ht="16.5" customHeight="1" x14ac:dyDescent="0.2">
      <c r="A150" s="133"/>
      <c r="B150" s="12" t="s">
        <v>1895</v>
      </c>
      <c r="C150" s="268" t="s">
        <v>1896</v>
      </c>
      <c r="D150" s="6" t="s">
        <v>1897</v>
      </c>
      <c r="E150" s="14"/>
      <c r="F150" s="14"/>
      <c r="G150" s="14"/>
      <c r="H150" s="14" t="s">
        <v>1898</v>
      </c>
      <c r="I150" s="14">
        <v>2.58</v>
      </c>
      <c r="J150" s="14"/>
      <c r="K150" s="14"/>
      <c r="L150" s="14"/>
      <c r="M150" s="14"/>
      <c r="N150" s="14"/>
      <c r="O150" s="14"/>
      <c r="P150" s="14"/>
      <c r="Q150" s="261"/>
      <c r="R150" s="14"/>
      <c r="S150" s="14"/>
      <c r="T150" s="14"/>
      <c r="U150" s="14"/>
      <c r="V150" s="14"/>
      <c r="W150" s="14"/>
      <c r="X150" s="14"/>
      <c r="Y150" s="14"/>
      <c r="Z150" s="14"/>
    </row>
    <row r="151" spans="1:26" ht="16.5" customHeight="1" x14ac:dyDescent="0.15">
      <c r="A151" s="133"/>
      <c r="B151" s="12" t="s">
        <v>1899</v>
      </c>
      <c r="C151" s="268" t="s">
        <v>1900</v>
      </c>
      <c r="D151" s="6" t="s">
        <v>1684</v>
      </c>
      <c r="E151" s="1" t="s">
        <v>1901</v>
      </c>
      <c r="F151" s="12" t="str">
        <f>$D$150</f>
        <v>xxxx ÷ xxxx</v>
      </c>
      <c r="G151" s="14"/>
      <c r="H151" s="1" t="s">
        <v>1902</v>
      </c>
      <c r="I151" s="14">
        <v>2.59</v>
      </c>
      <c r="J151" s="14"/>
      <c r="K151" s="14"/>
      <c r="L151" s="14"/>
      <c r="M151" s="14"/>
      <c r="N151" s="14"/>
      <c r="O151" s="14"/>
      <c r="P151" s="14"/>
      <c r="Q151" s="261"/>
      <c r="R151" s="14"/>
      <c r="S151" s="14"/>
      <c r="T151" s="14"/>
      <c r="U151" s="14"/>
      <c r="V151" s="14"/>
      <c r="W151" s="14"/>
      <c r="X151" s="14"/>
      <c r="Y151" s="14"/>
      <c r="Z151" s="14"/>
    </row>
    <row r="152" spans="1:26" ht="16.5" customHeight="1" x14ac:dyDescent="0.15">
      <c r="A152" s="133"/>
      <c r="B152" s="12" t="s">
        <v>1903</v>
      </c>
      <c r="C152" s="268" t="s">
        <v>1904</v>
      </c>
      <c r="D152" s="6" t="s">
        <v>1684</v>
      </c>
      <c r="E152" s="14"/>
      <c r="F152" s="14"/>
      <c r="G152" s="14"/>
      <c r="H152" s="14"/>
      <c r="I152" s="14" t="s">
        <v>1905</v>
      </c>
      <c r="J152" s="14"/>
      <c r="K152" s="14"/>
      <c r="L152" s="14"/>
      <c r="M152" s="14"/>
      <c r="N152" s="14"/>
      <c r="O152" s="14"/>
      <c r="P152" s="14"/>
      <c r="Q152" s="261"/>
      <c r="R152" s="14"/>
      <c r="S152" s="14"/>
      <c r="T152" s="14"/>
      <c r="U152" s="14"/>
      <c r="V152" s="14"/>
      <c r="W152" s="14"/>
      <c r="X152" s="14"/>
      <c r="Y152" s="14"/>
      <c r="Z152" s="14"/>
    </row>
    <row r="153" spans="1:26" ht="16.5" customHeight="1" x14ac:dyDescent="0.2">
      <c r="A153" s="285"/>
      <c r="B153" s="12" t="s">
        <v>1899</v>
      </c>
      <c r="C153" s="268" t="s">
        <v>1906</v>
      </c>
      <c r="D153" s="6" t="s">
        <v>1116</v>
      </c>
      <c r="E153" s="1" t="s">
        <v>1907</v>
      </c>
      <c r="F153" s="9" t="str">
        <f>$D$152</f>
        <v>xxx</v>
      </c>
      <c r="G153" s="9"/>
      <c r="H153" s="5"/>
      <c r="I153" s="5"/>
      <c r="J153" s="14"/>
      <c r="K153" s="14"/>
      <c r="L153" s="14"/>
      <c r="M153" s="14"/>
      <c r="N153" s="14"/>
      <c r="O153" s="14"/>
      <c r="P153" s="14"/>
      <c r="Q153" s="261"/>
      <c r="R153" s="14"/>
      <c r="S153" s="14"/>
      <c r="T153" s="14"/>
      <c r="U153" s="14"/>
      <c r="V153" s="14"/>
      <c r="W153" s="14"/>
      <c r="X153" s="14"/>
      <c r="Y153" s="14"/>
      <c r="Z153" s="14"/>
    </row>
    <row r="154" spans="1:26" ht="16.5" customHeight="1" x14ac:dyDescent="0.2">
      <c r="A154" s="133" t="s">
        <v>555</v>
      </c>
      <c r="B154" s="12" t="s">
        <v>1908</v>
      </c>
      <c r="C154" s="265"/>
      <c r="D154" s="14"/>
      <c r="E154" s="14"/>
      <c r="F154" s="14"/>
      <c r="G154" s="14"/>
      <c r="H154" s="14"/>
      <c r="I154" s="14"/>
      <c r="J154" s="14"/>
      <c r="K154" s="14"/>
      <c r="L154" s="14"/>
      <c r="M154" s="14"/>
      <c r="N154" s="14"/>
      <c r="O154" s="14"/>
      <c r="P154" s="14"/>
      <c r="Q154" s="261"/>
      <c r="R154" s="14"/>
      <c r="S154" s="14"/>
      <c r="T154" s="14"/>
      <c r="U154" s="14"/>
      <c r="V154" s="14"/>
      <c r="W154" s="14"/>
      <c r="X154" s="14"/>
      <c r="Y154" s="14"/>
      <c r="Z154" s="14"/>
    </row>
    <row r="155" spans="1:26" ht="16.5" customHeight="1" x14ac:dyDescent="0.2">
      <c r="A155" s="133"/>
      <c r="B155" s="12" t="s">
        <v>1909</v>
      </c>
      <c r="C155" s="265"/>
      <c r="D155" s="14"/>
      <c r="E155" s="14"/>
      <c r="F155" s="14"/>
      <c r="G155" s="14"/>
      <c r="H155" s="14"/>
      <c r="I155" s="14"/>
      <c r="J155" s="14"/>
      <c r="K155" s="14"/>
      <c r="L155" s="14"/>
      <c r="M155" s="14"/>
      <c r="N155" s="14"/>
      <c r="O155" s="14"/>
      <c r="P155" s="14"/>
      <c r="Q155" s="261"/>
      <c r="R155" s="14"/>
      <c r="S155" s="14"/>
      <c r="T155" s="14"/>
      <c r="U155" s="14"/>
      <c r="V155" s="14"/>
      <c r="W155" s="14"/>
      <c r="X155" s="14"/>
      <c r="Y155" s="14"/>
      <c r="Z155" s="14"/>
    </row>
    <row r="156" spans="1:26" ht="16.5" customHeight="1" x14ac:dyDescent="0.2">
      <c r="A156" s="133"/>
      <c r="B156" s="183" t="s">
        <v>1910</v>
      </c>
      <c r="C156" s="265"/>
      <c r="D156" s="14"/>
      <c r="E156" s="14"/>
      <c r="F156" s="14"/>
      <c r="G156" s="14"/>
      <c r="H156" s="14"/>
      <c r="I156" s="14"/>
      <c r="J156" s="14"/>
      <c r="K156" s="14"/>
      <c r="L156" s="14"/>
      <c r="M156" s="14"/>
      <c r="N156" s="14"/>
      <c r="O156" s="14"/>
      <c r="P156" s="14"/>
      <c r="Q156" s="261"/>
      <c r="R156" s="14"/>
      <c r="S156" s="14"/>
      <c r="T156" s="14"/>
      <c r="U156" s="14"/>
      <c r="V156" s="14"/>
      <c r="W156" s="14"/>
      <c r="X156" s="14"/>
      <c r="Y156" s="14"/>
      <c r="Z156" s="14"/>
    </row>
    <row r="157" spans="1:26" ht="16.5" customHeight="1" x14ac:dyDescent="0.2">
      <c r="A157" s="133"/>
      <c r="B157" s="12" t="s">
        <v>1893</v>
      </c>
      <c r="C157" s="265"/>
      <c r="D157" s="14" t="str">
        <f>$D$145</f>
        <v>…</v>
      </c>
      <c r="E157" s="14"/>
      <c r="F157" s="14"/>
      <c r="G157" s="14"/>
      <c r="H157" s="14"/>
      <c r="I157" s="14"/>
      <c r="J157" s="14"/>
      <c r="K157" s="14"/>
      <c r="L157" s="14"/>
      <c r="M157" s="14"/>
      <c r="N157" s="14"/>
      <c r="O157" s="14"/>
      <c r="P157" s="14"/>
      <c r="Q157" s="261"/>
      <c r="R157" s="14"/>
      <c r="S157" s="14"/>
      <c r="T157" s="14"/>
      <c r="U157" s="14"/>
      <c r="V157" s="14"/>
      <c r="W157" s="14"/>
      <c r="X157" s="14"/>
      <c r="Y157" s="14"/>
      <c r="Z157" s="14"/>
    </row>
    <row r="158" spans="1:26" ht="16.5" customHeight="1" x14ac:dyDescent="0.2">
      <c r="A158" s="133"/>
      <c r="B158" s="12" t="s">
        <v>1911</v>
      </c>
      <c r="C158" s="265"/>
      <c r="D158" s="286" t="s">
        <v>1261</v>
      </c>
      <c r="E158" s="14"/>
      <c r="F158" s="14"/>
      <c r="G158" s="14"/>
      <c r="H158" s="14" t="s">
        <v>1912</v>
      </c>
      <c r="I158" s="14"/>
      <c r="J158" s="14"/>
      <c r="K158" s="14"/>
      <c r="L158" s="14"/>
      <c r="M158" s="14"/>
      <c r="N158" s="14"/>
      <c r="O158" s="14"/>
      <c r="P158" s="14"/>
      <c r="Q158" s="261"/>
      <c r="R158" s="14"/>
      <c r="S158" s="14"/>
      <c r="T158" s="14"/>
      <c r="U158" s="14"/>
      <c r="V158" s="14"/>
      <c r="W158" s="14"/>
      <c r="X158" s="14"/>
      <c r="Y158" s="14"/>
      <c r="Z158" s="14"/>
    </row>
    <row r="159" spans="1:26" ht="16.5" customHeight="1" x14ac:dyDescent="0.2">
      <c r="A159" s="133"/>
      <c r="B159" s="12" t="s">
        <v>1913</v>
      </c>
      <c r="C159" s="265"/>
      <c r="D159" s="261" t="s">
        <v>1914</v>
      </c>
      <c r="E159" s="14"/>
      <c r="F159" s="14"/>
      <c r="G159" s="14"/>
      <c r="H159" s="14"/>
      <c r="I159" s="14"/>
      <c r="J159" s="14"/>
      <c r="K159" s="14"/>
      <c r="L159" s="14"/>
      <c r="M159" s="14"/>
      <c r="N159" s="14"/>
      <c r="O159" s="14"/>
      <c r="P159" s="14"/>
      <c r="Q159" s="261"/>
      <c r="R159" s="14"/>
      <c r="S159" s="14"/>
      <c r="T159" s="14"/>
      <c r="U159" s="14"/>
      <c r="V159" s="14"/>
      <c r="W159" s="14"/>
      <c r="X159" s="14"/>
      <c r="Y159" s="14"/>
      <c r="Z159" s="14"/>
    </row>
    <row r="160" spans="1:26" ht="16.5" customHeight="1" x14ac:dyDescent="0.2">
      <c r="A160" s="133"/>
      <c r="B160" s="183" t="s">
        <v>1915</v>
      </c>
      <c r="C160" s="265"/>
      <c r="D160" s="14"/>
      <c r="E160" s="14"/>
      <c r="F160" s="14"/>
      <c r="G160" s="14"/>
      <c r="H160" s="14"/>
      <c r="I160" s="14"/>
      <c r="J160" s="14"/>
      <c r="K160" s="14"/>
      <c r="L160" s="14"/>
      <c r="M160" s="14"/>
      <c r="N160" s="14"/>
      <c r="O160" s="14"/>
      <c r="P160" s="14"/>
      <c r="Q160" s="261"/>
      <c r="R160" s="14"/>
      <c r="S160" s="14"/>
      <c r="T160" s="14"/>
      <c r="U160" s="14"/>
      <c r="V160" s="14"/>
      <c r="W160" s="14"/>
      <c r="X160" s="14"/>
      <c r="Y160" s="14"/>
      <c r="Z160" s="14"/>
    </row>
    <row r="161" spans="1:26" ht="16.5" customHeight="1" x14ac:dyDescent="0.2">
      <c r="A161" s="133"/>
      <c r="B161" s="183"/>
      <c r="C161" s="265" t="s">
        <v>1916</v>
      </c>
      <c r="D161" s="261" t="s">
        <v>1684</v>
      </c>
      <c r="E161" s="14"/>
      <c r="F161" s="14"/>
      <c r="G161" s="14"/>
      <c r="H161" s="14"/>
      <c r="I161" s="14" t="s">
        <v>1917</v>
      </c>
      <c r="J161" s="14"/>
      <c r="K161" s="14"/>
      <c r="L161" s="14"/>
      <c r="M161" s="14"/>
      <c r="N161" s="14"/>
      <c r="O161" s="14"/>
      <c r="P161" s="14"/>
      <c r="Q161" s="261"/>
      <c r="R161" s="14"/>
      <c r="S161" s="14"/>
      <c r="T161" s="14"/>
      <c r="U161" s="14"/>
      <c r="V161" s="14"/>
      <c r="W161" s="14"/>
      <c r="X161" s="14"/>
      <c r="Y161" s="14"/>
      <c r="Z161" s="14"/>
    </row>
    <row r="162" spans="1:26" ht="16.5" customHeight="1" x14ac:dyDescent="0.2">
      <c r="A162" s="133"/>
      <c r="B162" s="183"/>
      <c r="C162" s="265" t="s">
        <v>1918</v>
      </c>
      <c r="D162" s="261" t="s">
        <v>1684</v>
      </c>
      <c r="E162" s="14"/>
      <c r="F162" s="14"/>
      <c r="G162" s="14"/>
      <c r="H162" s="14"/>
      <c r="I162" s="14" t="s">
        <v>1919</v>
      </c>
      <c r="J162" s="14"/>
      <c r="K162" s="14"/>
      <c r="L162" s="14"/>
      <c r="M162" s="14"/>
      <c r="N162" s="14"/>
      <c r="O162" s="14"/>
      <c r="P162" s="14"/>
      <c r="Q162" s="261"/>
      <c r="R162" s="14"/>
      <c r="S162" s="14"/>
      <c r="T162" s="14"/>
      <c r="U162" s="14"/>
      <c r="V162" s="14"/>
      <c r="W162" s="14"/>
      <c r="X162" s="14"/>
      <c r="Y162" s="14"/>
      <c r="Z162" s="14"/>
    </row>
    <row r="163" spans="1:26" ht="16.5" customHeight="1" x14ac:dyDescent="0.2">
      <c r="A163" s="133"/>
      <c r="B163" s="183"/>
      <c r="C163" s="265" t="s">
        <v>1920</v>
      </c>
      <c r="D163" s="261" t="s">
        <v>1684</v>
      </c>
      <c r="E163" s="14"/>
      <c r="F163" s="14"/>
      <c r="G163" s="14"/>
      <c r="H163" s="14"/>
      <c r="I163" s="14" t="s">
        <v>1921</v>
      </c>
      <c r="J163" s="14"/>
      <c r="K163" s="14"/>
      <c r="L163" s="14"/>
      <c r="M163" s="14"/>
      <c r="N163" s="14"/>
      <c r="O163" s="14"/>
      <c r="P163" s="14"/>
      <c r="Q163" s="261"/>
      <c r="R163" s="14"/>
      <c r="S163" s="14"/>
      <c r="T163" s="14"/>
      <c r="U163" s="14"/>
      <c r="V163" s="14"/>
      <c r="W163" s="14"/>
      <c r="X163" s="14"/>
      <c r="Y163" s="14"/>
      <c r="Z163" s="14"/>
    </row>
    <row r="164" spans="1:26" ht="16.5" customHeight="1" x14ac:dyDescent="0.2">
      <c r="A164" s="266" t="s">
        <v>1922</v>
      </c>
      <c r="B164" s="267" t="s">
        <v>1923</v>
      </c>
      <c r="C164" s="265"/>
      <c r="D164" s="14"/>
      <c r="E164" s="14"/>
      <c r="F164" s="14"/>
      <c r="G164" s="14"/>
      <c r="H164" s="14"/>
      <c r="I164" s="14"/>
      <c r="J164" s="14"/>
      <c r="K164" s="14"/>
      <c r="L164" s="14"/>
      <c r="M164" s="14"/>
      <c r="N164" s="14"/>
      <c r="O164" s="14"/>
      <c r="P164" s="14"/>
      <c r="Q164" s="261"/>
      <c r="R164" s="14"/>
      <c r="S164" s="14"/>
      <c r="T164" s="14"/>
      <c r="U164" s="14"/>
      <c r="V164" s="14"/>
      <c r="W164" s="14"/>
      <c r="X164" s="14"/>
      <c r="Y164" s="14"/>
      <c r="Z164" s="14"/>
    </row>
    <row r="165" spans="1:26" ht="16.5" customHeight="1" x14ac:dyDescent="0.2">
      <c r="A165" s="133"/>
      <c r="B165" s="183" t="s">
        <v>1924</v>
      </c>
      <c r="C165" s="265"/>
      <c r="D165" s="14"/>
      <c r="E165" s="14"/>
      <c r="F165" s="14"/>
      <c r="G165" s="14"/>
      <c r="H165" s="14"/>
      <c r="I165" s="14"/>
      <c r="J165" s="14"/>
      <c r="K165" s="14"/>
      <c r="L165" s="14"/>
      <c r="M165" s="14"/>
      <c r="N165" s="14"/>
      <c r="O165" s="14"/>
      <c r="P165" s="14"/>
      <c r="Q165" s="261"/>
      <c r="R165" s="14"/>
      <c r="S165" s="14"/>
      <c r="T165" s="14"/>
      <c r="U165" s="14"/>
      <c r="V165" s="14"/>
      <c r="W165" s="14"/>
      <c r="X165" s="14"/>
      <c r="Y165" s="14"/>
      <c r="Z165" s="14"/>
    </row>
    <row r="166" spans="1:26" ht="16.5" customHeight="1" x14ac:dyDescent="0.2">
      <c r="A166" s="133"/>
      <c r="B166" s="12" t="s">
        <v>1925</v>
      </c>
      <c r="C166" s="265"/>
      <c r="D166" s="14" t="str">
        <f>$D$11</f>
        <v>xxx</v>
      </c>
      <c r="E166" s="14"/>
      <c r="F166" s="14"/>
      <c r="G166" s="14"/>
      <c r="H166" s="14"/>
      <c r="I166" s="14"/>
      <c r="J166" s="14"/>
      <c r="K166" s="14"/>
      <c r="L166" s="14"/>
      <c r="M166" s="14"/>
      <c r="N166" s="14"/>
      <c r="O166" s="14"/>
      <c r="P166" s="14"/>
      <c r="Q166" s="261"/>
      <c r="R166" s="14"/>
      <c r="S166" s="14"/>
      <c r="T166" s="14"/>
      <c r="U166" s="14"/>
      <c r="V166" s="14"/>
      <c r="W166" s="14"/>
      <c r="X166" s="14"/>
      <c r="Y166" s="14"/>
      <c r="Z166" s="14"/>
    </row>
    <row r="167" spans="1:26" ht="16.5" customHeight="1" x14ac:dyDescent="0.15">
      <c r="A167" s="133"/>
      <c r="B167" s="12" t="s">
        <v>1834</v>
      </c>
      <c r="C167" s="268" t="s">
        <v>1926</v>
      </c>
      <c r="D167" s="6" t="s">
        <v>1684</v>
      </c>
      <c r="E167" s="14"/>
      <c r="F167" s="14"/>
      <c r="G167" s="14"/>
      <c r="H167" s="14"/>
      <c r="I167" s="14" t="s">
        <v>1927</v>
      </c>
      <c r="J167" s="14"/>
      <c r="K167" s="14"/>
      <c r="L167" s="14"/>
      <c r="M167" s="14"/>
      <c r="N167" s="14"/>
      <c r="O167" s="14"/>
      <c r="P167" s="14"/>
      <c r="Q167" s="261"/>
      <c r="R167" s="14"/>
      <c r="S167" s="14"/>
      <c r="T167" s="14"/>
      <c r="U167" s="14"/>
      <c r="V167" s="14"/>
      <c r="W167" s="14"/>
      <c r="X167" s="14"/>
      <c r="Y167" s="14"/>
      <c r="Z167" s="14"/>
    </row>
    <row r="168" spans="1:26" ht="16.5" customHeight="1" x14ac:dyDescent="0.2">
      <c r="A168" s="133" t="s">
        <v>1928</v>
      </c>
      <c r="B168" s="264" t="s">
        <v>1929</v>
      </c>
      <c r="C168" s="265"/>
      <c r="D168" s="1"/>
      <c r="E168" s="5"/>
      <c r="F168" s="9"/>
      <c r="G168" s="14"/>
      <c r="H168" s="14"/>
      <c r="I168" s="14"/>
      <c r="J168" s="14"/>
      <c r="K168" s="14"/>
      <c r="L168" s="14"/>
      <c r="M168" s="14"/>
      <c r="N168" s="14"/>
      <c r="O168" s="14"/>
      <c r="P168" s="14"/>
      <c r="Q168" s="261"/>
      <c r="R168" s="14"/>
      <c r="S168" s="14"/>
      <c r="T168" s="14"/>
      <c r="U168" s="14"/>
      <c r="V168" s="14"/>
      <c r="W168" s="14"/>
      <c r="X168" s="14"/>
      <c r="Y168" s="14"/>
      <c r="Z168" s="14"/>
    </row>
    <row r="169" spans="1:26" ht="16.5" customHeight="1" x14ac:dyDescent="0.2">
      <c r="A169" s="133" t="s">
        <v>551</v>
      </c>
      <c r="B169" s="264" t="s">
        <v>1930</v>
      </c>
      <c r="C169" s="287"/>
      <c r="D169" s="8"/>
      <c r="E169" s="4"/>
      <c r="F169" s="288"/>
      <c r="G169" s="3"/>
      <c r="H169" s="3"/>
      <c r="I169" s="3"/>
      <c r="J169" s="3"/>
      <c r="K169" s="3"/>
      <c r="L169" s="3"/>
      <c r="M169" s="3"/>
      <c r="N169" s="3"/>
      <c r="O169" s="3"/>
      <c r="P169" s="3"/>
      <c r="Q169" s="263"/>
      <c r="R169" s="3"/>
      <c r="S169" s="3"/>
      <c r="T169" s="3"/>
      <c r="U169" s="3"/>
      <c r="V169" s="3"/>
      <c r="W169" s="3"/>
      <c r="X169" s="3"/>
      <c r="Y169" s="3"/>
      <c r="Z169" s="3"/>
    </row>
    <row r="170" spans="1:26" ht="16.5" customHeight="1" x14ac:dyDescent="0.2">
      <c r="A170" s="133"/>
      <c r="B170" s="12" t="s">
        <v>1931</v>
      </c>
      <c r="C170" s="265"/>
      <c r="D170" s="1"/>
      <c r="E170" s="5"/>
      <c r="F170" s="9"/>
      <c r="G170" s="14"/>
      <c r="H170" s="14"/>
      <c r="I170" s="14"/>
      <c r="J170" s="14"/>
      <c r="K170" s="14"/>
      <c r="L170" s="14"/>
      <c r="M170" s="14"/>
      <c r="N170" s="14"/>
      <c r="O170" s="14"/>
      <c r="P170" s="14"/>
      <c r="Q170" s="261"/>
      <c r="R170" s="14"/>
      <c r="S170" s="14"/>
      <c r="T170" s="14"/>
      <c r="U170" s="14"/>
      <c r="V170" s="14"/>
      <c r="W170" s="14"/>
      <c r="X170" s="14"/>
      <c r="Y170" s="14"/>
      <c r="Z170" s="14"/>
    </row>
    <row r="171" spans="1:26" ht="16.5" customHeight="1" x14ac:dyDescent="0.2">
      <c r="A171" s="133"/>
      <c r="B171" s="12" t="s">
        <v>1932</v>
      </c>
      <c r="C171" s="268"/>
      <c r="D171" s="1"/>
      <c r="E171" s="5"/>
      <c r="F171" s="9"/>
      <c r="G171" s="14"/>
      <c r="H171" s="14"/>
      <c r="I171" s="14">
        <v>2.65</v>
      </c>
      <c r="J171" s="14"/>
      <c r="K171" s="14"/>
      <c r="L171" s="14"/>
      <c r="M171" s="14"/>
      <c r="N171" s="14"/>
      <c r="O171" s="14"/>
      <c r="P171" s="14"/>
      <c r="Q171" s="261"/>
      <c r="R171" s="14"/>
      <c r="S171" s="14"/>
      <c r="T171" s="14"/>
      <c r="U171" s="14"/>
      <c r="V171" s="14"/>
      <c r="W171" s="14"/>
      <c r="X171" s="14"/>
      <c r="Y171" s="14"/>
      <c r="Z171" s="14"/>
    </row>
    <row r="172" spans="1:26" ht="16.5" customHeight="1" x14ac:dyDescent="0.2">
      <c r="A172" s="133"/>
      <c r="B172" s="12" t="s">
        <v>1147</v>
      </c>
      <c r="C172" s="265"/>
      <c r="D172" s="1"/>
      <c r="E172" s="5"/>
      <c r="F172" s="9"/>
      <c r="G172" s="14"/>
      <c r="H172" s="14"/>
      <c r="I172" s="14"/>
      <c r="J172" s="14"/>
      <c r="K172" s="14"/>
      <c r="L172" s="14"/>
      <c r="M172" s="14"/>
      <c r="N172" s="14"/>
      <c r="O172" s="14"/>
      <c r="P172" s="14"/>
      <c r="Q172" s="261"/>
      <c r="R172" s="14"/>
      <c r="S172" s="14"/>
      <c r="T172" s="14"/>
      <c r="U172" s="14"/>
      <c r="V172" s="14"/>
      <c r="W172" s="14"/>
      <c r="X172" s="14"/>
      <c r="Y172" s="14"/>
      <c r="Z172" s="14"/>
    </row>
    <row r="173" spans="1:26" ht="16.5" customHeight="1" x14ac:dyDescent="0.2">
      <c r="A173" s="133"/>
      <c r="B173" s="12" t="s">
        <v>1933</v>
      </c>
      <c r="C173" s="268" t="s">
        <v>1934</v>
      </c>
      <c r="D173" s="6" t="str">
        <f>$D$167</f>
        <v>xxx</v>
      </c>
      <c r="E173" s="5"/>
      <c r="F173" s="9"/>
      <c r="G173" s="14"/>
      <c r="H173" s="14"/>
      <c r="I173" s="14"/>
      <c r="J173" s="14"/>
      <c r="K173" s="14"/>
      <c r="L173" s="14"/>
      <c r="M173" s="14"/>
      <c r="N173" s="14"/>
      <c r="O173" s="14"/>
      <c r="P173" s="14"/>
      <c r="Q173" s="261"/>
      <c r="R173" s="14"/>
      <c r="S173" s="14"/>
      <c r="T173" s="14"/>
      <c r="U173" s="14"/>
      <c r="V173" s="14"/>
      <c r="W173" s="14"/>
      <c r="X173" s="14"/>
      <c r="Y173" s="14"/>
      <c r="Z173" s="14"/>
    </row>
    <row r="174" spans="1:26" ht="16.5" customHeight="1" x14ac:dyDescent="0.2">
      <c r="A174" s="133"/>
      <c r="B174" s="12" t="s">
        <v>1935</v>
      </c>
      <c r="C174" s="268" t="s">
        <v>1936</v>
      </c>
      <c r="D174" s="6" t="e">
        <f>$D$104</f>
        <v>#VALUE!</v>
      </c>
      <c r="E174" s="5"/>
      <c r="F174" s="9"/>
      <c r="G174" s="14"/>
      <c r="H174" s="14"/>
      <c r="I174" s="14"/>
      <c r="J174" s="14"/>
      <c r="K174" s="14"/>
      <c r="L174" s="14"/>
      <c r="M174" s="14"/>
      <c r="N174" s="14"/>
      <c r="O174" s="14"/>
      <c r="P174" s="14"/>
      <c r="Q174" s="261"/>
      <c r="R174" s="14"/>
      <c r="S174" s="14"/>
      <c r="T174" s="14"/>
      <c r="U174" s="14"/>
      <c r="V174" s="14"/>
      <c r="W174" s="14"/>
      <c r="X174" s="14"/>
      <c r="Y174" s="14"/>
      <c r="Z174" s="14"/>
    </row>
    <row r="175" spans="1:26" ht="16.5" customHeight="1" x14ac:dyDescent="0.2">
      <c r="A175" s="133"/>
      <c r="B175" s="12" t="s">
        <v>1937</v>
      </c>
      <c r="C175" s="268" t="s">
        <v>1938</v>
      </c>
      <c r="D175" s="6" t="str">
        <f>$D$96</f>
        <v>xxx</v>
      </c>
      <c r="E175" s="5"/>
      <c r="F175" s="9"/>
      <c r="G175" s="14"/>
      <c r="H175" s="14"/>
      <c r="I175" s="14"/>
      <c r="J175" s="14"/>
      <c r="K175" s="14"/>
      <c r="L175" s="14"/>
      <c r="M175" s="14"/>
      <c r="N175" s="14"/>
      <c r="O175" s="14"/>
      <c r="P175" s="14"/>
      <c r="Q175" s="261"/>
      <c r="R175" s="14"/>
      <c r="S175" s="14"/>
      <c r="T175" s="14"/>
      <c r="U175" s="14"/>
      <c r="V175" s="14"/>
      <c r="W175" s="14"/>
      <c r="X175" s="14"/>
      <c r="Y175" s="14"/>
      <c r="Z175" s="14"/>
    </row>
    <row r="176" spans="1:26" ht="16.5" customHeight="1" x14ac:dyDescent="0.2">
      <c r="A176" s="133"/>
      <c r="B176" s="12" t="s">
        <v>1939</v>
      </c>
      <c r="C176" s="268" t="s">
        <v>1940</v>
      </c>
      <c r="D176" s="6" t="e">
        <f>($D$62)*10</f>
        <v>#VALUE!</v>
      </c>
      <c r="E176" s="5"/>
      <c r="F176" s="9"/>
      <c r="G176" s="14"/>
      <c r="H176" s="14"/>
      <c r="I176" s="14"/>
      <c r="J176" s="14"/>
      <c r="K176" s="14"/>
      <c r="L176" s="14"/>
      <c r="M176" s="14"/>
      <c r="N176" s="14"/>
      <c r="O176" s="14"/>
      <c r="P176" s="14"/>
      <c r="Q176" s="261"/>
      <c r="R176" s="14"/>
      <c r="S176" s="14"/>
      <c r="T176" s="14"/>
      <c r="U176" s="14"/>
      <c r="V176" s="14"/>
      <c r="W176" s="14"/>
      <c r="X176" s="14"/>
      <c r="Y176" s="14"/>
      <c r="Z176" s="14"/>
    </row>
    <row r="177" spans="1:26" ht="16.5" customHeight="1" x14ac:dyDescent="0.2">
      <c r="A177" s="133"/>
      <c r="B177" s="12" t="s">
        <v>1941</v>
      </c>
      <c r="C177" s="268" t="s">
        <v>1942</v>
      </c>
      <c r="D177" s="6" t="e">
        <f>(($D$6)*10^3)/3600</f>
        <v>#VALUE!</v>
      </c>
      <c r="E177" s="5"/>
      <c r="F177" s="9"/>
      <c r="G177" s="14"/>
      <c r="H177" s="14" t="s">
        <v>1943</v>
      </c>
      <c r="I177" s="14"/>
      <c r="J177" s="14"/>
      <c r="K177" s="14"/>
      <c r="L177" s="14"/>
      <c r="M177" s="14"/>
      <c r="N177" s="14"/>
      <c r="O177" s="14"/>
      <c r="P177" s="14"/>
      <c r="Q177" s="261"/>
      <c r="R177" s="14"/>
      <c r="S177" s="14"/>
      <c r="T177" s="14"/>
      <c r="U177" s="14"/>
      <c r="V177" s="14"/>
      <c r="W177" s="14"/>
      <c r="X177" s="14"/>
      <c r="Y177" s="14"/>
      <c r="Z177" s="14"/>
    </row>
    <row r="178" spans="1:26" ht="16.5" customHeight="1" x14ac:dyDescent="0.2">
      <c r="A178" s="133"/>
      <c r="B178" s="12" t="s">
        <v>1944</v>
      </c>
      <c r="C178" s="268" t="s">
        <v>1856</v>
      </c>
      <c r="D178" s="6" t="e">
        <f>$D$133</f>
        <v>#VALUE!</v>
      </c>
      <c r="E178" s="5"/>
      <c r="F178" s="9"/>
      <c r="G178" s="14"/>
      <c r="H178" s="14"/>
      <c r="I178" s="14"/>
      <c r="J178" s="14"/>
      <c r="K178" s="14"/>
      <c r="L178" s="14"/>
      <c r="M178" s="14"/>
      <c r="N178" s="14"/>
      <c r="O178" s="14"/>
      <c r="P178" s="14"/>
      <c r="Q178" s="261"/>
      <c r="R178" s="14"/>
      <c r="S178" s="14"/>
      <c r="T178" s="14"/>
      <c r="U178" s="14"/>
      <c r="V178" s="14"/>
      <c r="W178" s="14"/>
      <c r="X178" s="14"/>
      <c r="Y178" s="14"/>
      <c r="Z178" s="14"/>
    </row>
    <row r="179" spans="1:26" ht="16.5" customHeight="1" x14ac:dyDescent="0.2">
      <c r="A179" s="133"/>
      <c r="B179" s="12" t="s">
        <v>1945</v>
      </c>
      <c r="C179" s="268" t="s">
        <v>1946</v>
      </c>
      <c r="D179" s="1" t="e">
        <f>(1/$D$173)*(($D$174+$D$175)*($D$176)*($D$177)+($D$178)*($D$177)^3)/10^3</f>
        <v>#VALUE!</v>
      </c>
      <c r="E179" s="5"/>
      <c r="F179" s="9"/>
      <c r="G179" s="14"/>
      <c r="H179" s="14" t="s">
        <v>1947</v>
      </c>
      <c r="I179" s="14">
        <v>2.66</v>
      </c>
      <c r="J179" s="14"/>
      <c r="K179" s="14"/>
      <c r="L179" s="14"/>
      <c r="M179" s="14"/>
      <c r="N179" s="14"/>
      <c r="O179" s="14"/>
      <c r="P179" s="14"/>
      <c r="Q179" s="261"/>
      <c r="R179" s="14"/>
      <c r="S179" s="14"/>
      <c r="T179" s="14"/>
      <c r="U179" s="14"/>
      <c r="V179" s="14"/>
      <c r="W179" s="14"/>
      <c r="X179" s="14"/>
      <c r="Y179" s="14"/>
      <c r="Z179" s="14"/>
    </row>
    <row r="180" spans="1:26" ht="16.5" customHeight="1" x14ac:dyDescent="0.2">
      <c r="A180" s="133" t="s">
        <v>1890</v>
      </c>
      <c r="B180" s="264" t="s">
        <v>937</v>
      </c>
      <c r="C180" s="265"/>
      <c r="D180" s="1"/>
      <c r="E180" s="5"/>
      <c r="F180" s="9"/>
      <c r="G180" s="14"/>
      <c r="H180" s="14"/>
      <c r="I180" s="14"/>
      <c r="J180" s="14"/>
      <c r="K180" s="14"/>
      <c r="L180" s="14"/>
      <c r="M180" s="14"/>
      <c r="N180" s="14"/>
      <c r="O180" s="14"/>
      <c r="P180" s="14"/>
      <c r="Q180" s="261"/>
      <c r="R180" s="14"/>
      <c r="S180" s="14"/>
      <c r="T180" s="14"/>
      <c r="U180" s="14"/>
      <c r="V180" s="14"/>
      <c r="W180" s="14"/>
      <c r="X180" s="14"/>
      <c r="Y180" s="14"/>
      <c r="Z180" s="14"/>
    </row>
    <row r="181" spans="1:26" ht="16.5" customHeight="1" x14ac:dyDescent="0.2">
      <c r="A181" s="133"/>
      <c r="B181" s="12" t="s">
        <v>1948</v>
      </c>
      <c r="C181" s="265"/>
      <c r="D181" s="1"/>
      <c r="E181" s="5"/>
      <c r="F181" s="9"/>
      <c r="G181" s="14"/>
      <c r="H181" s="14"/>
      <c r="I181" s="14"/>
      <c r="J181" s="14"/>
      <c r="K181" s="14"/>
      <c r="L181" s="14"/>
      <c r="M181" s="14"/>
      <c r="N181" s="14"/>
      <c r="O181" s="14"/>
      <c r="P181" s="14"/>
      <c r="Q181" s="261"/>
      <c r="R181" s="14"/>
      <c r="S181" s="14"/>
      <c r="T181" s="14"/>
      <c r="U181" s="14"/>
      <c r="V181" s="14"/>
      <c r="W181" s="14"/>
      <c r="X181" s="14"/>
      <c r="Y181" s="14"/>
      <c r="Z181" s="14"/>
    </row>
    <row r="182" spans="1:26" ht="16.5" customHeight="1" x14ac:dyDescent="0.2">
      <c r="A182" s="133"/>
      <c r="B182" s="12" t="s">
        <v>1949</v>
      </c>
      <c r="C182" s="268"/>
      <c r="D182" s="1"/>
      <c r="E182" s="5"/>
      <c r="F182" s="9"/>
      <c r="G182" s="14"/>
      <c r="H182" s="14"/>
      <c r="I182" s="14">
        <v>2.67</v>
      </c>
      <c r="J182" s="14"/>
      <c r="K182" s="14"/>
      <c r="L182" s="14"/>
      <c r="M182" s="14"/>
      <c r="N182" s="14"/>
      <c r="O182" s="14"/>
      <c r="P182" s="14"/>
      <c r="Q182" s="261"/>
      <c r="R182" s="14"/>
      <c r="S182" s="14"/>
      <c r="T182" s="14"/>
      <c r="U182" s="14"/>
      <c r="V182" s="14"/>
      <c r="W182" s="14"/>
      <c r="X182" s="14"/>
      <c r="Y182" s="14"/>
      <c r="Z182" s="14"/>
    </row>
    <row r="183" spans="1:26" ht="16.5" customHeight="1" x14ac:dyDescent="0.2">
      <c r="A183" s="133"/>
      <c r="B183" s="12" t="s">
        <v>1950</v>
      </c>
      <c r="C183" s="265"/>
      <c r="D183" s="1"/>
      <c r="E183" s="5"/>
      <c r="F183" s="9"/>
      <c r="G183" s="14"/>
      <c r="H183" s="14"/>
      <c r="I183" s="14"/>
      <c r="J183" s="14"/>
      <c r="K183" s="14"/>
      <c r="L183" s="14"/>
      <c r="M183" s="14"/>
      <c r="N183" s="14"/>
      <c r="O183" s="14"/>
      <c r="P183" s="14"/>
      <c r="Q183" s="261"/>
      <c r="R183" s="14"/>
      <c r="S183" s="14"/>
      <c r="T183" s="14"/>
      <c r="U183" s="14"/>
      <c r="V183" s="14"/>
      <c r="W183" s="14"/>
      <c r="X183" s="14"/>
      <c r="Y183" s="14"/>
      <c r="Z183" s="14"/>
    </row>
    <row r="184" spans="1:26" ht="16.5" customHeight="1" x14ac:dyDescent="0.2">
      <c r="A184" s="133"/>
      <c r="B184" s="12" t="s">
        <v>1951</v>
      </c>
      <c r="C184" s="268"/>
      <c r="D184" s="1"/>
      <c r="E184" s="5"/>
      <c r="F184" s="9"/>
      <c r="G184" s="14"/>
      <c r="H184" s="14"/>
      <c r="I184" s="14">
        <v>2.68</v>
      </c>
      <c r="J184" s="14"/>
      <c r="K184" s="14"/>
      <c r="L184" s="14"/>
      <c r="M184" s="14"/>
      <c r="N184" s="14"/>
      <c r="O184" s="14"/>
      <c r="P184" s="14"/>
      <c r="Q184" s="261"/>
      <c r="R184" s="14"/>
      <c r="S184" s="14"/>
      <c r="T184" s="14"/>
      <c r="U184" s="14"/>
      <c r="V184" s="14"/>
      <c r="W184" s="14"/>
      <c r="X184" s="14"/>
      <c r="Y184" s="14"/>
      <c r="Z184" s="14"/>
    </row>
    <row r="185" spans="1:26" ht="16.5" customHeight="1" x14ac:dyDescent="0.2">
      <c r="A185" s="133"/>
      <c r="B185" s="12" t="s">
        <v>1952</v>
      </c>
      <c r="C185" s="265"/>
      <c r="D185" s="1"/>
      <c r="E185" s="5"/>
      <c r="F185" s="9"/>
      <c r="G185" s="14"/>
      <c r="H185" s="14"/>
      <c r="I185" s="14"/>
      <c r="J185" s="14"/>
      <c r="K185" s="14"/>
      <c r="L185" s="14"/>
      <c r="M185" s="14"/>
      <c r="N185" s="14"/>
      <c r="O185" s="14"/>
      <c r="P185" s="14"/>
      <c r="Q185" s="261"/>
      <c r="R185" s="14"/>
      <c r="S185" s="14"/>
      <c r="T185" s="14"/>
      <c r="U185" s="14"/>
      <c r="V185" s="14"/>
      <c r="W185" s="14"/>
      <c r="X185" s="14"/>
      <c r="Y185" s="14"/>
      <c r="Z185" s="14"/>
    </row>
    <row r="186" spans="1:26" ht="16.5" customHeight="1" x14ac:dyDescent="0.2">
      <c r="A186" s="133"/>
      <c r="B186" s="12" t="s">
        <v>1953</v>
      </c>
      <c r="C186" s="268"/>
      <c r="D186" s="1"/>
      <c r="E186" s="5"/>
      <c r="F186" s="9"/>
      <c r="G186" s="14"/>
      <c r="H186" s="14"/>
      <c r="I186" s="14">
        <v>2.69</v>
      </c>
      <c r="J186" s="14"/>
      <c r="K186" s="14"/>
      <c r="L186" s="14"/>
      <c r="M186" s="14"/>
      <c r="N186" s="14"/>
      <c r="O186" s="14"/>
      <c r="P186" s="14"/>
      <c r="Q186" s="261"/>
      <c r="R186" s="14"/>
      <c r="S186" s="14"/>
      <c r="T186" s="14"/>
      <c r="U186" s="14"/>
      <c r="V186" s="14"/>
      <c r="W186" s="14"/>
      <c r="X186" s="14"/>
      <c r="Y186" s="14"/>
      <c r="Z186" s="14"/>
    </row>
    <row r="187" spans="1:26" ht="16.5" customHeight="1" x14ac:dyDescent="0.2">
      <c r="A187" s="133"/>
      <c r="B187" s="274" t="s">
        <v>1954</v>
      </c>
      <c r="C187" s="268"/>
      <c r="D187" s="1"/>
      <c r="E187" s="5"/>
      <c r="F187" s="9"/>
      <c r="G187" s="14"/>
      <c r="H187" s="14"/>
      <c r="I187" s="14" t="s">
        <v>1955</v>
      </c>
      <c r="J187" s="14"/>
      <c r="K187" s="14"/>
      <c r="L187" s="14"/>
      <c r="M187" s="14"/>
      <c r="N187" s="14"/>
      <c r="O187" s="14"/>
      <c r="P187" s="14"/>
      <c r="Q187" s="261"/>
      <c r="R187" s="14"/>
      <c r="S187" s="14"/>
      <c r="T187" s="14"/>
      <c r="U187" s="14"/>
      <c r="V187" s="14"/>
      <c r="W187" s="14"/>
      <c r="X187" s="14"/>
      <c r="Y187" s="14"/>
      <c r="Z187" s="14"/>
    </row>
    <row r="188" spans="1:26" ht="16.5" customHeight="1" x14ac:dyDescent="0.2">
      <c r="A188" s="133"/>
      <c r="B188" s="12" t="s">
        <v>1956</v>
      </c>
      <c r="C188" s="265"/>
      <c r="D188" s="1"/>
      <c r="E188" s="5"/>
      <c r="F188" s="9"/>
      <c r="G188" s="14"/>
      <c r="H188" s="14"/>
      <c r="I188" s="14"/>
      <c r="J188" s="14"/>
      <c r="K188" s="14"/>
      <c r="L188" s="14"/>
      <c r="M188" s="14"/>
      <c r="N188" s="14"/>
      <c r="O188" s="14"/>
      <c r="P188" s="14"/>
      <c r="Q188" s="261"/>
      <c r="R188" s="14"/>
      <c r="S188" s="14"/>
      <c r="T188" s="14"/>
      <c r="U188" s="14"/>
      <c r="V188" s="14"/>
      <c r="W188" s="14"/>
      <c r="X188" s="14"/>
      <c r="Y188" s="14"/>
      <c r="Z188" s="14"/>
    </row>
    <row r="189" spans="1:26" ht="16.5" customHeight="1" x14ac:dyDescent="0.2">
      <c r="A189" s="133"/>
      <c r="B189" s="12" t="s">
        <v>1957</v>
      </c>
      <c r="C189" s="265"/>
      <c r="D189" s="1"/>
      <c r="E189" s="5"/>
      <c r="F189" s="9"/>
      <c r="G189" s="14"/>
      <c r="H189" s="14"/>
      <c r="I189" s="14"/>
      <c r="J189" s="14"/>
      <c r="K189" s="14"/>
      <c r="L189" s="14"/>
      <c r="M189" s="14"/>
      <c r="N189" s="14"/>
      <c r="O189" s="14"/>
      <c r="P189" s="14"/>
      <c r="Q189" s="261"/>
      <c r="R189" s="14"/>
      <c r="S189" s="14"/>
      <c r="T189" s="14"/>
      <c r="U189" s="14"/>
      <c r="V189" s="14"/>
      <c r="W189" s="14"/>
      <c r="X189" s="14"/>
      <c r="Y189" s="14"/>
      <c r="Z189" s="14"/>
    </row>
    <row r="190" spans="1:26" ht="16.5" customHeight="1" x14ac:dyDescent="0.2">
      <c r="A190" s="133"/>
      <c r="B190" s="12" t="s">
        <v>1958</v>
      </c>
      <c r="C190" s="265"/>
      <c r="D190" s="1"/>
      <c r="E190" s="5"/>
      <c r="F190" s="9"/>
      <c r="G190" s="14"/>
      <c r="H190" s="14"/>
      <c r="I190" s="14"/>
      <c r="J190" s="14"/>
      <c r="K190" s="14"/>
      <c r="L190" s="14"/>
      <c r="M190" s="14"/>
      <c r="N190" s="14"/>
      <c r="O190" s="14"/>
      <c r="P190" s="14"/>
      <c r="Q190" s="261"/>
      <c r="R190" s="14"/>
      <c r="S190" s="14"/>
      <c r="T190" s="14"/>
      <c r="U190" s="14"/>
      <c r="V190" s="14"/>
      <c r="W190" s="14"/>
      <c r="X190" s="14"/>
      <c r="Y190" s="14"/>
      <c r="Z190" s="14"/>
    </row>
    <row r="191" spans="1:26" ht="16.5" customHeight="1" x14ac:dyDescent="0.2">
      <c r="A191" s="133"/>
      <c r="B191" s="12" t="s">
        <v>1945</v>
      </c>
      <c r="C191" s="268" t="s">
        <v>1904</v>
      </c>
      <c r="D191" s="6" t="s">
        <v>1959</v>
      </c>
      <c r="E191" s="5"/>
      <c r="F191" s="9"/>
      <c r="G191" s="14"/>
      <c r="H191" s="14"/>
      <c r="I191" s="14"/>
      <c r="J191" s="14"/>
      <c r="K191" s="14"/>
      <c r="L191" s="14"/>
      <c r="M191" s="14"/>
      <c r="N191" s="14"/>
      <c r="O191" s="14"/>
      <c r="P191" s="14"/>
      <c r="Q191" s="261"/>
      <c r="R191" s="14"/>
      <c r="S191" s="14"/>
      <c r="T191" s="14"/>
      <c r="U191" s="14"/>
      <c r="V191" s="14"/>
      <c r="W191" s="14"/>
      <c r="X191" s="14"/>
      <c r="Y191" s="14"/>
      <c r="Z191" s="14"/>
    </row>
    <row r="192" spans="1:26" ht="16.5" customHeight="1" x14ac:dyDescent="0.2">
      <c r="A192" s="133"/>
      <c r="B192" s="12" t="s">
        <v>1960</v>
      </c>
      <c r="C192" s="268" t="s">
        <v>1961</v>
      </c>
      <c r="D192" s="6" t="s">
        <v>1684</v>
      </c>
      <c r="E192" s="1" t="s">
        <v>1962</v>
      </c>
      <c r="F192" s="9" t="str">
        <f>$D$191</f>
        <v xml:space="preserve">(… ÷ …) </v>
      </c>
      <c r="G192" s="14"/>
      <c r="H192" s="14"/>
      <c r="I192" s="14">
        <v>2.71</v>
      </c>
      <c r="J192" s="14"/>
      <c r="K192" s="14"/>
      <c r="L192" s="14"/>
      <c r="M192" s="14"/>
      <c r="N192" s="14"/>
      <c r="O192" s="14"/>
      <c r="P192" s="14"/>
      <c r="Q192" s="261"/>
      <c r="R192" s="14"/>
      <c r="S192" s="14"/>
      <c r="T192" s="14"/>
      <c r="U192" s="14"/>
      <c r="V192" s="14"/>
      <c r="W192" s="14"/>
      <c r="X192" s="14"/>
      <c r="Y192" s="14"/>
      <c r="Z192" s="14"/>
    </row>
    <row r="193" spans="1:26" ht="16.5" customHeight="1" x14ac:dyDescent="0.2">
      <c r="A193" s="133"/>
      <c r="B193" s="274" t="s">
        <v>1963</v>
      </c>
      <c r="C193" s="265"/>
      <c r="D193" s="1"/>
      <c r="E193" s="5"/>
      <c r="F193" s="9"/>
      <c r="G193" s="14"/>
      <c r="H193" s="14"/>
      <c r="I193" s="14"/>
      <c r="J193" s="14"/>
      <c r="K193" s="14"/>
      <c r="L193" s="14"/>
      <c r="M193" s="14"/>
      <c r="N193" s="14"/>
      <c r="O193" s="14"/>
      <c r="P193" s="14"/>
      <c r="Q193" s="261"/>
      <c r="R193" s="14"/>
      <c r="S193" s="14"/>
      <c r="T193" s="14"/>
      <c r="U193" s="14"/>
      <c r="V193" s="14"/>
      <c r="W193" s="14"/>
      <c r="X193" s="14"/>
      <c r="Y193" s="14"/>
      <c r="Z193" s="14"/>
    </row>
    <row r="194" spans="1:26" ht="16.5" customHeight="1" x14ac:dyDescent="0.2">
      <c r="A194" s="133"/>
      <c r="B194" s="12" t="s">
        <v>1964</v>
      </c>
      <c r="C194" s="268" t="s">
        <v>1946</v>
      </c>
      <c r="D194" s="1" t="e">
        <f>$D$179</f>
        <v>#VALUE!</v>
      </c>
      <c r="E194" s="5"/>
      <c r="F194" s="9"/>
      <c r="G194" s="14"/>
      <c r="H194" s="14"/>
      <c r="I194" s="14"/>
      <c r="J194" s="14"/>
      <c r="K194" s="14"/>
      <c r="L194" s="14"/>
      <c r="M194" s="14"/>
      <c r="N194" s="14"/>
      <c r="O194" s="14"/>
      <c r="P194" s="14"/>
      <c r="Q194" s="261"/>
      <c r="R194" s="14"/>
      <c r="S194" s="14"/>
      <c r="T194" s="14"/>
      <c r="U194" s="14"/>
      <c r="V194" s="14"/>
      <c r="W194" s="14"/>
      <c r="X194" s="14"/>
      <c r="Y194" s="14"/>
      <c r="Z194" s="14"/>
    </row>
    <row r="195" spans="1:26" ht="16.5" customHeight="1" x14ac:dyDescent="0.2">
      <c r="A195" s="133"/>
      <c r="B195" s="12" t="s">
        <v>1965</v>
      </c>
      <c r="C195" s="268" t="s">
        <v>1966</v>
      </c>
      <c r="D195" s="1" t="str">
        <f>$D$161</f>
        <v>xxx</v>
      </c>
      <c r="E195" s="14"/>
      <c r="F195" s="9"/>
      <c r="G195" s="14"/>
      <c r="H195" s="14"/>
      <c r="I195" s="14"/>
      <c r="J195" s="14"/>
      <c r="K195" s="14"/>
      <c r="L195" s="14"/>
      <c r="M195" s="14"/>
      <c r="N195" s="14"/>
      <c r="O195" s="14"/>
      <c r="P195" s="14"/>
      <c r="Q195" s="261"/>
      <c r="R195" s="14"/>
      <c r="S195" s="14"/>
      <c r="T195" s="14"/>
      <c r="U195" s="14"/>
      <c r="V195" s="14"/>
      <c r="W195" s="14"/>
      <c r="X195" s="14"/>
      <c r="Y195" s="14"/>
      <c r="Z195" s="14"/>
    </row>
    <row r="196" spans="1:26" ht="16.5" customHeight="1" x14ac:dyDescent="0.2">
      <c r="A196" s="133"/>
      <c r="B196" s="9"/>
      <c r="C196" s="268" t="s">
        <v>1967</v>
      </c>
      <c r="D196" s="1" t="str">
        <f>$D$162</f>
        <v>xxx</v>
      </c>
      <c r="E196" s="14"/>
      <c r="F196" s="9"/>
      <c r="G196" s="14"/>
      <c r="H196" s="14"/>
      <c r="I196" s="14"/>
      <c r="J196" s="14"/>
      <c r="K196" s="14"/>
      <c r="L196" s="14"/>
      <c r="M196" s="14"/>
      <c r="N196" s="14"/>
      <c r="O196" s="14"/>
      <c r="P196" s="14"/>
      <c r="Q196" s="261"/>
      <c r="R196" s="14"/>
      <c r="S196" s="14"/>
      <c r="T196" s="14"/>
      <c r="U196" s="14"/>
      <c r="V196" s="14"/>
      <c r="W196" s="14"/>
      <c r="X196" s="14"/>
      <c r="Y196" s="14"/>
      <c r="Z196" s="14"/>
    </row>
    <row r="197" spans="1:26" ht="16.5" customHeight="1" x14ac:dyDescent="0.2">
      <c r="A197" s="133"/>
      <c r="B197" s="9"/>
      <c r="C197" s="268" t="s">
        <v>1968</v>
      </c>
      <c r="D197" s="1" t="str">
        <f>$D$163</f>
        <v>xxx</v>
      </c>
      <c r="E197" s="14"/>
      <c r="F197" s="9"/>
      <c r="G197" s="14"/>
      <c r="H197" s="14"/>
      <c r="I197" s="14"/>
      <c r="J197" s="14"/>
      <c r="K197" s="14"/>
      <c r="L197" s="14"/>
      <c r="M197" s="14"/>
      <c r="N197" s="14"/>
      <c r="O197" s="14"/>
      <c r="P197" s="14"/>
      <c r="Q197" s="261"/>
      <c r="R197" s="14"/>
      <c r="S197" s="14"/>
      <c r="T197" s="14"/>
      <c r="U197" s="14"/>
      <c r="V197" s="14"/>
      <c r="W197" s="14"/>
      <c r="X197" s="14"/>
      <c r="Y197" s="14"/>
      <c r="Z197" s="14"/>
    </row>
    <row r="198" spans="1:26" ht="16.5" customHeight="1" x14ac:dyDescent="0.2">
      <c r="A198" s="133"/>
      <c r="B198" s="12" t="s">
        <v>1969</v>
      </c>
      <c r="C198" s="268" t="s">
        <v>1906</v>
      </c>
      <c r="D198" s="1" t="str">
        <f>$D$192</f>
        <v>xxx</v>
      </c>
      <c r="E198" s="1" t="s">
        <v>849</v>
      </c>
      <c r="F198" s="9"/>
      <c r="G198" s="14"/>
      <c r="H198" s="14"/>
      <c r="I198" s="14"/>
      <c r="J198" s="14"/>
      <c r="K198" s="14"/>
      <c r="L198" s="14"/>
      <c r="M198" s="14"/>
      <c r="N198" s="14"/>
      <c r="O198" s="14"/>
      <c r="P198" s="14"/>
      <c r="Q198" s="261"/>
      <c r="R198" s="14"/>
      <c r="S198" s="14"/>
      <c r="T198" s="14"/>
      <c r="U198" s="14"/>
      <c r="V198" s="14"/>
      <c r="W198" s="14"/>
      <c r="X198" s="14"/>
      <c r="Y198" s="14"/>
      <c r="Z198" s="14"/>
    </row>
    <row r="199" spans="1:26" ht="16.5" customHeight="1" x14ac:dyDescent="0.2">
      <c r="A199" s="133"/>
      <c r="B199" s="274" t="s">
        <v>1970</v>
      </c>
      <c r="C199" s="268" t="s">
        <v>1971</v>
      </c>
      <c r="D199" s="1" t="e">
        <f>($D$194)/((($D$195)*($D$198))+(($D$196)*($D$198)^2)-(($D$197)*((D198)^3)))</f>
        <v>#VALUE!</v>
      </c>
      <c r="E199" s="5"/>
      <c r="F199" s="9"/>
      <c r="G199" s="14"/>
      <c r="H199" s="14"/>
      <c r="I199" s="14">
        <v>2.72</v>
      </c>
      <c r="J199" s="14"/>
      <c r="K199" s="14"/>
      <c r="L199" s="14"/>
      <c r="M199" s="14"/>
      <c r="N199" s="14"/>
      <c r="O199" s="14"/>
      <c r="P199" s="14"/>
      <c r="Q199" s="261"/>
      <c r="R199" s="14"/>
      <c r="S199" s="14"/>
      <c r="T199" s="14"/>
      <c r="U199" s="14"/>
      <c r="V199" s="14"/>
      <c r="W199" s="14"/>
      <c r="X199" s="14"/>
      <c r="Y199" s="14"/>
      <c r="Z199" s="14"/>
    </row>
    <row r="200" spans="1:26" ht="16.5" customHeight="1" x14ac:dyDescent="0.2">
      <c r="A200" s="133"/>
      <c r="B200" s="12" t="s">
        <v>1972</v>
      </c>
      <c r="C200" s="265"/>
      <c r="D200" s="1"/>
      <c r="E200" s="5"/>
      <c r="F200" s="9"/>
      <c r="G200" s="14"/>
      <c r="H200" s="14"/>
      <c r="I200" s="14"/>
      <c r="J200" s="14"/>
      <c r="K200" s="14"/>
      <c r="L200" s="14"/>
      <c r="M200" s="14"/>
      <c r="N200" s="14"/>
      <c r="O200" s="14"/>
      <c r="P200" s="14"/>
      <c r="Q200" s="261"/>
      <c r="R200" s="14"/>
      <c r="S200" s="14"/>
      <c r="T200" s="14"/>
      <c r="U200" s="14"/>
      <c r="V200" s="14"/>
      <c r="W200" s="14"/>
      <c r="X200" s="14"/>
      <c r="Y200" s="14"/>
      <c r="Z200" s="14"/>
    </row>
    <row r="201" spans="1:26" ht="16.5" customHeight="1" x14ac:dyDescent="0.15">
      <c r="A201" s="133"/>
      <c r="B201" s="12" t="s">
        <v>1973</v>
      </c>
      <c r="C201" s="268" t="s">
        <v>1971</v>
      </c>
      <c r="D201" s="6" t="s">
        <v>1684</v>
      </c>
      <c r="E201" s="14"/>
      <c r="F201" s="12"/>
      <c r="G201" s="14"/>
      <c r="H201" s="14" t="s">
        <v>1947</v>
      </c>
      <c r="I201" s="14">
        <v>2.73</v>
      </c>
      <c r="J201" s="14"/>
      <c r="K201" s="14"/>
      <c r="L201" s="14"/>
      <c r="M201" s="14"/>
      <c r="N201" s="14"/>
      <c r="O201" s="14"/>
      <c r="P201" s="14"/>
      <c r="Q201" s="261"/>
      <c r="R201" s="14"/>
      <c r="S201" s="14"/>
      <c r="T201" s="14"/>
      <c r="U201" s="14"/>
      <c r="V201" s="14"/>
      <c r="W201" s="14"/>
      <c r="X201" s="14"/>
      <c r="Y201" s="14"/>
      <c r="Z201" s="14"/>
    </row>
    <row r="202" spans="1:26" ht="16.5" customHeight="1" x14ac:dyDescent="0.2">
      <c r="A202" s="133"/>
      <c r="B202" s="12" t="s">
        <v>1974</v>
      </c>
      <c r="C202" s="268" t="s">
        <v>1975</v>
      </c>
      <c r="D202" s="6" t="s">
        <v>1684</v>
      </c>
      <c r="E202" s="1"/>
      <c r="F202" s="9"/>
      <c r="G202" s="14"/>
      <c r="H202" s="14" t="s">
        <v>1976</v>
      </c>
      <c r="I202" s="14">
        <v>2.74</v>
      </c>
      <c r="J202" s="14"/>
      <c r="K202" s="14"/>
      <c r="L202" s="14"/>
      <c r="M202" s="14"/>
      <c r="N202" s="14"/>
      <c r="O202" s="14"/>
      <c r="P202" s="14"/>
      <c r="Q202" s="261"/>
      <c r="R202" s="14"/>
      <c r="S202" s="14"/>
      <c r="T202" s="14"/>
      <c r="U202" s="14"/>
      <c r="V202" s="14"/>
      <c r="W202" s="14"/>
      <c r="X202" s="14"/>
      <c r="Y202" s="14"/>
      <c r="Z202" s="14"/>
    </row>
    <row r="203" spans="1:26" ht="16.5" customHeight="1" x14ac:dyDescent="0.2">
      <c r="A203" s="133">
        <v>3</v>
      </c>
      <c r="B203" s="264" t="s">
        <v>1977</v>
      </c>
      <c r="C203" s="268"/>
      <c r="D203" s="6"/>
      <c r="E203" s="1"/>
      <c r="F203" s="9"/>
      <c r="G203" s="14"/>
      <c r="H203" s="14"/>
      <c r="I203" s="14"/>
      <c r="J203" s="14"/>
      <c r="K203" s="14"/>
      <c r="L203" s="14"/>
      <c r="M203" s="14"/>
      <c r="N203" s="14"/>
      <c r="O203" s="14"/>
      <c r="P203" s="14"/>
      <c r="Q203" s="261"/>
      <c r="R203" s="14"/>
      <c r="S203" s="14"/>
      <c r="T203" s="14"/>
      <c r="U203" s="14"/>
      <c r="V203" s="14"/>
      <c r="W203" s="14"/>
      <c r="X203" s="14"/>
      <c r="Y203" s="14"/>
      <c r="Z203" s="14"/>
    </row>
    <row r="204" spans="1:26" ht="16.5" customHeight="1" x14ac:dyDescent="0.2">
      <c r="A204" s="133" t="s">
        <v>1978</v>
      </c>
      <c r="B204" s="264" t="s">
        <v>1979</v>
      </c>
      <c r="C204" s="268"/>
      <c r="D204" s="6"/>
      <c r="E204" s="1"/>
      <c r="F204" s="9"/>
      <c r="G204" s="14"/>
      <c r="H204" s="14"/>
      <c r="I204" s="14"/>
      <c r="J204" s="14"/>
      <c r="K204" s="14"/>
      <c r="L204" s="14"/>
      <c r="M204" s="14"/>
      <c r="N204" s="14"/>
      <c r="O204" s="14"/>
      <c r="P204" s="14"/>
      <c r="Q204" s="261"/>
      <c r="R204" s="14"/>
      <c r="S204" s="14"/>
      <c r="T204" s="14"/>
      <c r="U204" s="14"/>
      <c r="V204" s="14"/>
      <c r="W204" s="14"/>
      <c r="X204" s="14"/>
      <c r="Y204" s="14"/>
      <c r="Z204" s="14"/>
    </row>
    <row r="205" spans="1:26" ht="16.5" customHeight="1" x14ac:dyDescent="0.2">
      <c r="A205" s="133" t="s">
        <v>1980</v>
      </c>
      <c r="B205" s="267" t="s">
        <v>1981</v>
      </c>
      <c r="C205" s="268"/>
      <c r="D205" s="6"/>
      <c r="E205" s="1"/>
      <c r="F205" s="9"/>
      <c r="G205" s="14"/>
      <c r="H205" s="14"/>
      <c r="I205" s="14"/>
      <c r="J205" s="14"/>
      <c r="K205" s="14"/>
      <c r="L205" s="14"/>
      <c r="M205" s="14"/>
      <c r="N205" s="14"/>
      <c r="O205" s="14"/>
      <c r="P205" s="14"/>
      <c r="Q205" s="261"/>
      <c r="R205" s="14"/>
      <c r="S205" s="14"/>
      <c r="T205" s="14"/>
      <c r="U205" s="14"/>
      <c r="V205" s="14"/>
      <c r="W205" s="14"/>
      <c r="X205" s="14"/>
      <c r="Y205" s="14"/>
      <c r="Z205" s="14"/>
    </row>
    <row r="206" spans="1:26" ht="16.5" customHeight="1" x14ac:dyDescent="0.2">
      <c r="A206" s="133"/>
      <c r="B206" s="12" t="s">
        <v>1982</v>
      </c>
      <c r="C206" s="268"/>
      <c r="D206" s="6"/>
      <c r="E206" s="1"/>
      <c r="F206" s="9"/>
      <c r="G206" s="14"/>
      <c r="H206" s="14"/>
      <c r="I206" s="14"/>
      <c r="J206" s="14"/>
      <c r="K206" s="14"/>
      <c r="L206" s="14"/>
      <c r="M206" s="14"/>
      <c r="N206" s="14"/>
      <c r="O206" s="14"/>
      <c r="P206" s="14"/>
      <c r="Q206" s="261"/>
      <c r="R206" s="14"/>
      <c r="S206" s="14"/>
      <c r="T206" s="14"/>
      <c r="U206" s="14"/>
      <c r="V206" s="14"/>
      <c r="W206" s="14"/>
      <c r="X206" s="14"/>
      <c r="Y206" s="14"/>
      <c r="Z206" s="14"/>
    </row>
    <row r="207" spans="1:26" ht="16.5" customHeight="1" x14ac:dyDescent="0.2">
      <c r="A207" s="133"/>
      <c r="B207" s="12" t="s">
        <v>1983</v>
      </c>
      <c r="C207" s="268"/>
      <c r="D207" s="6" t="s">
        <v>1984</v>
      </c>
      <c r="E207" s="1"/>
      <c r="F207" s="9"/>
      <c r="G207" s="14"/>
      <c r="H207" s="14"/>
      <c r="I207" s="14"/>
      <c r="J207" s="14"/>
      <c r="K207" s="14"/>
      <c r="L207" s="14"/>
      <c r="M207" s="14"/>
      <c r="N207" s="14"/>
      <c r="O207" s="14"/>
      <c r="P207" s="14"/>
      <c r="Q207" s="261"/>
      <c r="R207" s="14"/>
      <c r="S207" s="14"/>
      <c r="T207" s="14"/>
      <c r="U207" s="14"/>
      <c r="V207" s="14"/>
      <c r="W207" s="14"/>
      <c r="X207" s="14"/>
      <c r="Y207" s="14"/>
      <c r="Z207" s="14"/>
    </row>
    <row r="208" spans="1:26" ht="16.5" customHeight="1" x14ac:dyDescent="0.2">
      <c r="A208" s="133"/>
      <c r="B208" s="12" t="s">
        <v>1985</v>
      </c>
      <c r="C208" s="268"/>
      <c r="D208" s="6" t="s">
        <v>1986</v>
      </c>
      <c r="E208" s="1"/>
      <c r="F208" s="9"/>
      <c r="G208" s="14"/>
      <c r="H208" s="14"/>
      <c r="I208" s="14"/>
      <c r="J208" s="14"/>
      <c r="K208" s="14"/>
      <c r="L208" s="14"/>
      <c r="M208" s="14"/>
      <c r="N208" s="14"/>
      <c r="O208" s="14"/>
      <c r="P208" s="14"/>
      <c r="Q208" s="261"/>
      <c r="R208" s="14"/>
      <c r="S208" s="14"/>
      <c r="T208" s="14"/>
      <c r="U208" s="14"/>
      <c r="V208" s="14"/>
      <c r="W208" s="14"/>
      <c r="X208" s="14"/>
      <c r="Y208" s="14"/>
      <c r="Z208" s="14"/>
    </row>
    <row r="209" spans="1:26" ht="16.5" customHeight="1" x14ac:dyDescent="0.2">
      <c r="A209" s="133"/>
      <c r="B209" s="12" t="s">
        <v>1987</v>
      </c>
      <c r="C209" s="268"/>
      <c r="D209" s="6" t="s">
        <v>1986</v>
      </c>
      <c r="E209" s="1"/>
      <c r="F209" s="9"/>
      <c r="G209" s="14"/>
      <c r="H209" s="14"/>
      <c r="I209" s="14"/>
      <c r="J209" s="14"/>
      <c r="K209" s="14"/>
      <c r="L209" s="14"/>
      <c r="M209" s="14"/>
      <c r="N209" s="14"/>
      <c r="O209" s="14"/>
      <c r="P209" s="14"/>
      <c r="Q209" s="261"/>
      <c r="R209" s="14"/>
      <c r="S209" s="14"/>
      <c r="T209" s="14"/>
      <c r="U209" s="14"/>
      <c r="V209" s="14"/>
      <c r="W209" s="14"/>
      <c r="X209" s="14"/>
      <c r="Y209" s="14"/>
      <c r="Z209" s="14"/>
    </row>
    <row r="210" spans="1:26" ht="16.5" customHeight="1" x14ac:dyDescent="0.2">
      <c r="A210" s="133"/>
      <c r="B210" s="12" t="s">
        <v>1988</v>
      </c>
      <c r="C210" s="268"/>
      <c r="D210" s="6"/>
      <c r="E210" s="1"/>
      <c r="F210" s="9"/>
      <c r="G210" s="14"/>
      <c r="H210" s="14"/>
      <c r="I210" s="14"/>
      <c r="J210" s="14"/>
      <c r="K210" s="14"/>
      <c r="L210" s="14"/>
      <c r="M210" s="14"/>
      <c r="N210" s="14"/>
      <c r="O210" s="14"/>
      <c r="P210" s="14"/>
      <c r="Q210" s="261"/>
      <c r="R210" s="14"/>
      <c r="S210" s="14"/>
      <c r="T210" s="14"/>
      <c r="U210" s="14"/>
      <c r="V210" s="14"/>
      <c r="W210" s="14"/>
      <c r="X210" s="14"/>
      <c r="Y210" s="14"/>
      <c r="Z210" s="14"/>
    </row>
    <row r="211" spans="1:26" ht="16.5" customHeight="1" x14ac:dyDescent="0.2">
      <c r="A211" s="133"/>
      <c r="B211" s="12"/>
      <c r="C211" s="268"/>
      <c r="D211" s="1" t="s">
        <v>1989</v>
      </c>
      <c r="E211" s="1"/>
      <c r="F211" s="9"/>
      <c r="G211" s="14"/>
      <c r="H211" s="14" t="s">
        <v>9</v>
      </c>
      <c r="I211" s="14"/>
      <c r="J211" s="14"/>
      <c r="K211" s="14"/>
      <c r="L211" s="14"/>
      <c r="M211" s="14"/>
      <c r="N211" s="14"/>
      <c r="O211" s="14"/>
      <c r="P211" s="14"/>
      <c r="Q211" s="261"/>
      <c r="R211" s="14"/>
      <c r="S211" s="14"/>
      <c r="T211" s="14"/>
      <c r="U211" s="14"/>
      <c r="V211" s="14"/>
      <c r="W211" s="14"/>
      <c r="X211" s="14"/>
      <c r="Y211" s="14"/>
      <c r="Z211" s="14"/>
    </row>
    <row r="212" spans="1:26" ht="16.5" customHeight="1" x14ac:dyDescent="0.2">
      <c r="A212" s="133"/>
      <c r="B212" s="12"/>
      <c r="C212" s="268"/>
      <c r="D212" s="1" t="s">
        <v>1990</v>
      </c>
      <c r="E212" s="1"/>
      <c r="F212" s="9"/>
      <c r="G212" s="14"/>
      <c r="H212" s="14" t="s">
        <v>9</v>
      </c>
      <c r="I212" s="14"/>
      <c r="J212" s="14"/>
      <c r="K212" s="14"/>
      <c r="L212" s="14"/>
      <c r="M212" s="14"/>
      <c r="N212" s="14"/>
      <c r="O212" s="14"/>
      <c r="P212" s="14"/>
      <c r="Q212" s="261"/>
      <c r="R212" s="14"/>
      <c r="S212" s="14"/>
      <c r="T212" s="14"/>
      <c r="U212" s="14"/>
      <c r="V212" s="14"/>
      <c r="W212" s="14"/>
      <c r="X212" s="14"/>
      <c r="Y212" s="14"/>
      <c r="Z212" s="14"/>
    </row>
    <row r="213" spans="1:26" ht="16.5" customHeight="1" x14ac:dyDescent="0.2">
      <c r="A213" s="133"/>
      <c r="B213" s="12" t="s">
        <v>1991</v>
      </c>
      <c r="C213" s="268"/>
      <c r="D213" s="6"/>
      <c r="E213" s="1"/>
      <c r="F213" s="9"/>
      <c r="G213" s="14"/>
      <c r="H213" s="14"/>
      <c r="I213" s="14"/>
      <c r="J213" s="14"/>
      <c r="K213" s="14"/>
      <c r="L213" s="14"/>
      <c r="M213" s="14"/>
      <c r="N213" s="14"/>
      <c r="O213" s="14"/>
      <c r="P213" s="14"/>
      <c r="Q213" s="261"/>
      <c r="R213" s="14"/>
      <c r="S213" s="14"/>
      <c r="T213" s="14"/>
      <c r="U213" s="14"/>
      <c r="V213" s="14"/>
      <c r="W213" s="14"/>
      <c r="X213" s="14"/>
      <c r="Y213" s="14"/>
      <c r="Z213" s="14"/>
    </row>
    <row r="214" spans="1:26" ht="16.5" customHeight="1" x14ac:dyDescent="0.2">
      <c r="A214" s="133"/>
      <c r="B214" s="14"/>
      <c r="C214" s="273" t="s">
        <v>1992</v>
      </c>
      <c r="D214" s="6" t="str">
        <f>$D$23</f>
        <v>xxx</v>
      </c>
      <c r="E214" s="6"/>
      <c r="F214" s="271"/>
      <c r="G214" s="261"/>
      <c r="H214" s="261" t="s">
        <v>9</v>
      </c>
      <c r="I214" s="14"/>
      <c r="J214" s="14"/>
      <c r="K214" s="14"/>
      <c r="L214" s="14"/>
      <c r="M214" s="14"/>
      <c r="N214" s="14"/>
      <c r="O214" s="14"/>
      <c r="P214" s="14"/>
      <c r="Q214" s="261"/>
      <c r="R214" s="14"/>
      <c r="S214" s="14"/>
      <c r="T214" s="14"/>
      <c r="U214" s="14"/>
      <c r="V214" s="14"/>
      <c r="W214" s="14"/>
      <c r="X214" s="14"/>
      <c r="Y214" s="14"/>
      <c r="Z214" s="14"/>
    </row>
    <row r="215" spans="1:26" ht="16.5" customHeight="1" x14ac:dyDescent="0.2">
      <c r="A215" s="133"/>
      <c r="B215" s="14"/>
      <c r="C215" s="273" t="s">
        <v>1993</v>
      </c>
      <c r="D215" s="6" t="e">
        <f>$D$29</f>
        <v>#VALUE!</v>
      </c>
      <c r="E215" s="6"/>
      <c r="F215" s="271"/>
      <c r="G215" s="261"/>
      <c r="H215" s="261" t="s">
        <v>9</v>
      </c>
      <c r="I215" s="14"/>
      <c r="J215" s="14"/>
      <c r="K215" s="14"/>
      <c r="L215" s="14"/>
      <c r="M215" s="14"/>
      <c r="N215" s="14"/>
      <c r="O215" s="14"/>
      <c r="P215" s="14"/>
      <c r="Q215" s="261"/>
      <c r="R215" s="14"/>
      <c r="S215" s="14"/>
      <c r="T215" s="14"/>
      <c r="U215" s="14"/>
      <c r="V215" s="14"/>
      <c r="W215" s="14"/>
      <c r="X215" s="14"/>
      <c r="Y215" s="14"/>
      <c r="Z215" s="14"/>
    </row>
    <row r="216" spans="1:26" ht="16.5" customHeight="1" x14ac:dyDescent="0.2">
      <c r="A216" s="133"/>
      <c r="B216" s="14"/>
      <c r="C216" s="273" t="s">
        <v>1994</v>
      </c>
      <c r="D216" s="6" t="str">
        <f>$D$69</f>
        <v>xxx</v>
      </c>
      <c r="E216" s="6"/>
      <c r="F216" s="271"/>
      <c r="G216" s="261"/>
      <c r="H216" s="261" t="s">
        <v>9</v>
      </c>
      <c r="I216" s="14"/>
      <c r="J216" s="14"/>
      <c r="K216" s="14"/>
      <c r="L216" s="14"/>
      <c r="M216" s="14"/>
      <c r="N216" s="14"/>
      <c r="O216" s="14"/>
      <c r="P216" s="14"/>
      <c r="Q216" s="261"/>
      <c r="R216" s="14"/>
      <c r="S216" s="14"/>
      <c r="T216" s="14"/>
      <c r="U216" s="14"/>
      <c r="V216" s="14"/>
      <c r="W216" s="14"/>
      <c r="X216" s="14"/>
      <c r="Y216" s="14"/>
      <c r="Z216" s="14"/>
    </row>
    <row r="217" spans="1:26" ht="16.5" customHeight="1" x14ac:dyDescent="0.2">
      <c r="A217" s="133"/>
      <c r="B217" s="14"/>
      <c r="C217" s="273" t="s">
        <v>1995</v>
      </c>
      <c r="D217" s="6" t="e">
        <f>$D$77</f>
        <v>#VALUE!</v>
      </c>
      <c r="E217" s="6"/>
      <c r="F217" s="271"/>
      <c r="G217" s="261"/>
      <c r="H217" s="261" t="s">
        <v>9</v>
      </c>
      <c r="I217" s="14"/>
      <c r="J217" s="14"/>
      <c r="K217" s="14"/>
      <c r="L217" s="14"/>
      <c r="M217" s="14"/>
      <c r="N217" s="14"/>
      <c r="O217" s="14"/>
      <c r="P217" s="14"/>
      <c r="Q217" s="261"/>
      <c r="R217" s="14"/>
      <c r="S217" s="14"/>
      <c r="T217" s="14"/>
      <c r="U217" s="14"/>
      <c r="V217" s="14"/>
      <c r="W217" s="14"/>
      <c r="X217" s="14"/>
      <c r="Y217" s="14"/>
      <c r="Z217" s="14"/>
    </row>
    <row r="218" spans="1:26" ht="16.5" customHeight="1" x14ac:dyDescent="0.2">
      <c r="A218" s="133"/>
      <c r="B218" s="12" t="s">
        <v>1996</v>
      </c>
      <c r="C218" s="268"/>
      <c r="D218" s="6"/>
      <c r="E218" s="1"/>
      <c r="F218" s="9"/>
      <c r="G218" s="14"/>
      <c r="H218" s="14"/>
      <c r="I218" s="14"/>
      <c r="J218" s="14"/>
      <c r="K218" s="14"/>
      <c r="L218" s="14"/>
      <c r="M218" s="14"/>
      <c r="N218" s="14"/>
      <c r="O218" s="14"/>
      <c r="P218" s="14"/>
      <c r="Q218" s="261"/>
      <c r="R218" s="14"/>
      <c r="S218" s="14"/>
      <c r="T218" s="14"/>
      <c r="U218" s="14"/>
      <c r="V218" s="14"/>
      <c r="W218" s="14"/>
      <c r="X218" s="14"/>
      <c r="Y218" s="14"/>
      <c r="Z218" s="14"/>
    </row>
    <row r="219" spans="1:26" ht="16.5" customHeight="1" x14ac:dyDescent="0.2">
      <c r="A219" s="133"/>
      <c r="B219" s="12" t="s">
        <v>1997</v>
      </c>
      <c r="C219" s="265"/>
      <c r="D219" s="1"/>
      <c r="E219" s="1"/>
      <c r="F219" s="9"/>
      <c r="G219" s="14"/>
      <c r="H219" s="14"/>
      <c r="I219" s="12"/>
      <c r="J219" s="14"/>
      <c r="K219" s="14"/>
      <c r="L219" s="14"/>
      <c r="M219" s="14"/>
      <c r="N219" s="14"/>
      <c r="O219" s="14"/>
      <c r="P219" s="14"/>
      <c r="Q219" s="261"/>
      <c r="R219" s="14"/>
      <c r="S219" s="14"/>
      <c r="T219" s="14"/>
      <c r="U219" s="14"/>
      <c r="V219" s="14"/>
      <c r="W219" s="14"/>
      <c r="X219" s="14"/>
      <c r="Y219" s="14"/>
      <c r="Z219" s="14"/>
    </row>
    <row r="220" spans="1:26" ht="16.5" customHeight="1" x14ac:dyDescent="0.2">
      <c r="A220" s="133"/>
      <c r="B220" s="12" t="s">
        <v>1998</v>
      </c>
      <c r="C220" s="268" t="s">
        <v>1999</v>
      </c>
      <c r="D220" s="1" t="str">
        <f>$D$214</f>
        <v>xxx</v>
      </c>
      <c r="E220" s="1"/>
      <c r="F220" s="9"/>
      <c r="G220" s="14"/>
      <c r="H220" s="14" t="s">
        <v>9</v>
      </c>
      <c r="I220" s="14"/>
      <c r="J220" s="14"/>
      <c r="K220" s="14"/>
      <c r="L220" s="14"/>
      <c r="M220" s="14"/>
      <c r="N220" s="14"/>
      <c r="O220" s="14"/>
      <c r="P220" s="14"/>
      <c r="Q220" s="261"/>
      <c r="R220" s="14"/>
      <c r="S220" s="14"/>
      <c r="T220" s="14"/>
      <c r="U220" s="14"/>
      <c r="V220" s="14"/>
      <c r="W220" s="14"/>
      <c r="X220" s="14"/>
      <c r="Y220" s="14"/>
      <c r="Z220" s="14"/>
    </row>
    <row r="221" spans="1:26" ht="16.5" customHeight="1" x14ac:dyDescent="0.2">
      <c r="A221" s="133"/>
      <c r="B221" s="12" t="s">
        <v>2000</v>
      </c>
      <c r="C221" s="268"/>
      <c r="D221" s="1"/>
      <c r="E221" s="1"/>
      <c r="F221" s="9"/>
      <c r="G221" s="14"/>
      <c r="H221" s="14"/>
      <c r="I221" s="14"/>
      <c r="J221" s="14"/>
      <c r="K221" s="14"/>
      <c r="L221" s="14"/>
      <c r="M221" s="14"/>
      <c r="N221" s="14"/>
      <c r="O221" s="14"/>
      <c r="P221" s="14"/>
      <c r="Q221" s="261"/>
      <c r="R221" s="14"/>
      <c r="S221" s="14"/>
      <c r="T221" s="14"/>
      <c r="U221" s="14"/>
      <c r="V221" s="14"/>
      <c r="W221" s="14"/>
      <c r="X221" s="14"/>
      <c r="Y221" s="14"/>
      <c r="Z221" s="14"/>
    </row>
    <row r="222" spans="1:26" ht="16.5" customHeight="1" x14ac:dyDescent="0.2">
      <c r="A222" s="133"/>
      <c r="B222" s="12" t="s">
        <v>2001</v>
      </c>
      <c r="C222" s="268" t="s">
        <v>2002</v>
      </c>
      <c r="D222" s="1" t="str">
        <f>$D$216</f>
        <v>xxx</v>
      </c>
      <c r="E222" s="1"/>
      <c r="F222" s="9"/>
      <c r="G222" s="14"/>
      <c r="H222" s="14" t="s">
        <v>9</v>
      </c>
      <c r="I222" s="14"/>
      <c r="J222" s="14"/>
      <c r="K222" s="14"/>
      <c r="L222" s="14"/>
      <c r="M222" s="14"/>
      <c r="N222" s="14"/>
      <c r="O222" s="14"/>
      <c r="P222" s="14"/>
      <c r="Q222" s="261"/>
      <c r="R222" s="14"/>
      <c r="S222" s="14"/>
      <c r="T222" s="14"/>
      <c r="U222" s="14"/>
      <c r="V222" s="14"/>
      <c r="W222" s="14"/>
      <c r="X222" s="14"/>
      <c r="Y222" s="14"/>
      <c r="Z222" s="14"/>
    </row>
    <row r="223" spans="1:26" ht="16.5" customHeight="1" x14ac:dyDescent="0.2">
      <c r="A223" s="133"/>
      <c r="B223" s="12" t="s">
        <v>2003</v>
      </c>
      <c r="C223" s="268"/>
      <c r="D223" s="6"/>
      <c r="E223" s="1"/>
      <c r="F223" s="9"/>
      <c r="G223" s="14"/>
      <c r="H223" s="14"/>
      <c r="I223" s="14"/>
      <c r="J223" s="14"/>
      <c r="K223" s="14"/>
      <c r="L223" s="14"/>
      <c r="M223" s="14"/>
      <c r="N223" s="14"/>
      <c r="O223" s="14"/>
      <c r="P223" s="14"/>
      <c r="Q223" s="261"/>
      <c r="R223" s="14"/>
      <c r="S223" s="14"/>
      <c r="T223" s="14"/>
      <c r="U223" s="14"/>
      <c r="V223" s="14"/>
      <c r="W223" s="14"/>
      <c r="X223" s="14"/>
      <c r="Y223" s="14"/>
      <c r="Z223" s="14"/>
    </row>
    <row r="224" spans="1:26" ht="16.5" customHeight="1" x14ac:dyDescent="0.2">
      <c r="A224" s="133"/>
      <c r="B224" s="183" t="s">
        <v>2004</v>
      </c>
      <c r="C224" s="260"/>
      <c r="D224" s="1" t="s">
        <v>2005</v>
      </c>
      <c r="E224" s="1"/>
      <c r="F224" s="9"/>
      <c r="G224" s="14"/>
      <c r="H224" s="14" t="s">
        <v>9</v>
      </c>
      <c r="I224" s="14"/>
      <c r="J224" s="14"/>
      <c r="K224" s="14"/>
      <c r="L224" s="14"/>
      <c r="M224" s="14"/>
      <c r="N224" s="14"/>
      <c r="O224" s="14"/>
      <c r="P224" s="14"/>
      <c r="Q224" s="261"/>
      <c r="R224" s="14"/>
      <c r="S224" s="14"/>
      <c r="T224" s="14"/>
      <c r="U224" s="14"/>
      <c r="V224" s="14"/>
      <c r="W224" s="14"/>
      <c r="X224" s="14"/>
      <c r="Y224" s="14"/>
      <c r="Z224" s="14"/>
    </row>
    <row r="225" spans="1:26" ht="16.5" customHeight="1" x14ac:dyDescent="0.2">
      <c r="A225" s="133"/>
      <c r="B225" s="12" t="s">
        <v>2006</v>
      </c>
      <c r="C225" s="260"/>
      <c r="D225" s="1" t="s">
        <v>2005</v>
      </c>
      <c r="E225" s="1"/>
      <c r="F225" s="9"/>
      <c r="G225" s="14"/>
      <c r="H225" s="14" t="s">
        <v>9</v>
      </c>
      <c r="I225" s="14"/>
      <c r="J225" s="14"/>
      <c r="K225" s="14"/>
      <c r="L225" s="14"/>
      <c r="M225" s="14"/>
      <c r="N225" s="14"/>
      <c r="O225" s="14"/>
      <c r="P225" s="14"/>
      <c r="Q225" s="261"/>
      <c r="R225" s="14"/>
      <c r="S225" s="14"/>
      <c r="T225" s="14"/>
      <c r="U225" s="14"/>
      <c r="V225" s="14"/>
      <c r="W225" s="14"/>
      <c r="X225" s="14"/>
      <c r="Y225" s="14"/>
      <c r="Z225" s="14"/>
    </row>
    <row r="226" spans="1:26" ht="16.5" customHeight="1" x14ac:dyDescent="0.2">
      <c r="A226" s="133"/>
      <c r="B226" s="12" t="s">
        <v>2007</v>
      </c>
      <c r="C226" s="265"/>
      <c r="D226" s="6"/>
      <c r="E226" s="1"/>
      <c r="F226" s="9"/>
      <c r="G226" s="14"/>
      <c r="H226" s="14"/>
      <c r="I226" s="14"/>
      <c r="J226" s="14"/>
      <c r="K226" s="14"/>
      <c r="L226" s="14"/>
      <c r="M226" s="14"/>
      <c r="N226" s="14"/>
      <c r="O226" s="14"/>
      <c r="P226" s="14"/>
      <c r="Q226" s="261"/>
      <c r="R226" s="14"/>
      <c r="S226" s="14"/>
      <c r="T226" s="14"/>
      <c r="U226" s="14"/>
      <c r="V226" s="14"/>
      <c r="W226" s="14"/>
      <c r="X226" s="14"/>
      <c r="Y226" s="14"/>
      <c r="Z226" s="14"/>
    </row>
    <row r="227" spans="1:26" ht="16.5" customHeight="1" x14ac:dyDescent="0.2">
      <c r="A227" s="133"/>
      <c r="B227" s="183" t="s">
        <v>2008</v>
      </c>
      <c r="C227" s="268"/>
      <c r="D227" s="1"/>
      <c r="E227" s="1"/>
      <c r="F227" s="9"/>
      <c r="G227" s="14"/>
      <c r="H227" s="14"/>
      <c r="I227" s="14"/>
      <c r="J227" s="14"/>
      <c r="K227" s="14"/>
      <c r="L227" s="14"/>
      <c r="M227" s="14"/>
      <c r="N227" s="14"/>
      <c r="O227" s="14"/>
      <c r="P227" s="14"/>
      <c r="Q227" s="261"/>
      <c r="R227" s="14"/>
      <c r="S227" s="14"/>
      <c r="T227" s="14"/>
      <c r="U227" s="14"/>
      <c r="V227" s="14"/>
      <c r="W227" s="14"/>
      <c r="X227" s="14"/>
      <c r="Y227" s="14"/>
      <c r="Z227" s="14"/>
    </row>
    <row r="228" spans="1:26" ht="16.5" customHeight="1" x14ac:dyDescent="0.2">
      <c r="A228" s="133"/>
      <c r="B228" s="183"/>
      <c r="C228" s="273" t="s">
        <v>2009</v>
      </c>
      <c r="D228" s="6" t="str">
        <f>$D$214</f>
        <v>xxx</v>
      </c>
      <c r="E228" s="6"/>
      <c r="F228" s="271"/>
      <c r="G228" s="261"/>
      <c r="H228" s="261" t="s">
        <v>9</v>
      </c>
      <c r="I228" s="14"/>
      <c r="J228" s="14"/>
      <c r="K228" s="14"/>
      <c r="L228" s="14"/>
      <c r="M228" s="14"/>
      <c r="N228" s="14"/>
      <c r="O228" s="14"/>
      <c r="P228" s="14"/>
      <c r="Q228" s="261"/>
      <c r="R228" s="14"/>
      <c r="S228" s="14"/>
      <c r="T228" s="14"/>
      <c r="U228" s="14"/>
      <c r="V228" s="14"/>
      <c r="W228" s="14"/>
      <c r="X228" s="14"/>
      <c r="Y228" s="14"/>
      <c r="Z228" s="14"/>
    </row>
    <row r="229" spans="1:26" ht="16.5" customHeight="1" x14ac:dyDescent="0.2">
      <c r="A229" s="133"/>
      <c r="B229" s="183"/>
      <c r="C229" s="273" t="s">
        <v>2009</v>
      </c>
      <c r="D229" s="6" t="e">
        <f>$D$215</f>
        <v>#VALUE!</v>
      </c>
      <c r="E229" s="6"/>
      <c r="F229" s="271"/>
      <c r="G229" s="261"/>
      <c r="H229" s="261" t="s">
        <v>9</v>
      </c>
      <c r="I229" s="14"/>
      <c r="J229" s="14"/>
      <c r="K229" s="14"/>
      <c r="L229" s="14"/>
      <c r="M229" s="14"/>
      <c r="N229" s="14"/>
      <c r="O229" s="14"/>
      <c r="P229" s="14"/>
      <c r="Q229" s="261"/>
      <c r="R229" s="14"/>
      <c r="S229" s="14"/>
      <c r="T229" s="14"/>
      <c r="U229" s="14"/>
      <c r="V229" s="14"/>
      <c r="W229" s="14"/>
      <c r="X229" s="14"/>
      <c r="Y229" s="14"/>
      <c r="Z229" s="14"/>
    </row>
    <row r="230" spans="1:26" ht="16.5" customHeight="1" x14ac:dyDescent="0.2">
      <c r="A230" s="133"/>
      <c r="B230" s="183"/>
      <c r="C230" s="273" t="s">
        <v>2009</v>
      </c>
      <c r="D230" s="6" t="str">
        <f>$D$216</f>
        <v>xxx</v>
      </c>
      <c r="E230" s="6"/>
      <c r="F230" s="271"/>
      <c r="G230" s="261"/>
      <c r="H230" s="261" t="s">
        <v>9</v>
      </c>
      <c r="I230" s="14"/>
      <c r="J230" s="14"/>
      <c r="K230" s="14"/>
      <c r="L230" s="14"/>
      <c r="M230" s="14"/>
      <c r="N230" s="14"/>
      <c r="O230" s="14"/>
      <c r="P230" s="14"/>
      <c r="Q230" s="261"/>
      <c r="R230" s="14"/>
      <c r="S230" s="14"/>
      <c r="T230" s="14"/>
      <c r="U230" s="14"/>
      <c r="V230" s="14"/>
      <c r="W230" s="14"/>
      <c r="X230" s="14"/>
      <c r="Y230" s="14"/>
      <c r="Z230" s="14"/>
    </row>
    <row r="231" spans="1:26" ht="16.5" customHeight="1" x14ac:dyDescent="0.2">
      <c r="A231" s="133"/>
      <c r="B231" s="183"/>
      <c r="C231" s="273" t="s">
        <v>2009</v>
      </c>
      <c r="D231" s="6" t="e">
        <f>$D$217</f>
        <v>#VALUE!</v>
      </c>
      <c r="E231" s="6"/>
      <c r="F231" s="271"/>
      <c r="G231" s="261"/>
      <c r="H231" s="261" t="s">
        <v>9</v>
      </c>
      <c r="I231" s="14"/>
      <c r="J231" s="14"/>
      <c r="K231" s="14"/>
      <c r="L231" s="14"/>
      <c r="M231" s="14"/>
      <c r="N231" s="14"/>
      <c r="O231" s="14"/>
      <c r="P231" s="14"/>
      <c r="Q231" s="261"/>
      <c r="R231" s="14"/>
      <c r="S231" s="14"/>
      <c r="T231" s="14"/>
      <c r="U231" s="14"/>
      <c r="V231" s="14"/>
      <c r="W231" s="14"/>
      <c r="X231" s="14"/>
      <c r="Y231" s="14"/>
      <c r="Z231" s="14"/>
    </row>
    <row r="232" spans="1:26" ht="16.5" customHeight="1" x14ac:dyDescent="0.2">
      <c r="A232" s="133"/>
      <c r="B232" s="183" t="s">
        <v>2010</v>
      </c>
      <c r="C232" s="268"/>
      <c r="D232" s="1"/>
      <c r="E232" s="1"/>
      <c r="F232" s="9"/>
      <c r="G232" s="14"/>
      <c r="H232" s="14"/>
      <c r="I232" s="14"/>
      <c r="J232" s="14"/>
      <c r="K232" s="14"/>
      <c r="L232" s="14"/>
      <c r="M232" s="14"/>
      <c r="N232" s="14"/>
      <c r="O232" s="14"/>
      <c r="P232" s="14"/>
      <c r="Q232" s="261"/>
      <c r="R232" s="14"/>
      <c r="S232" s="14"/>
      <c r="T232" s="14"/>
      <c r="U232" s="14"/>
      <c r="V232" s="14"/>
      <c r="W232" s="14"/>
      <c r="X232" s="14"/>
      <c r="Y232" s="14"/>
      <c r="Z232" s="14"/>
    </row>
    <row r="233" spans="1:26" ht="16.5" customHeight="1" x14ac:dyDescent="0.2">
      <c r="A233" s="133"/>
      <c r="B233" s="183"/>
      <c r="C233" s="273" t="s">
        <v>2011</v>
      </c>
      <c r="D233" s="6" t="str">
        <f>$D$214</f>
        <v>xxx</v>
      </c>
      <c r="E233" s="6"/>
      <c r="F233" s="271"/>
      <c r="G233" s="261"/>
      <c r="H233" s="261" t="s">
        <v>9</v>
      </c>
      <c r="I233" s="14"/>
      <c r="J233" s="14"/>
      <c r="K233" s="14"/>
      <c r="L233" s="14"/>
      <c r="M233" s="14"/>
      <c r="N233" s="14"/>
      <c r="O233" s="14"/>
      <c r="P233" s="14"/>
      <c r="Q233" s="261"/>
      <c r="R233" s="14"/>
      <c r="S233" s="14"/>
      <c r="T233" s="14"/>
      <c r="U233" s="14"/>
      <c r="V233" s="14"/>
      <c r="W233" s="14"/>
      <c r="X233" s="14"/>
      <c r="Y233" s="14"/>
      <c r="Z233" s="14"/>
    </row>
    <row r="234" spans="1:26" ht="16.5" customHeight="1" x14ac:dyDescent="0.2">
      <c r="A234" s="133"/>
      <c r="B234" s="183"/>
      <c r="C234" s="273" t="s">
        <v>2011</v>
      </c>
      <c r="D234" s="6" t="e">
        <f>$D$215</f>
        <v>#VALUE!</v>
      </c>
      <c r="E234" s="6"/>
      <c r="F234" s="271"/>
      <c r="G234" s="261"/>
      <c r="H234" s="261" t="s">
        <v>9</v>
      </c>
      <c r="I234" s="14"/>
      <c r="J234" s="14"/>
      <c r="K234" s="14"/>
      <c r="L234" s="14"/>
      <c r="M234" s="14"/>
      <c r="N234" s="14"/>
      <c r="O234" s="14"/>
      <c r="P234" s="14"/>
      <c r="Q234" s="261"/>
      <c r="R234" s="14"/>
      <c r="S234" s="14"/>
      <c r="T234" s="14"/>
      <c r="U234" s="14"/>
      <c r="V234" s="14"/>
      <c r="W234" s="14"/>
      <c r="X234" s="14"/>
      <c r="Y234" s="14"/>
      <c r="Z234" s="14"/>
    </row>
    <row r="235" spans="1:26" ht="16.5" customHeight="1" x14ac:dyDescent="0.2">
      <c r="A235" s="133"/>
      <c r="B235" s="183"/>
      <c r="C235" s="273" t="s">
        <v>2011</v>
      </c>
      <c r="D235" s="6" t="str">
        <f>$D$216</f>
        <v>xxx</v>
      </c>
      <c r="E235" s="6"/>
      <c r="F235" s="271"/>
      <c r="G235" s="261"/>
      <c r="H235" s="261" t="s">
        <v>9</v>
      </c>
      <c r="I235" s="14"/>
      <c r="J235" s="14"/>
      <c r="K235" s="14"/>
      <c r="L235" s="14"/>
      <c r="M235" s="14"/>
      <c r="N235" s="14"/>
      <c r="O235" s="14"/>
      <c r="P235" s="14"/>
      <c r="Q235" s="261"/>
      <c r="R235" s="14"/>
      <c r="S235" s="14"/>
      <c r="T235" s="14"/>
      <c r="U235" s="14"/>
      <c r="V235" s="14"/>
      <c r="W235" s="14"/>
      <c r="X235" s="14"/>
      <c r="Y235" s="14"/>
      <c r="Z235" s="14"/>
    </row>
    <row r="236" spans="1:26" ht="16.5" customHeight="1" x14ac:dyDescent="0.2">
      <c r="A236" s="133"/>
      <c r="B236" s="183"/>
      <c r="C236" s="273" t="s">
        <v>2011</v>
      </c>
      <c r="D236" s="6" t="e">
        <f>$D$217</f>
        <v>#VALUE!</v>
      </c>
      <c r="E236" s="6"/>
      <c r="F236" s="271"/>
      <c r="G236" s="261"/>
      <c r="H236" s="261" t="s">
        <v>9</v>
      </c>
      <c r="I236" s="14"/>
      <c r="J236" s="14"/>
      <c r="K236" s="14"/>
      <c r="L236" s="14"/>
      <c r="M236" s="14"/>
      <c r="N236" s="14"/>
      <c r="O236" s="14"/>
      <c r="P236" s="14"/>
      <c r="Q236" s="261"/>
      <c r="R236" s="14"/>
      <c r="S236" s="14"/>
      <c r="T236" s="14"/>
      <c r="U236" s="14"/>
      <c r="V236" s="14"/>
      <c r="W236" s="14"/>
      <c r="X236" s="14"/>
      <c r="Y236" s="14"/>
      <c r="Z236" s="14"/>
    </row>
    <row r="237" spans="1:26" ht="16.5" customHeight="1" x14ac:dyDescent="0.2">
      <c r="A237" s="133"/>
      <c r="B237" s="12" t="s">
        <v>2012</v>
      </c>
      <c r="C237" s="260"/>
      <c r="D237" s="6"/>
      <c r="E237" s="1"/>
      <c r="F237" s="9"/>
      <c r="G237" s="14"/>
      <c r="H237" s="14" t="s">
        <v>9</v>
      </c>
      <c r="I237" s="12">
        <v>-2.75</v>
      </c>
      <c r="J237" s="14"/>
      <c r="K237" s="14"/>
      <c r="L237" s="14"/>
      <c r="M237" s="14"/>
      <c r="N237" s="14"/>
      <c r="O237" s="14"/>
      <c r="P237" s="14"/>
      <c r="Q237" s="261"/>
      <c r="R237" s="14"/>
      <c r="S237" s="14"/>
      <c r="T237" s="14"/>
      <c r="U237" s="14"/>
      <c r="V237" s="14"/>
      <c r="W237" s="14"/>
      <c r="X237" s="14"/>
      <c r="Y237" s="14"/>
      <c r="Z237" s="14"/>
    </row>
    <row r="238" spans="1:26" ht="16.5" customHeight="1" x14ac:dyDescent="0.2">
      <c r="A238" s="266" t="s">
        <v>553</v>
      </c>
      <c r="B238" s="267" t="s">
        <v>2013</v>
      </c>
      <c r="C238" s="265"/>
      <c r="D238" s="1"/>
      <c r="E238" s="1"/>
      <c r="F238" s="9"/>
      <c r="G238" s="14"/>
      <c r="H238" s="14"/>
      <c r="I238" s="12"/>
      <c r="J238" s="14"/>
      <c r="K238" s="14"/>
      <c r="L238" s="14"/>
      <c r="M238" s="14"/>
      <c r="N238" s="14"/>
      <c r="O238" s="14"/>
      <c r="P238" s="14"/>
      <c r="Q238" s="261"/>
      <c r="R238" s="14"/>
      <c r="S238" s="14"/>
      <c r="T238" s="14"/>
      <c r="U238" s="14"/>
      <c r="V238" s="14"/>
      <c r="W238" s="14"/>
      <c r="X238" s="14"/>
      <c r="Y238" s="14"/>
      <c r="Z238" s="14"/>
    </row>
    <row r="239" spans="1:26" ht="16.5" customHeight="1" x14ac:dyDescent="0.2">
      <c r="A239" s="266"/>
      <c r="B239" s="267"/>
      <c r="C239" s="265"/>
      <c r="D239" s="1"/>
      <c r="E239" s="1"/>
      <c r="F239" s="9"/>
      <c r="G239" s="14"/>
      <c r="H239" s="14"/>
      <c r="I239" s="12"/>
      <c r="J239" s="14"/>
      <c r="K239" s="14"/>
      <c r="L239" s="14"/>
      <c r="M239" s="14"/>
      <c r="N239" s="14"/>
      <c r="O239" s="14"/>
      <c r="P239" s="14"/>
      <c r="Q239" s="261"/>
      <c r="R239" s="14"/>
      <c r="S239" s="14"/>
      <c r="T239" s="14"/>
      <c r="U239" s="14"/>
      <c r="V239" s="14"/>
      <c r="W239" s="14"/>
      <c r="X239" s="14"/>
      <c r="Y239" s="14"/>
      <c r="Z239" s="14"/>
    </row>
    <row r="240" spans="1:26" ht="16.5" customHeight="1" x14ac:dyDescent="0.2">
      <c r="A240" s="266"/>
      <c r="B240" s="267"/>
      <c r="C240" s="265"/>
      <c r="D240" s="1"/>
      <c r="E240" s="1"/>
      <c r="F240" s="9"/>
      <c r="G240" s="14"/>
      <c r="H240" s="14"/>
      <c r="I240" s="12"/>
      <c r="J240" s="14"/>
      <c r="K240" s="14"/>
      <c r="L240" s="14"/>
      <c r="M240" s="14"/>
      <c r="N240" s="14"/>
      <c r="O240" s="14"/>
      <c r="P240" s="14"/>
      <c r="Q240" s="261"/>
      <c r="R240" s="14"/>
      <c r="S240" s="14"/>
      <c r="T240" s="14"/>
      <c r="U240" s="14"/>
      <c r="V240" s="14"/>
      <c r="W240" s="14"/>
      <c r="X240" s="14"/>
      <c r="Y240" s="14"/>
      <c r="Z240" s="14"/>
    </row>
    <row r="241" spans="1:26" ht="16.5" customHeight="1" x14ac:dyDescent="0.2">
      <c r="A241" s="266"/>
      <c r="B241" s="272" t="s">
        <v>2014</v>
      </c>
      <c r="C241" s="265"/>
      <c r="D241" s="1"/>
      <c r="E241" s="1"/>
      <c r="F241" s="9"/>
      <c r="G241" s="14"/>
      <c r="H241" s="14"/>
      <c r="I241" s="12"/>
      <c r="J241" s="14"/>
      <c r="K241" s="14"/>
      <c r="L241" s="14"/>
      <c r="M241" s="14"/>
      <c r="N241" s="14"/>
      <c r="O241" s="14"/>
      <c r="P241" s="14"/>
      <c r="Q241" s="261"/>
      <c r="R241" s="14"/>
      <c r="S241" s="14"/>
      <c r="T241" s="14"/>
      <c r="U241" s="14"/>
      <c r="V241" s="14"/>
      <c r="W241" s="14"/>
      <c r="X241" s="14"/>
      <c r="Y241" s="14"/>
      <c r="Z241" s="14"/>
    </row>
    <row r="242" spans="1:26" ht="16.5" customHeight="1" x14ac:dyDescent="0.2">
      <c r="A242" s="266"/>
      <c r="B242" s="267"/>
      <c r="C242" s="268" t="s">
        <v>1835</v>
      </c>
      <c r="D242" s="1" t="str">
        <f>$D$108</f>
        <v>xxx</v>
      </c>
      <c r="E242" s="1"/>
      <c r="F242" s="9"/>
      <c r="G242" s="14"/>
      <c r="H242" s="14"/>
      <c r="I242" s="12"/>
      <c r="J242" s="14"/>
      <c r="K242" s="14"/>
      <c r="L242" s="14"/>
      <c r="M242" s="14"/>
      <c r="N242" s="14"/>
      <c r="O242" s="14"/>
      <c r="P242" s="14"/>
      <c r="Q242" s="261"/>
      <c r="R242" s="14"/>
      <c r="S242" s="14"/>
      <c r="T242" s="14"/>
      <c r="U242" s="14"/>
      <c r="V242" s="14"/>
      <c r="W242" s="14"/>
      <c r="X242" s="14"/>
      <c r="Y242" s="14"/>
      <c r="Z242" s="14"/>
    </row>
    <row r="243" spans="1:26" ht="16.5" customHeight="1" x14ac:dyDescent="0.2">
      <c r="A243" s="133"/>
      <c r="B243" s="12" t="s">
        <v>2015</v>
      </c>
      <c r="C243" s="265"/>
      <c r="D243" s="1"/>
      <c r="E243" s="1"/>
      <c r="F243" s="9"/>
      <c r="G243" s="14"/>
      <c r="H243" s="14"/>
      <c r="I243" s="12"/>
      <c r="J243" s="14"/>
      <c r="K243" s="14"/>
      <c r="L243" s="14"/>
      <c r="M243" s="14"/>
      <c r="N243" s="14"/>
      <c r="O243" s="14"/>
      <c r="P243" s="14"/>
      <c r="Q243" s="261"/>
      <c r="R243" s="14"/>
      <c r="S243" s="14"/>
      <c r="T243" s="14"/>
      <c r="U243" s="14"/>
      <c r="V243" s="14"/>
      <c r="W243" s="14"/>
      <c r="X243" s="14"/>
      <c r="Y243" s="14"/>
      <c r="Z243" s="14"/>
    </row>
    <row r="244" spans="1:26" ht="16.5" customHeight="1" x14ac:dyDescent="0.2">
      <c r="A244" s="133"/>
      <c r="B244" s="12" t="s">
        <v>2016</v>
      </c>
      <c r="C244" s="265"/>
      <c r="D244" s="1"/>
      <c r="E244" s="1"/>
      <c r="F244" s="9"/>
      <c r="G244" s="14"/>
      <c r="H244" s="14"/>
      <c r="I244" s="12"/>
      <c r="J244" s="14"/>
      <c r="K244" s="14"/>
      <c r="L244" s="14"/>
      <c r="M244" s="14"/>
      <c r="N244" s="14"/>
      <c r="O244" s="14"/>
      <c r="P244" s="14"/>
      <c r="Q244" s="261"/>
      <c r="R244" s="14"/>
      <c r="S244" s="14"/>
      <c r="T244" s="14"/>
      <c r="U244" s="14"/>
      <c r="V244" s="14"/>
      <c r="W244" s="14"/>
      <c r="X244" s="14"/>
      <c r="Y244" s="14"/>
      <c r="Z244" s="14"/>
    </row>
    <row r="245" spans="1:26" ht="16.5" customHeight="1" x14ac:dyDescent="0.2">
      <c r="A245" s="133"/>
      <c r="B245" s="12" t="s">
        <v>2017</v>
      </c>
      <c r="C245" s="268"/>
      <c r="D245" s="1"/>
      <c r="E245" s="1"/>
      <c r="F245" s="9"/>
      <c r="G245" s="14"/>
      <c r="H245" s="14"/>
      <c r="I245" s="12">
        <v>-2.76</v>
      </c>
      <c r="J245" s="14"/>
      <c r="K245" s="14"/>
      <c r="L245" s="14"/>
      <c r="M245" s="14"/>
      <c r="N245" s="14"/>
      <c r="O245" s="14"/>
      <c r="P245" s="14"/>
      <c r="Q245" s="261"/>
      <c r="R245" s="14"/>
      <c r="S245" s="14"/>
      <c r="T245" s="14"/>
      <c r="U245" s="14"/>
      <c r="V245" s="14"/>
      <c r="W245" s="14"/>
      <c r="X245" s="14"/>
      <c r="Y245" s="14"/>
      <c r="Z245" s="14"/>
    </row>
    <row r="246" spans="1:26" ht="16.5" customHeight="1" x14ac:dyDescent="0.2">
      <c r="A246" s="133"/>
      <c r="B246" s="12"/>
      <c r="C246" s="268" t="s">
        <v>2018</v>
      </c>
      <c r="D246" s="6" t="e">
        <f>($D$242)*($D$214)*10</f>
        <v>#VALUE!</v>
      </c>
      <c r="E246" s="14"/>
      <c r="F246" s="9"/>
      <c r="G246" s="14"/>
      <c r="H246" s="14" t="s">
        <v>2019</v>
      </c>
      <c r="I246" s="12"/>
      <c r="J246" s="14"/>
      <c r="K246" s="14"/>
      <c r="L246" s="14"/>
      <c r="M246" s="14"/>
      <c r="N246" s="14"/>
      <c r="O246" s="14"/>
      <c r="P246" s="14"/>
      <c r="Q246" s="261"/>
      <c r="R246" s="14"/>
      <c r="S246" s="14"/>
      <c r="T246" s="14"/>
      <c r="U246" s="14"/>
      <c r="V246" s="14"/>
      <c r="W246" s="14"/>
      <c r="X246" s="14"/>
      <c r="Y246" s="14"/>
      <c r="Z246" s="14"/>
    </row>
    <row r="247" spans="1:26" ht="16.5" customHeight="1" x14ac:dyDescent="0.2">
      <c r="A247" s="133"/>
      <c r="B247" s="12"/>
      <c r="C247" s="268" t="s">
        <v>2020</v>
      </c>
      <c r="D247" s="6" t="e">
        <f>($D$242)*($D$215)*10</f>
        <v>#VALUE!</v>
      </c>
      <c r="E247" s="14"/>
      <c r="F247" s="9"/>
      <c r="G247" s="14"/>
      <c r="H247" s="14" t="s">
        <v>2019</v>
      </c>
      <c r="I247" s="12"/>
      <c r="J247" s="14"/>
      <c r="K247" s="14"/>
      <c r="L247" s="14"/>
      <c r="M247" s="14"/>
      <c r="N247" s="14"/>
      <c r="O247" s="14"/>
      <c r="P247" s="14"/>
      <c r="Q247" s="261"/>
      <c r="R247" s="14"/>
      <c r="S247" s="14"/>
      <c r="T247" s="14"/>
      <c r="U247" s="14"/>
      <c r="V247" s="14"/>
      <c r="W247" s="14"/>
      <c r="X247" s="14"/>
      <c r="Y247" s="14"/>
      <c r="Z247" s="14"/>
    </row>
    <row r="248" spans="1:26" ht="16.5" customHeight="1" x14ac:dyDescent="0.2">
      <c r="A248" s="133"/>
      <c r="B248" s="12" t="s">
        <v>2021</v>
      </c>
      <c r="C248" s="265"/>
      <c r="D248" s="1"/>
      <c r="E248" s="1"/>
      <c r="F248" s="9"/>
      <c r="G248" s="14"/>
      <c r="H248" s="14"/>
      <c r="I248" s="12"/>
      <c r="J248" s="14"/>
      <c r="K248" s="14"/>
      <c r="L248" s="14"/>
      <c r="M248" s="14"/>
      <c r="N248" s="14"/>
      <c r="O248" s="14"/>
      <c r="P248" s="14"/>
      <c r="Q248" s="261"/>
      <c r="R248" s="14"/>
      <c r="S248" s="14"/>
      <c r="T248" s="14"/>
      <c r="U248" s="14"/>
      <c r="V248" s="14"/>
      <c r="W248" s="14"/>
      <c r="X248" s="14"/>
      <c r="Y248" s="14"/>
      <c r="Z248" s="14"/>
    </row>
    <row r="249" spans="1:26" ht="16.5" customHeight="1" x14ac:dyDescent="0.2">
      <c r="A249" s="133"/>
      <c r="B249" s="12" t="s">
        <v>2022</v>
      </c>
      <c r="C249" s="265"/>
      <c r="D249" s="1"/>
      <c r="E249" s="1"/>
      <c r="F249" s="9"/>
      <c r="G249" s="14"/>
      <c r="H249" s="14"/>
      <c r="I249" s="12"/>
      <c r="J249" s="14"/>
      <c r="K249" s="14"/>
      <c r="L249" s="14"/>
      <c r="M249" s="14"/>
      <c r="N249" s="14"/>
      <c r="O249" s="14"/>
      <c r="P249" s="14"/>
      <c r="Q249" s="261"/>
      <c r="R249" s="14"/>
      <c r="S249" s="14"/>
      <c r="T249" s="14"/>
      <c r="U249" s="14"/>
      <c r="V249" s="14"/>
      <c r="W249" s="14"/>
      <c r="X249" s="14"/>
      <c r="Y249" s="14"/>
      <c r="Z249" s="14"/>
    </row>
    <row r="250" spans="1:26" ht="16.5" customHeight="1" x14ac:dyDescent="0.2">
      <c r="A250" s="133"/>
      <c r="B250" s="12"/>
      <c r="C250" s="268" t="s">
        <v>2023</v>
      </c>
      <c r="D250" s="6" t="e">
        <f>($D$242)*($D$216)*10</f>
        <v>#VALUE!</v>
      </c>
      <c r="E250" s="1"/>
      <c r="F250" s="9"/>
      <c r="G250" s="14"/>
      <c r="H250" s="14" t="s">
        <v>2019</v>
      </c>
      <c r="I250" s="12"/>
      <c r="J250" s="14"/>
      <c r="K250" s="14"/>
      <c r="L250" s="14"/>
      <c r="M250" s="14"/>
      <c r="N250" s="14"/>
      <c r="O250" s="14"/>
      <c r="P250" s="14"/>
      <c r="Q250" s="261"/>
      <c r="R250" s="14"/>
      <c r="S250" s="14"/>
      <c r="T250" s="14"/>
      <c r="U250" s="14"/>
      <c r="V250" s="14"/>
      <c r="W250" s="14"/>
      <c r="X250" s="14"/>
      <c r="Y250" s="14"/>
      <c r="Z250" s="14"/>
    </row>
    <row r="251" spans="1:26" ht="16.5" customHeight="1" x14ac:dyDescent="0.2">
      <c r="A251" s="133"/>
      <c r="B251" s="12"/>
      <c r="C251" s="268" t="s">
        <v>2024</v>
      </c>
      <c r="D251" s="6" t="e">
        <f>($D$242)*($D$217)*10</f>
        <v>#VALUE!</v>
      </c>
      <c r="E251" s="1"/>
      <c r="F251" s="9"/>
      <c r="G251" s="14"/>
      <c r="H251" s="14" t="s">
        <v>2019</v>
      </c>
      <c r="I251" s="12"/>
      <c r="J251" s="14"/>
      <c r="K251" s="14"/>
      <c r="L251" s="14"/>
      <c r="M251" s="14"/>
      <c r="N251" s="14"/>
      <c r="O251" s="14"/>
      <c r="P251" s="14"/>
      <c r="Q251" s="261"/>
      <c r="R251" s="14"/>
      <c r="S251" s="14"/>
      <c r="T251" s="14"/>
      <c r="U251" s="14"/>
      <c r="V251" s="14"/>
      <c r="W251" s="14"/>
      <c r="X251" s="14"/>
      <c r="Y251" s="14"/>
      <c r="Z251" s="14"/>
    </row>
    <row r="252" spans="1:26" ht="16.5" customHeight="1" x14ac:dyDescent="0.2">
      <c r="A252" s="133"/>
      <c r="B252" s="12" t="s">
        <v>2025</v>
      </c>
      <c r="C252" s="265"/>
      <c r="D252" s="1"/>
      <c r="E252" s="1"/>
      <c r="F252" s="9"/>
      <c r="G252" s="14"/>
      <c r="H252" s="14"/>
      <c r="I252" s="12"/>
      <c r="J252" s="14"/>
      <c r="K252" s="14"/>
      <c r="L252" s="14"/>
      <c r="M252" s="14"/>
      <c r="N252" s="14"/>
      <c r="O252" s="14"/>
      <c r="P252" s="14"/>
      <c r="Q252" s="261"/>
      <c r="R252" s="14"/>
      <c r="S252" s="14"/>
      <c r="T252" s="14"/>
      <c r="U252" s="14"/>
      <c r="V252" s="14"/>
      <c r="W252" s="14"/>
      <c r="X252" s="14"/>
      <c r="Y252" s="14"/>
      <c r="Z252" s="14"/>
    </row>
    <row r="253" spans="1:26" ht="16.5" customHeight="1" x14ac:dyDescent="0.2">
      <c r="A253" s="133"/>
      <c r="B253" s="12" t="s">
        <v>2026</v>
      </c>
      <c r="C253" s="260"/>
      <c r="D253" s="1"/>
      <c r="E253" s="1"/>
      <c r="F253" s="9"/>
      <c r="G253" s="14"/>
      <c r="H253" s="14"/>
      <c r="I253" s="12">
        <v>-2.77</v>
      </c>
      <c r="J253" s="14"/>
      <c r="K253" s="14"/>
      <c r="L253" s="14"/>
      <c r="M253" s="14"/>
      <c r="N253" s="14"/>
      <c r="O253" s="14"/>
      <c r="P253" s="14"/>
      <c r="Q253" s="261"/>
      <c r="R253" s="14"/>
      <c r="S253" s="14"/>
      <c r="T253" s="14"/>
      <c r="U253" s="14"/>
      <c r="V253" s="14"/>
      <c r="W253" s="14"/>
      <c r="X253" s="14"/>
      <c r="Y253" s="14"/>
      <c r="Z253" s="14"/>
    </row>
    <row r="254" spans="1:26" ht="16.5" customHeight="1" x14ac:dyDescent="0.2">
      <c r="A254" s="133"/>
      <c r="B254" s="12" t="s">
        <v>2027</v>
      </c>
      <c r="C254" s="265"/>
      <c r="D254" s="1"/>
      <c r="E254" s="1"/>
      <c r="F254" s="9"/>
      <c r="G254" s="14"/>
      <c r="H254" s="14"/>
      <c r="I254" s="12"/>
      <c r="J254" s="14"/>
      <c r="K254" s="14"/>
      <c r="L254" s="14"/>
      <c r="M254" s="14"/>
      <c r="N254" s="14"/>
      <c r="O254" s="14"/>
      <c r="P254" s="14"/>
      <c r="Q254" s="261"/>
      <c r="R254" s="14"/>
      <c r="S254" s="14"/>
      <c r="T254" s="14"/>
      <c r="U254" s="14"/>
      <c r="V254" s="14"/>
      <c r="W254" s="14"/>
      <c r="X254" s="14"/>
      <c r="Y254" s="14"/>
      <c r="Z254" s="14"/>
    </row>
    <row r="255" spans="1:26" ht="16.5" customHeight="1" x14ac:dyDescent="0.2">
      <c r="A255" s="133"/>
      <c r="B255" s="12" t="s">
        <v>2028</v>
      </c>
      <c r="C255" s="260"/>
      <c r="D255" s="1"/>
      <c r="E255" s="1"/>
      <c r="F255" s="9"/>
      <c r="G255" s="14"/>
      <c r="H255" s="14"/>
      <c r="I255" s="12">
        <v>-2.78</v>
      </c>
      <c r="J255" s="14"/>
      <c r="K255" s="14"/>
      <c r="L255" s="14"/>
      <c r="M255" s="14"/>
      <c r="N255" s="14"/>
      <c r="O255" s="14"/>
      <c r="P255" s="14"/>
      <c r="Q255" s="261"/>
      <c r="R255" s="14"/>
      <c r="S255" s="14"/>
      <c r="T255" s="14"/>
      <c r="U255" s="14"/>
      <c r="V255" s="14"/>
      <c r="W255" s="14"/>
      <c r="X255" s="14"/>
      <c r="Y255" s="14"/>
      <c r="Z255" s="14"/>
    </row>
    <row r="256" spans="1:26" ht="16.5" customHeight="1" x14ac:dyDescent="0.2">
      <c r="A256" s="133"/>
      <c r="B256" s="12" t="s">
        <v>1147</v>
      </c>
      <c r="C256" s="265"/>
      <c r="D256" s="1"/>
      <c r="E256" s="1"/>
      <c r="F256" s="9"/>
      <c r="G256" s="14"/>
      <c r="H256" s="14"/>
      <c r="I256" s="12"/>
      <c r="J256" s="14"/>
      <c r="K256" s="14"/>
      <c r="L256" s="14"/>
      <c r="M256" s="14"/>
      <c r="N256" s="14"/>
      <c r="O256" s="14"/>
      <c r="P256" s="14"/>
      <c r="Q256" s="261"/>
      <c r="R256" s="14"/>
      <c r="S256" s="14"/>
      <c r="T256" s="14"/>
      <c r="U256" s="14"/>
      <c r="V256" s="14"/>
      <c r="W256" s="14"/>
      <c r="X256" s="14"/>
      <c r="Y256" s="14"/>
      <c r="Z256" s="14"/>
    </row>
    <row r="257" spans="1:26" ht="16.5" customHeight="1" x14ac:dyDescent="0.2">
      <c r="A257" s="133"/>
      <c r="B257" s="12" t="s">
        <v>2029</v>
      </c>
      <c r="C257" s="268"/>
      <c r="D257" s="1" t="s">
        <v>2030</v>
      </c>
      <c r="E257" s="1"/>
      <c r="F257" s="9"/>
      <c r="G257" s="14"/>
      <c r="H257" s="14"/>
      <c r="I257" s="12"/>
      <c r="J257" s="14"/>
      <c r="K257" s="14"/>
      <c r="L257" s="14"/>
      <c r="M257" s="14"/>
      <c r="N257" s="14"/>
      <c r="O257" s="14"/>
      <c r="P257" s="14"/>
      <c r="Q257" s="261"/>
      <c r="R257" s="14"/>
      <c r="S257" s="14"/>
      <c r="T257" s="14"/>
      <c r="U257" s="14"/>
      <c r="V257" s="14"/>
      <c r="W257" s="14"/>
      <c r="X257" s="14"/>
      <c r="Y257" s="14"/>
      <c r="Z257" s="14"/>
    </row>
    <row r="258" spans="1:26" ht="16.5" customHeight="1" x14ac:dyDescent="0.2">
      <c r="A258" s="133"/>
      <c r="B258" s="12" t="s">
        <v>2031</v>
      </c>
      <c r="C258" s="268"/>
      <c r="D258" s="1"/>
      <c r="E258" s="1"/>
      <c r="F258" s="9"/>
      <c r="G258" s="14"/>
      <c r="H258" s="14"/>
      <c r="I258" s="12"/>
      <c r="J258" s="14"/>
      <c r="K258" s="14"/>
      <c r="L258" s="14"/>
      <c r="M258" s="14"/>
      <c r="N258" s="14"/>
      <c r="O258" s="14"/>
      <c r="P258" s="14"/>
      <c r="Q258" s="261"/>
      <c r="R258" s="14"/>
      <c r="S258" s="14"/>
      <c r="T258" s="14"/>
      <c r="U258" s="14"/>
      <c r="V258" s="14"/>
      <c r="W258" s="14"/>
      <c r="X258" s="14"/>
      <c r="Y258" s="14"/>
      <c r="Z258" s="14"/>
    </row>
    <row r="259" spans="1:26" ht="16.5" customHeight="1" x14ac:dyDescent="0.2">
      <c r="A259" s="133"/>
      <c r="B259" s="12" t="s">
        <v>2032</v>
      </c>
      <c r="C259" s="265"/>
      <c r="D259" s="1"/>
      <c r="E259" s="1"/>
      <c r="F259" s="9"/>
      <c r="G259" s="14"/>
      <c r="H259" s="14"/>
      <c r="I259" s="12"/>
      <c r="J259" s="14"/>
      <c r="K259" s="14"/>
      <c r="L259" s="14"/>
      <c r="M259" s="14"/>
      <c r="N259" s="14"/>
      <c r="O259" s="14"/>
      <c r="P259" s="14"/>
      <c r="Q259" s="261"/>
      <c r="R259" s="14"/>
      <c r="S259" s="14"/>
      <c r="T259" s="14"/>
      <c r="U259" s="14"/>
      <c r="V259" s="14"/>
      <c r="W259" s="14"/>
      <c r="X259" s="14"/>
      <c r="Y259" s="14"/>
      <c r="Z259" s="14"/>
    </row>
    <row r="260" spans="1:26" ht="16.5" customHeight="1" x14ac:dyDescent="0.2">
      <c r="A260" s="133"/>
      <c r="B260" s="12" t="s">
        <v>2033</v>
      </c>
      <c r="C260" s="268"/>
      <c r="D260" s="1"/>
      <c r="E260" s="1"/>
      <c r="F260" s="9"/>
      <c r="G260" s="14"/>
      <c r="H260" s="14"/>
      <c r="I260" s="12"/>
      <c r="J260" s="14"/>
      <c r="K260" s="14"/>
      <c r="L260" s="14"/>
      <c r="M260" s="14"/>
      <c r="N260" s="14"/>
      <c r="O260" s="14"/>
      <c r="P260" s="14"/>
      <c r="Q260" s="261"/>
      <c r="R260" s="14"/>
      <c r="S260" s="14"/>
      <c r="T260" s="14"/>
      <c r="U260" s="14"/>
      <c r="V260" s="14"/>
      <c r="W260" s="14"/>
      <c r="X260" s="14"/>
      <c r="Y260" s="14"/>
      <c r="Z260" s="14"/>
    </row>
    <row r="261" spans="1:26" ht="16.5" customHeight="1" x14ac:dyDescent="0.2">
      <c r="A261" s="133"/>
      <c r="B261" s="12" t="s">
        <v>2034</v>
      </c>
      <c r="C261" s="265"/>
      <c r="D261" s="1"/>
      <c r="E261" s="1"/>
      <c r="F261" s="9"/>
      <c r="G261" s="14"/>
      <c r="H261" s="14"/>
      <c r="I261" s="12"/>
      <c r="J261" s="14"/>
      <c r="K261" s="14"/>
      <c r="L261" s="14"/>
      <c r="M261" s="14"/>
      <c r="N261" s="14"/>
      <c r="O261" s="14"/>
      <c r="P261" s="14"/>
      <c r="Q261" s="261"/>
      <c r="R261" s="14"/>
      <c r="S261" s="14"/>
      <c r="T261" s="14"/>
      <c r="U261" s="14"/>
      <c r="V261" s="14"/>
      <c r="W261" s="14"/>
      <c r="X261" s="14"/>
      <c r="Y261" s="14"/>
      <c r="Z261" s="14"/>
    </row>
    <row r="262" spans="1:26" ht="16.5" customHeight="1" x14ac:dyDescent="0.2">
      <c r="A262" s="133"/>
      <c r="B262" s="12" t="s">
        <v>2035</v>
      </c>
      <c r="C262" s="260"/>
      <c r="D262" s="1"/>
      <c r="E262" s="1"/>
      <c r="F262" s="9"/>
      <c r="G262" s="14"/>
      <c r="H262" s="14"/>
      <c r="I262" s="12">
        <v>-2.79</v>
      </c>
      <c r="J262" s="14"/>
      <c r="K262" s="14"/>
      <c r="L262" s="14"/>
      <c r="M262" s="14"/>
      <c r="N262" s="14"/>
      <c r="O262" s="14"/>
      <c r="P262" s="14"/>
      <c r="Q262" s="261"/>
      <c r="R262" s="14"/>
      <c r="S262" s="14"/>
      <c r="T262" s="14"/>
      <c r="U262" s="14"/>
      <c r="V262" s="14"/>
      <c r="W262" s="14"/>
      <c r="X262" s="14"/>
      <c r="Y262" s="14"/>
      <c r="Z262" s="14"/>
    </row>
    <row r="263" spans="1:26" ht="16.5" customHeight="1" x14ac:dyDescent="0.2">
      <c r="A263" s="133"/>
      <c r="B263" s="12" t="s">
        <v>2036</v>
      </c>
      <c r="C263" s="260"/>
      <c r="D263" s="1"/>
      <c r="E263" s="1"/>
      <c r="F263" s="9"/>
      <c r="G263" s="14"/>
      <c r="H263" s="14"/>
      <c r="I263" s="9"/>
      <c r="J263" s="14"/>
      <c r="K263" s="14"/>
      <c r="L263" s="14"/>
      <c r="M263" s="14"/>
      <c r="N263" s="14"/>
      <c r="O263" s="14"/>
      <c r="P263" s="14"/>
      <c r="Q263" s="261"/>
      <c r="R263" s="14"/>
      <c r="S263" s="14"/>
      <c r="T263" s="14"/>
      <c r="U263" s="14"/>
      <c r="V263" s="14"/>
      <c r="W263" s="14"/>
      <c r="X263" s="14"/>
      <c r="Y263" s="14"/>
      <c r="Z263" s="14"/>
    </row>
    <row r="264" spans="1:26" ht="16.5" customHeight="1" x14ac:dyDescent="0.2">
      <c r="A264" s="133"/>
      <c r="B264" s="12" t="s">
        <v>2037</v>
      </c>
      <c r="C264" s="260"/>
      <c r="D264" s="1"/>
      <c r="E264" s="1"/>
      <c r="F264" s="9"/>
      <c r="G264" s="14"/>
      <c r="H264" s="14"/>
      <c r="I264" s="9"/>
      <c r="J264" s="14"/>
      <c r="K264" s="14"/>
      <c r="L264" s="14"/>
      <c r="M264" s="14"/>
      <c r="N264" s="14"/>
      <c r="O264" s="14"/>
      <c r="P264" s="14"/>
      <c r="Q264" s="261"/>
      <c r="R264" s="14"/>
      <c r="S264" s="14"/>
      <c r="T264" s="14"/>
      <c r="U264" s="14"/>
      <c r="V264" s="14"/>
      <c r="W264" s="14"/>
      <c r="X264" s="14"/>
      <c r="Y264" s="14"/>
      <c r="Z264" s="14"/>
    </row>
    <row r="265" spans="1:26" ht="16.5" customHeight="1" x14ac:dyDescent="0.2">
      <c r="A265" s="133"/>
      <c r="B265" s="12" t="s">
        <v>2038</v>
      </c>
      <c r="C265" s="260"/>
      <c r="D265" s="1"/>
      <c r="E265" s="1"/>
      <c r="F265" s="9"/>
      <c r="G265" s="14"/>
      <c r="H265" s="14"/>
      <c r="I265" s="9"/>
      <c r="J265" s="14"/>
      <c r="K265" s="14"/>
      <c r="L265" s="14"/>
      <c r="M265" s="14"/>
      <c r="N265" s="14"/>
      <c r="O265" s="14"/>
      <c r="P265" s="14"/>
      <c r="Q265" s="261"/>
      <c r="R265" s="14"/>
      <c r="S265" s="14"/>
      <c r="T265" s="14"/>
      <c r="U265" s="14"/>
      <c r="V265" s="14"/>
      <c r="W265" s="14"/>
      <c r="X265" s="14"/>
      <c r="Y265" s="14"/>
      <c r="Z265" s="14"/>
    </row>
    <row r="266" spans="1:26" ht="16.5" customHeight="1" x14ac:dyDescent="0.2">
      <c r="A266" s="133"/>
      <c r="B266" s="12" t="s">
        <v>2039</v>
      </c>
      <c r="C266" s="260"/>
      <c r="D266" s="1"/>
      <c r="E266" s="1"/>
      <c r="F266" s="9"/>
      <c r="G266" s="14"/>
      <c r="H266" s="14"/>
      <c r="I266" s="12" t="s">
        <v>2040</v>
      </c>
      <c r="J266" s="14"/>
      <c r="K266" s="14"/>
      <c r="L266" s="14"/>
      <c r="M266" s="14"/>
      <c r="N266" s="14"/>
      <c r="O266" s="14"/>
      <c r="P266" s="14"/>
      <c r="Q266" s="261"/>
      <c r="R266" s="14"/>
      <c r="S266" s="14"/>
      <c r="T266" s="14"/>
      <c r="U266" s="14"/>
      <c r="V266" s="14"/>
      <c r="W266" s="14"/>
      <c r="X266" s="14"/>
      <c r="Y266" s="14"/>
      <c r="Z266" s="14"/>
    </row>
    <row r="267" spans="1:26" ht="16.5" customHeight="1" x14ac:dyDescent="0.2">
      <c r="A267" s="133" t="s">
        <v>2041</v>
      </c>
      <c r="B267" s="264" t="s">
        <v>2042</v>
      </c>
      <c r="C267" s="265"/>
      <c r="D267" s="1"/>
      <c r="E267" s="1"/>
      <c r="F267" s="9"/>
      <c r="G267" s="14"/>
      <c r="H267" s="14"/>
      <c r="I267" s="12"/>
      <c r="J267" s="14"/>
      <c r="K267" s="14"/>
      <c r="L267" s="14"/>
      <c r="M267" s="14"/>
      <c r="N267" s="14"/>
      <c r="O267" s="14"/>
      <c r="P267" s="14"/>
      <c r="Q267" s="261"/>
      <c r="R267" s="14"/>
      <c r="S267" s="14"/>
      <c r="T267" s="14"/>
      <c r="U267" s="14"/>
      <c r="V267" s="14"/>
      <c r="W267" s="14"/>
      <c r="X267" s="14"/>
      <c r="Y267" s="14"/>
      <c r="Z267" s="14"/>
    </row>
    <row r="268" spans="1:26" ht="16.5" customHeight="1" x14ac:dyDescent="0.2">
      <c r="A268" s="133"/>
      <c r="B268" s="12" t="s">
        <v>2043</v>
      </c>
      <c r="C268" s="265"/>
      <c r="D268" s="1"/>
      <c r="E268" s="1"/>
      <c r="F268" s="9"/>
      <c r="G268" s="14"/>
      <c r="H268" s="14"/>
      <c r="I268" s="12"/>
      <c r="J268" s="14"/>
      <c r="K268" s="14"/>
      <c r="L268" s="14"/>
      <c r="M268" s="14"/>
      <c r="N268" s="14"/>
      <c r="O268" s="14"/>
      <c r="P268" s="14"/>
      <c r="Q268" s="261"/>
      <c r="R268" s="14"/>
      <c r="S268" s="14"/>
      <c r="T268" s="14"/>
      <c r="U268" s="14"/>
      <c r="V268" s="14"/>
      <c r="W268" s="14"/>
      <c r="X268" s="14"/>
      <c r="Y268" s="14"/>
      <c r="Z268" s="14"/>
    </row>
    <row r="269" spans="1:26" ht="16.5" customHeight="1" x14ac:dyDescent="0.2">
      <c r="A269" s="133"/>
      <c r="B269" s="12" t="s">
        <v>2044</v>
      </c>
      <c r="C269" s="265"/>
      <c r="D269" s="1"/>
      <c r="E269" s="1"/>
      <c r="F269" s="9"/>
      <c r="G269" s="14"/>
      <c r="H269" s="14"/>
      <c r="I269" s="12"/>
      <c r="J269" s="14"/>
      <c r="K269" s="14"/>
      <c r="L269" s="14"/>
      <c r="M269" s="14"/>
      <c r="N269" s="14"/>
      <c r="O269" s="14"/>
      <c r="P269" s="14"/>
      <c r="Q269" s="261"/>
      <c r="R269" s="14"/>
      <c r="S269" s="14"/>
      <c r="T269" s="14"/>
      <c r="U269" s="14"/>
      <c r="V269" s="14"/>
      <c r="W269" s="14"/>
      <c r="X269" s="14"/>
      <c r="Y269" s="14"/>
      <c r="Z269" s="14"/>
    </row>
    <row r="270" spans="1:26" ht="16.5" customHeight="1" x14ac:dyDescent="0.2">
      <c r="A270" s="133"/>
      <c r="B270" s="12" t="s">
        <v>2045</v>
      </c>
      <c r="C270" s="265"/>
      <c r="D270" s="1"/>
      <c r="E270" s="1"/>
      <c r="F270" s="9"/>
      <c r="G270" s="14"/>
      <c r="H270" s="14"/>
      <c r="I270" s="12"/>
      <c r="J270" s="14"/>
      <c r="K270" s="14"/>
      <c r="L270" s="14"/>
      <c r="M270" s="14"/>
      <c r="N270" s="14"/>
      <c r="O270" s="14"/>
      <c r="P270" s="14"/>
      <c r="Q270" s="261"/>
      <c r="R270" s="14"/>
      <c r="S270" s="14"/>
      <c r="T270" s="14"/>
      <c r="U270" s="14"/>
      <c r="V270" s="14"/>
      <c r="W270" s="14"/>
      <c r="X270" s="14"/>
      <c r="Y270" s="14"/>
      <c r="Z270" s="14"/>
    </row>
    <row r="271" spans="1:26" ht="16.5" customHeight="1" x14ac:dyDescent="0.2">
      <c r="A271" s="133"/>
      <c r="B271" s="12" t="s">
        <v>2046</v>
      </c>
      <c r="C271" s="265"/>
      <c r="D271" s="1"/>
      <c r="E271" s="1"/>
      <c r="F271" s="9"/>
      <c r="G271" s="14"/>
      <c r="H271" s="14"/>
      <c r="I271" s="12"/>
      <c r="J271" s="14"/>
      <c r="K271" s="14"/>
      <c r="L271" s="14"/>
      <c r="M271" s="14"/>
      <c r="N271" s="14"/>
      <c r="O271" s="14"/>
      <c r="P271" s="14"/>
      <c r="Q271" s="261"/>
      <c r="R271" s="14"/>
      <c r="S271" s="14"/>
      <c r="T271" s="14"/>
      <c r="U271" s="14"/>
      <c r="V271" s="14"/>
      <c r="W271" s="14"/>
      <c r="X271" s="14"/>
      <c r="Y271" s="14"/>
      <c r="Z271" s="14"/>
    </row>
    <row r="272" spans="1:26" ht="16.5" customHeight="1" x14ac:dyDescent="0.2">
      <c r="A272" s="133" t="s">
        <v>2047</v>
      </c>
      <c r="B272" s="267" t="s">
        <v>2048</v>
      </c>
      <c r="C272" s="265"/>
      <c r="D272" s="1"/>
      <c r="E272" s="1"/>
      <c r="F272" s="9"/>
      <c r="G272" s="14"/>
      <c r="H272" s="14"/>
      <c r="I272" s="12"/>
      <c r="J272" s="14"/>
      <c r="K272" s="14"/>
      <c r="L272" s="14"/>
      <c r="M272" s="14"/>
      <c r="N272" s="14"/>
      <c r="O272" s="14"/>
      <c r="P272" s="14"/>
      <c r="Q272" s="261"/>
      <c r="R272" s="14"/>
      <c r="S272" s="14"/>
      <c r="T272" s="14"/>
      <c r="U272" s="14"/>
      <c r="V272" s="14"/>
      <c r="W272" s="14"/>
      <c r="X272" s="14"/>
      <c r="Y272" s="14"/>
      <c r="Z272" s="14"/>
    </row>
    <row r="273" spans="1:26" ht="16.5" customHeight="1" x14ac:dyDescent="0.2">
      <c r="A273" s="133" t="s">
        <v>1980</v>
      </c>
      <c r="B273" s="12" t="s">
        <v>2049</v>
      </c>
      <c r="C273" s="265"/>
      <c r="D273" s="1"/>
      <c r="E273" s="1"/>
      <c r="F273" s="9"/>
      <c r="G273" s="14"/>
      <c r="H273" s="14"/>
      <c r="I273" s="12"/>
      <c r="J273" s="14"/>
      <c r="K273" s="14"/>
      <c r="L273" s="14"/>
      <c r="M273" s="14"/>
      <c r="N273" s="14"/>
      <c r="O273" s="14"/>
      <c r="P273" s="14"/>
      <c r="Q273" s="261"/>
      <c r="R273" s="14"/>
      <c r="S273" s="14"/>
      <c r="T273" s="14"/>
      <c r="U273" s="14"/>
      <c r="V273" s="14"/>
      <c r="W273" s="14"/>
      <c r="X273" s="14"/>
      <c r="Y273" s="14"/>
      <c r="Z273" s="14"/>
    </row>
    <row r="274" spans="1:26" ht="16.5" customHeight="1" x14ac:dyDescent="0.2">
      <c r="A274" s="133"/>
      <c r="B274" s="12" t="s">
        <v>2050</v>
      </c>
      <c r="C274" s="265"/>
      <c r="D274" s="1"/>
      <c r="E274" s="1"/>
      <c r="F274" s="9"/>
      <c r="G274" s="14"/>
      <c r="H274" s="14"/>
      <c r="I274" s="12"/>
      <c r="J274" s="14"/>
      <c r="K274" s="14"/>
      <c r="L274" s="14"/>
      <c r="M274" s="14"/>
      <c r="N274" s="14"/>
      <c r="O274" s="14"/>
      <c r="P274" s="14"/>
      <c r="Q274" s="261"/>
      <c r="R274" s="14"/>
      <c r="S274" s="14"/>
      <c r="T274" s="14"/>
      <c r="U274" s="14"/>
      <c r="V274" s="14"/>
      <c r="W274" s="14"/>
      <c r="X274" s="14"/>
      <c r="Y274" s="14"/>
      <c r="Z274" s="14"/>
    </row>
    <row r="275" spans="1:26" ht="16.5" customHeight="1" x14ac:dyDescent="0.2">
      <c r="A275" s="133"/>
      <c r="B275" s="12" t="s">
        <v>2051</v>
      </c>
      <c r="C275" s="265"/>
      <c r="D275" s="1"/>
      <c r="E275" s="1"/>
      <c r="F275" s="9"/>
      <c r="G275" s="14"/>
      <c r="H275" s="14"/>
      <c r="I275" s="12"/>
      <c r="J275" s="14"/>
      <c r="K275" s="14"/>
      <c r="L275" s="14"/>
      <c r="M275" s="14"/>
      <c r="N275" s="14"/>
      <c r="O275" s="14"/>
      <c r="P275" s="14"/>
      <c r="Q275" s="261"/>
      <c r="R275" s="14"/>
      <c r="S275" s="14"/>
      <c r="T275" s="14"/>
      <c r="U275" s="14"/>
      <c r="V275" s="14"/>
      <c r="W275" s="14"/>
      <c r="X275" s="14"/>
      <c r="Y275" s="14"/>
      <c r="Z275" s="14"/>
    </row>
    <row r="276" spans="1:26" ht="16.5" customHeight="1" x14ac:dyDescent="0.2">
      <c r="A276" s="133"/>
      <c r="B276" s="12" t="s">
        <v>2052</v>
      </c>
      <c r="C276" s="265"/>
      <c r="D276" s="1"/>
      <c r="E276" s="1"/>
      <c r="F276" s="9"/>
      <c r="G276" s="14"/>
      <c r="H276" s="14"/>
      <c r="I276" s="12"/>
      <c r="J276" s="14"/>
      <c r="K276" s="14"/>
      <c r="L276" s="14"/>
      <c r="M276" s="14"/>
      <c r="N276" s="14"/>
      <c r="O276" s="14"/>
      <c r="P276" s="14"/>
      <c r="Q276" s="261"/>
      <c r="R276" s="14"/>
      <c r="S276" s="14"/>
      <c r="T276" s="14"/>
      <c r="U276" s="14"/>
      <c r="V276" s="14"/>
      <c r="W276" s="14"/>
      <c r="X276" s="14"/>
      <c r="Y276" s="14"/>
      <c r="Z276" s="14"/>
    </row>
    <row r="277" spans="1:26" ht="16.5" customHeight="1" x14ac:dyDescent="0.2">
      <c r="A277" s="133"/>
      <c r="B277" s="12" t="s">
        <v>2053</v>
      </c>
      <c r="C277" s="265"/>
      <c r="D277" s="1"/>
      <c r="E277" s="1"/>
      <c r="F277" s="9"/>
      <c r="G277" s="14"/>
      <c r="H277" s="14"/>
      <c r="I277" s="12"/>
      <c r="J277" s="14"/>
      <c r="K277" s="14"/>
      <c r="L277" s="14"/>
      <c r="M277" s="14"/>
      <c r="N277" s="14"/>
      <c r="O277" s="14"/>
      <c r="P277" s="14"/>
      <c r="Q277" s="261"/>
      <c r="R277" s="14"/>
      <c r="S277" s="14"/>
      <c r="T277" s="14"/>
      <c r="U277" s="14"/>
      <c r="V277" s="14"/>
      <c r="W277" s="14"/>
      <c r="X277" s="14"/>
      <c r="Y277" s="14"/>
      <c r="Z277" s="14"/>
    </row>
    <row r="278" spans="1:26" ht="16.5" customHeight="1" x14ac:dyDescent="0.2">
      <c r="A278" s="133"/>
      <c r="B278" s="12" t="s">
        <v>2054</v>
      </c>
      <c r="C278" s="265"/>
      <c r="D278" s="1"/>
      <c r="E278" s="1"/>
      <c r="F278" s="9"/>
      <c r="G278" s="14"/>
      <c r="H278" s="14"/>
      <c r="I278" s="12"/>
      <c r="J278" s="14"/>
      <c r="K278" s="14"/>
      <c r="L278" s="14"/>
      <c r="M278" s="14"/>
      <c r="N278" s="14"/>
      <c r="O278" s="14"/>
      <c r="P278" s="14"/>
      <c r="Q278" s="261"/>
      <c r="R278" s="14"/>
      <c r="S278" s="14"/>
      <c r="T278" s="14"/>
      <c r="U278" s="14"/>
      <c r="V278" s="14"/>
      <c r="W278" s="14"/>
      <c r="X278" s="14"/>
      <c r="Y278" s="14"/>
      <c r="Z278" s="14"/>
    </row>
    <row r="279" spans="1:26" ht="16.5" customHeight="1" x14ac:dyDescent="0.2">
      <c r="A279" s="133"/>
      <c r="B279" s="12" t="s">
        <v>2055</v>
      </c>
      <c r="C279" s="265"/>
      <c r="D279" s="1"/>
      <c r="E279" s="1"/>
      <c r="F279" s="9"/>
      <c r="G279" s="14"/>
      <c r="H279" s="14"/>
      <c r="I279" s="12"/>
      <c r="J279" s="14"/>
      <c r="K279" s="14"/>
      <c r="L279" s="14"/>
      <c r="M279" s="14"/>
      <c r="N279" s="14"/>
      <c r="O279" s="14"/>
      <c r="P279" s="14"/>
      <c r="Q279" s="261"/>
      <c r="R279" s="14"/>
      <c r="S279" s="14"/>
      <c r="T279" s="14"/>
      <c r="U279" s="14"/>
      <c r="V279" s="14"/>
      <c r="W279" s="14"/>
      <c r="X279" s="14"/>
      <c r="Y279" s="14"/>
      <c r="Z279" s="14"/>
    </row>
    <row r="280" spans="1:26" ht="16.5" customHeight="1" x14ac:dyDescent="0.2">
      <c r="A280" s="133"/>
      <c r="B280" s="12" t="s">
        <v>2056</v>
      </c>
      <c r="C280" s="265"/>
      <c r="D280" s="1"/>
      <c r="E280" s="1"/>
      <c r="F280" s="9"/>
      <c r="G280" s="14"/>
      <c r="H280" s="14"/>
      <c r="I280" s="12"/>
      <c r="J280" s="14"/>
      <c r="K280" s="14"/>
      <c r="L280" s="14"/>
      <c r="M280" s="14"/>
      <c r="N280" s="14"/>
      <c r="O280" s="14"/>
      <c r="P280" s="14"/>
      <c r="Q280" s="261"/>
      <c r="R280" s="14"/>
      <c r="S280" s="14"/>
      <c r="T280" s="14"/>
      <c r="U280" s="14"/>
      <c r="V280" s="14"/>
      <c r="W280" s="14"/>
      <c r="X280" s="14"/>
      <c r="Y280" s="14"/>
      <c r="Z280" s="14"/>
    </row>
    <row r="281" spans="1:26" ht="16.5" customHeight="1" x14ac:dyDescent="0.2">
      <c r="A281" s="133" t="s">
        <v>1890</v>
      </c>
      <c r="B281" s="12" t="s">
        <v>2057</v>
      </c>
      <c r="C281" s="265"/>
      <c r="D281" s="1"/>
      <c r="E281" s="1"/>
      <c r="F281" s="9"/>
      <c r="G281" s="14"/>
      <c r="H281" s="14"/>
      <c r="I281" s="12"/>
      <c r="J281" s="14"/>
      <c r="K281" s="14"/>
      <c r="L281" s="14"/>
      <c r="M281" s="14"/>
      <c r="N281" s="14"/>
      <c r="O281" s="14"/>
      <c r="P281" s="14"/>
      <c r="Q281" s="261"/>
      <c r="R281" s="14"/>
      <c r="S281" s="14"/>
      <c r="T281" s="14"/>
      <c r="U281" s="14"/>
      <c r="V281" s="14"/>
      <c r="W281" s="14"/>
      <c r="X281" s="14"/>
      <c r="Y281" s="14"/>
      <c r="Z281" s="14"/>
    </row>
    <row r="282" spans="1:26" ht="16.5" customHeight="1" x14ac:dyDescent="0.2">
      <c r="A282" s="133"/>
      <c r="B282" s="12" t="s">
        <v>2058</v>
      </c>
      <c r="C282" s="265"/>
      <c r="D282" s="1"/>
      <c r="E282" s="1"/>
      <c r="F282" s="9"/>
      <c r="G282" s="14"/>
      <c r="H282" s="14"/>
      <c r="I282" s="12"/>
      <c r="J282" s="14"/>
      <c r="K282" s="14"/>
      <c r="L282" s="14"/>
      <c r="M282" s="14"/>
      <c r="N282" s="14"/>
      <c r="O282" s="14"/>
      <c r="P282" s="14"/>
      <c r="Q282" s="261"/>
      <c r="R282" s="14"/>
      <c r="S282" s="14"/>
      <c r="T282" s="14"/>
      <c r="U282" s="14"/>
      <c r="V282" s="14"/>
      <c r="W282" s="14"/>
      <c r="X282" s="14"/>
      <c r="Y282" s="14"/>
      <c r="Z282" s="14"/>
    </row>
    <row r="283" spans="1:26" ht="16.5" customHeight="1" x14ac:dyDescent="0.2">
      <c r="A283" s="133"/>
      <c r="B283" s="12" t="s">
        <v>2059</v>
      </c>
      <c r="C283" s="260"/>
      <c r="D283" s="1"/>
      <c r="E283" s="1"/>
      <c r="F283" s="9"/>
      <c r="G283" s="14"/>
      <c r="H283" s="14" t="s">
        <v>9</v>
      </c>
      <c r="I283" s="12"/>
      <c r="J283" s="14"/>
      <c r="K283" s="14"/>
      <c r="L283" s="14"/>
      <c r="M283" s="14"/>
      <c r="N283" s="14"/>
      <c r="O283" s="14"/>
      <c r="P283" s="14"/>
      <c r="Q283" s="261"/>
      <c r="R283" s="14"/>
      <c r="S283" s="14"/>
      <c r="T283" s="14"/>
      <c r="U283" s="14"/>
      <c r="V283" s="14"/>
      <c r="W283" s="14"/>
      <c r="X283" s="14"/>
      <c r="Y283" s="14"/>
      <c r="Z283" s="14"/>
    </row>
    <row r="284" spans="1:26" ht="16.5" customHeight="1" x14ac:dyDescent="0.2">
      <c r="A284" s="133"/>
      <c r="B284" s="12"/>
      <c r="C284" s="268" t="s">
        <v>2060</v>
      </c>
      <c r="D284" s="1" t="e">
        <f>$D$23/2</f>
        <v>#VALUE!</v>
      </c>
      <c r="E284" s="1"/>
      <c r="F284" s="9"/>
      <c r="G284" s="14"/>
      <c r="H284" s="14"/>
      <c r="I284" s="12"/>
      <c r="J284" s="14"/>
      <c r="K284" s="14"/>
      <c r="L284" s="14"/>
      <c r="M284" s="14"/>
      <c r="N284" s="14"/>
      <c r="O284" s="14"/>
      <c r="P284" s="14"/>
      <c r="Q284" s="261"/>
      <c r="R284" s="14"/>
      <c r="S284" s="14"/>
      <c r="T284" s="14"/>
      <c r="U284" s="14"/>
      <c r="V284" s="14"/>
      <c r="W284" s="14"/>
      <c r="X284" s="14"/>
      <c r="Y284" s="14"/>
      <c r="Z284" s="14"/>
    </row>
    <row r="285" spans="1:26" ht="16.5" customHeight="1" x14ac:dyDescent="0.2">
      <c r="A285" s="133"/>
      <c r="B285" s="12" t="s">
        <v>2061</v>
      </c>
      <c r="C285" s="268"/>
      <c r="D285" s="1"/>
      <c r="E285" s="1"/>
      <c r="F285" s="9"/>
      <c r="G285" s="14"/>
      <c r="H285" s="14" t="s">
        <v>9</v>
      </c>
      <c r="I285" s="12"/>
      <c r="J285" s="14"/>
      <c r="K285" s="14"/>
      <c r="L285" s="14"/>
      <c r="M285" s="14"/>
      <c r="N285" s="14"/>
      <c r="O285" s="14"/>
      <c r="P285" s="14"/>
      <c r="Q285" s="261"/>
      <c r="R285" s="14"/>
      <c r="S285" s="14"/>
      <c r="T285" s="14"/>
      <c r="U285" s="14"/>
      <c r="V285" s="14"/>
      <c r="W285" s="14"/>
      <c r="X285" s="14"/>
      <c r="Y285" s="14"/>
      <c r="Z285" s="14"/>
    </row>
    <row r="286" spans="1:26" ht="16.5" customHeight="1" x14ac:dyDescent="0.2">
      <c r="A286" s="133"/>
      <c r="B286" s="12"/>
      <c r="C286" s="268" t="s">
        <v>2062</v>
      </c>
      <c r="D286" s="1" t="e">
        <f>$D$29/2</f>
        <v>#VALUE!</v>
      </c>
      <c r="E286" s="1"/>
      <c r="F286" s="9"/>
      <c r="G286" s="14"/>
      <c r="H286" s="14"/>
      <c r="I286" s="12"/>
      <c r="J286" s="14"/>
      <c r="K286" s="14"/>
      <c r="L286" s="14"/>
      <c r="M286" s="14"/>
      <c r="N286" s="14"/>
      <c r="O286" s="14"/>
      <c r="P286" s="14"/>
      <c r="Q286" s="261"/>
      <c r="R286" s="14"/>
      <c r="S286" s="14"/>
      <c r="T286" s="14"/>
      <c r="U286" s="14"/>
      <c r="V286" s="14"/>
      <c r="W286" s="14"/>
      <c r="X286" s="14"/>
      <c r="Y286" s="14"/>
      <c r="Z286" s="14"/>
    </row>
    <row r="287" spans="1:26" ht="16.5" customHeight="1" x14ac:dyDescent="0.2">
      <c r="A287" s="133"/>
      <c r="B287" s="12" t="s">
        <v>2063</v>
      </c>
      <c r="C287" s="268"/>
      <c r="D287" s="1"/>
      <c r="E287" s="1"/>
      <c r="F287" s="9"/>
      <c r="G287" s="14"/>
      <c r="H287" s="14" t="s">
        <v>9</v>
      </c>
      <c r="I287" s="12"/>
      <c r="J287" s="14"/>
      <c r="K287" s="14"/>
      <c r="L287" s="14"/>
      <c r="M287" s="14"/>
      <c r="N287" s="14"/>
      <c r="O287" s="14"/>
      <c r="P287" s="14"/>
      <c r="Q287" s="261"/>
      <c r="R287" s="14"/>
      <c r="S287" s="14"/>
      <c r="T287" s="14"/>
      <c r="U287" s="14"/>
      <c r="V287" s="14"/>
      <c r="W287" s="14"/>
      <c r="X287" s="14"/>
      <c r="Y287" s="14"/>
      <c r="Z287" s="14"/>
    </row>
    <row r="288" spans="1:26" ht="16.5" customHeight="1" x14ac:dyDescent="0.2">
      <c r="A288" s="133"/>
      <c r="B288" s="12"/>
      <c r="C288" s="268" t="s">
        <v>2064</v>
      </c>
      <c r="D288" s="1" t="e">
        <f>($D$69)/2</f>
        <v>#VALUE!</v>
      </c>
      <c r="E288" s="1"/>
      <c r="F288" s="9"/>
      <c r="G288" s="14"/>
      <c r="H288" s="14"/>
      <c r="I288" s="12"/>
      <c r="J288" s="14"/>
      <c r="K288" s="14"/>
      <c r="L288" s="14"/>
      <c r="M288" s="14"/>
      <c r="N288" s="14"/>
      <c r="O288" s="14"/>
      <c r="P288" s="14"/>
      <c r="Q288" s="261"/>
      <c r="R288" s="14"/>
      <c r="S288" s="14"/>
      <c r="T288" s="14"/>
      <c r="U288" s="14"/>
      <c r="V288" s="14"/>
      <c r="W288" s="14"/>
      <c r="X288" s="14"/>
      <c r="Y288" s="14"/>
      <c r="Z288" s="14"/>
    </row>
    <row r="289" spans="1:26" ht="16.5" customHeight="1" x14ac:dyDescent="0.2">
      <c r="A289" s="133"/>
      <c r="B289" s="12" t="s">
        <v>2065</v>
      </c>
      <c r="C289" s="268"/>
      <c r="D289" s="1"/>
      <c r="E289" s="1"/>
      <c r="F289" s="9"/>
      <c r="G289" s="14"/>
      <c r="H289" s="14" t="s">
        <v>9</v>
      </c>
      <c r="I289" s="12"/>
      <c r="J289" s="14"/>
      <c r="K289" s="14"/>
      <c r="L289" s="14"/>
      <c r="M289" s="14"/>
      <c r="N289" s="14"/>
      <c r="O289" s="14"/>
      <c r="P289" s="14"/>
      <c r="Q289" s="261"/>
      <c r="R289" s="14"/>
      <c r="S289" s="14"/>
      <c r="T289" s="14"/>
      <c r="U289" s="14"/>
      <c r="V289" s="14"/>
      <c r="W289" s="14"/>
      <c r="X289" s="14"/>
      <c r="Y289" s="14"/>
      <c r="Z289" s="14"/>
    </row>
    <row r="290" spans="1:26" ht="16.5" customHeight="1" x14ac:dyDescent="0.2">
      <c r="A290" s="133"/>
      <c r="B290" s="12"/>
      <c r="C290" s="268" t="s">
        <v>2066</v>
      </c>
      <c r="D290" s="1" t="e">
        <f>$D$77/2</f>
        <v>#VALUE!</v>
      </c>
      <c r="E290" s="1"/>
      <c r="F290" s="9"/>
      <c r="G290" s="14"/>
      <c r="H290" s="14"/>
      <c r="I290" s="12"/>
      <c r="J290" s="14"/>
      <c r="K290" s="14"/>
      <c r="L290" s="14"/>
      <c r="M290" s="14"/>
      <c r="N290" s="14"/>
      <c r="O290" s="14"/>
      <c r="P290" s="14"/>
      <c r="Q290" s="261"/>
      <c r="R290" s="14"/>
      <c r="S290" s="14"/>
      <c r="T290" s="14"/>
      <c r="U290" s="14"/>
      <c r="V290" s="14"/>
      <c r="W290" s="14"/>
      <c r="X290" s="14"/>
      <c r="Y290" s="14"/>
      <c r="Z290" s="14"/>
    </row>
    <row r="291" spans="1:26" ht="16.5" customHeight="1" x14ac:dyDescent="0.2">
      <c r="A291" s="133"/>
      <c r="B291" s="12" t="s">
        <v>2067</v>
      </c>
      <c r="C291" s="268" t="s">
        <v>2068</v>
      </c>
      <c r="D291" s="1" t="s">
        <v>2069</v>
      </c>
      <c r="E291" s="1"/>
      <c r="F291" s="9"/>
      <c r="G291" s="14"/>
      <c r="H291" s="14"/>
      <c r="I291" s="12"/>
      <c r="J291" s="14"/>
      <c r="K291" s="14"/>
      <c r="L291" s="14"/>
      <c r="M291" s="14"/>
      <c r="N291" s="14"/>
      <c r="O291" s="14"/>
      <c r="P291" s="14"/>
      <c r="Q291" s="261"/>
      <c r="R291" s="14"/>
      <c r="S291" s="14"/>
      <c r="T291" s="14"/>
      <c r="U291" s="14"/>
      <c r="V291" s="14"/>
      <c r="W291" s="14"/>
      <c r="X291" s="14"/>
      <c r="Y291" s="14"/>
      <c r="Z291" s="14"/>
    </row>
    <row r="292" spans="1:26" ht="16.5" customHeight="1" x14ac:dyDescent="0.2">
      <c r="A292" s="133"/>
      <c r="B292" s="12" t="s">
        <v>2070</v>
      </c>
      <c r="C292" s="268" t="s">
        <v>2071</v>
      </c>
      <c r="D292" s="1"/>
      <c r="E292" s="1"/>
      <c r="F292" s="9"/>
      <c r="G292" s="14"/>
      <c r="H292" s="14"/>
      <c r="I292" s="12"/>
      <c r="J292" s="14"/>
      <c r="K292" s="14"/>
      <c r="L292" s="14"/>
      <c r="M292" s="14"/>
      <c r="N292" s="14"/>
      <c r="O292" s="14"/>
      <c r="P292" s="14"/>
      <c r="Q292" s="261"/>
      <c r="R292" s="14"/>
      <c r="S292" s="14"/>
      <c r="T292" s="14"/>
      <c r="U292" s="14"/>
      <c r="V292" s="14"/>
      <c r="W292" s="14"/>
      <c r="X292" s="14"/>
      <c r="Y292" s="14"/>
      <c r="Z292" s="14"/>
    </row>
    <row r="293" spans="1:26" ht="16.5" customHeight="1" x14ac:dyDescent="0.2">
      <c r="A293" s="133"/>
      <c r="B293" s="12" t="s">
        <v>2072</v>
      </c>
      <c r="C293" s="268" t="s">
        <v>2011</v>
      </c>
      <c r="D293" s="1" t="s">
        <v>2073</v>
      </c>
      <c r="E293" s="1"/>
      <c r="F293" s="9"/>
      <c r="G293" s="14"/>
      <c r="H293" s="14"/>
      <c r="I293" s="12"/>
      <c r="J293" s="14"/>
      <c r="K293" s="14"/>
      <c r="L293" s="14"/>
      <c r="M293" s="14"/>
      <c r="N293" s="14"/>
      <c r="O293" s="14"/>
      <c r="P293" s="14"/>
      <c r="Q293" s="261"/>
      <c r="R293" s="14"/>
      <c r="S293" s="14"/>
      <c r="T293" s="14"/>
      <c r="U293" s="14"/>
      <c r="V293" s="14"/>
      <c r="W293" s="14"/>
      <c r="X293" s="14"/>
      <c r="Y293" s="14"/>
      <c r="Z293" s="14"/>
    </row>
    <row r="294" spans="1:26" ht="16.5" customHeight="1" x14ac:dyDescent="0.2">
      <c r="A294" s="133"/>
      <c r="B294" s="12" t="s">
        <v>2074</v>
      </c>
      <c r="C294" s="268" t="s">
        <v>2011</v>
      </c>
      <c r="D294" s="1" t="s">
        <v>2075</v>
      </c>
      <c r="E294" s="1"/>
      <c r="F294" s="9"/>
      <c r="G294" s="14"/>
      <c r="H294" s="14"/>
      <c r="I294" s="12"/>
      <c r="J294" s="14"/>
      <c r="K294" s="14"/>
      <c r="L294" s="14"/>
      <c r="M294" s="14"/>
      <c r="N294" s="14"/>
      <c r="O294" s="14"/>
      <c r="P294" s="14"/>
      <c r="Q294" s="261"/>
      <c r="R294" s="14"/>
      <c r="S294" s="14"/>
      <c r="T294" s="14"/>
      <c r="U294" s="14"/>
      <c r="V294" s="14"/>
      <c r="W294" s="14"/>
      <c r="X294" s="14"/>
      <c r="Y294" s="14"/>
      <c r="Z294" s="14"/>
    </row>
    <row r="295" spans="1:26" ht="16.5" customHeight="1" x14ac:dyDescent="0.2">
      <c r="A295" s="133"/>
      <c r="B295" s="9"/>
      <c r="C295" s="268" t="s">
        <v>2011</v>
      </c>
      <c r="D295" s="6" t="s">
        <v>1887</v>
      </c>
      <c r="E295" s="1"/>
      <c r="F295" s="9"/>
      <c r="G295" s="14"/>
      <c r="H295" s="14" t="s">
        <v>9</v>
      </c>
      <c r="I295" s="12"/>
      <c r="J295" s="14"/>
      <c r="K295" s="14"/>
      <c r="L295" s="14"/>
      <c r="M295" s="14"/>
      <c r="N295" s="14"/>
      <c r="O295" s="14"/>
      <c r="P295" s="14"/>
      <c r="Q295" s="261"/>
      <c r="R295" s="14"/>
      <c r="S295" s="14"/>
      <c r="T295" s="14"/>
      <c r="U295" s="14"/>
      <c r="V295" s="14"/>
      <c r="W295" s="14"/>
      <c r="X295" s="14"/>
      <c r="Y295" s="14"/>
      <c r="Z295" s="14"/>
    </row>
    <row r="296" spans="1:26" ht="16.5" customHeight="1" x14ac:dyDescent="0.2">
      <c r="A296" s="133" t="s">
        <v>555</v>
      </c>
      <c r="B296" s="12" t="s">
        <v>2076</v>
      </c>
      <c r="C296" s="268" t="s">
        <v>1688</v>
      </c>
      <c r="D296" s="1" t="str">
        <f>$D$6</f>
        <v>xxx</v>
      </c>
      <c r="E296" s="1"/>
      <c r="F296" s="9"/>
      <c r="G296" s="14"/>
      <c r="H296" s="14" t="s">
        <v>80</v>
      </c>
      <c r="I296" s="12"/>
      <c r="J296" s="14"/>
      <c r="K296" s="14"/>
      <c r="L296" s="14"/>
      <c r="M296" s="14"/>
      <c r="N296" s="14"/>
      <c r="O296" s="14"/>
      <c r="P296" s="14"/>
      <c r="Q296" s="261"/>
      <c r="R296" s="14"/>
      <c r="S296" s="14"/>
      <c r="T296" s="14"/>
      <c r="U296" s="14"/>
      <c r="V296" s="14"/>
      <c r="W296" s="14"/>
      <c r="X296" s="14"/>
      <c r="Y296" s="14"/>
      <c r="Z296" s="14"/>
    </row>
    <row r="297" spans="1:26" ht="16.5" customHeight="1" x14ac:dyDescent="0.2">
      <c r="A297" s="133" t="s">
        <v>2077</v>
      </c>
      <c r="B297" s="12" t="s">
        <v>2048</v>
      </c>
      <c r="C297" s="265"/>
      <c r="D297" s="1"/>
      <c r="E297" s="1"/>
      <c r="F297" s="9"/>
      <c r="G297" s="14"/>
      <c r="H297" s="14"/>
      <c r="I297" s="12"/>
      <c r="J297" s="14"/>
      <c r="K297" s="14"/>
      <c r="L297" s="14"/>
      <c r="M297" s="14"/>
      <c r="N297" s="14"/>
      <c r="O297" s="14"/>
      <c r="P297" s="14"/>
      <c r="Q297" s="261"/>
      <c r="R297" s="14"/>
      <c r="S297" s="14"/>
      <c r="T297" s="14"/>
      <c r="U297" s="14"/>
      <c r="V297" s="14"/>
      <c r="W297" s="14"/>
      <c r="X297" s="14"/>
      <c r="Y297" s="14"/>
      <c r="Z297" s="14"/>
    </row>
    <row r="298" spans="1:26" ht="16.5" customHeight="1" x14ac:dyDescent="0.2">
      <c r="A298" s="133"/>
      <c r="B298" s="12" t="s">
        <v>2078</v>
      </c>
      <c r="C298" s="265"/>
      <c r="D298" s="1"/>
      <c r="E298" s="1"/>
      <c r="F298" s="9"/>
      <c r="G298" s="14"/>
      <c r="H298" s="14"/>
      <c r="I298" s="12"/>
      <c r="J298" s="14"/>
      <c r="K298" s="14"/>
      <c r="L298" s="14"/>
      <c r="M298" s="14"/>
      <c r="N298" s="14"/>
      <c r="O298" s="14"/>
      <c r="P298" s="14"/>
      <c r="Q298" s="261"/>
      <c r="R298" s="14"/>
      <c r="S298" s="14"/>
      <c r="T298" s="14"/>
      <c r="U298" s="14"/>
      <c r="V298" s="14"/>
      <c r="W298" s="14"/>
      <c r="X298" s="14"/>
      <c r="Y298" s="14"/>
      <c r="Z298" s="14"/>
    </row>
    <row r="299" spans="1:26" ht="16.5" customHeight="1" x14ac:dyDescent="0.2">
      <c r="A299" s="133"/>
      <c r="B299" s="12" t="s">
        <v>2079</v>
      </c>
      <c r="C299" s="265"/>
      <c r="D299" s="1"/>
      <c r="E299" s="1"/>
      <c r="F299" s="9"/>
      <c r="G299" s="14"/>
      <c r="H299" s="14"/>
      <c r="I299" s="12"/>
      <c r="J299" s="14"/>
      <c r="K299" s="14"/>
      <c r="L299" s="14"/>
      <c r="M299" s="14"/>
      <c r="N299" s="14"/>
      <c r="O299" s="14"/>
      <c r="P299" s="14"/>
      <c r="Q299" s="261"/>
      <c r="R299" s="14"/>
      <c r="S299" s="14"/>
      <c r="T299" s="14"/>
      <c r="U299" s="14"/>
      <c r="V299" s="14"/>
      <c r="W299" s="14"/>
      <c r="X299" s="14"/>
      <c r="Y299" s="14"/>
      <c r="Z299" s="14"/>
    </row>
    <row r="300" spans="1:26" ht="16.5" customHeight="1" x14ac:dyDescent="0.2">
      <c r="A300" s="133"/>
      <c r="B300" s="12" t="s">
        <v>2080</v>
      </c>
      <c r="C300" s="265"/>
      <c r="D300" s="1"/>
      <c r="E300" s="1"/>
      <c r="F300" s="9"/>
      <c r="G300" s="14"/>
      <c r="H300" s="14"/>
      <c r="I300" s="12"/>
      <c r="J300" s="14"/>
      <c r="K300" s="14"/>
      <c r="L300" s="14"/>
      <c r="M300" s="14"/>
      <c r="N300" s="14"/>
      <c r="O300" s="14"/>
      <c r="P300" s="14"/>
      <c r="Q300" s="261"/>
      <c r="R300" s="14"/>
      <c r="S300" s="14"/>
      <c r="T300" s="14"/>
      <c r="U300" s="14"/>
      <c r="V300" s="14"/>
      <c r="W300" s="14"/>
      <c r="X300" s="14"/>
      <c r="Y300" s="14"/>
      <c r="Z300" s="14"/>
    </row>
    <row r="301" spans="1:26" ht="16.5" customHeight="1" x14ac:dyDescent="0.2">
      <c r="A301" s="133"/>
      <c r="B301" s="12" t="s">
        <v>2081</v>
      </c>
      <c r="C301" s="265"/>
      <c r="D301" s="6" t="s">
        <v>1887</v>
      </c>
      <c r="E301" s="1"/>
      <c r="F301" s="9"/>
      <c r="G301" s="14"/>
      <c r="H301" s="14"/>
      <c r="I301" s="12"/>
      <c r="J301" s="14"/>
      <c r="K301" s="14"/>
      <c r="L301" s="14"/>
      <c r="M301" s="14"/>
      <c r="N301" s="14"/>
      <c r="O301" s="14"/>
      <c r="P301" s="14"/>
      <c r="Q301" s="261"/>
      <c r="R301" s="14"/>
      <c r="S301" s="14"/>
      <c r="T301" s="14"/>
      <c r="U301" s="14"/>
      <c r="V301" s="14"/>
      <c r="W301" s="14"/>
      <c r="X301" s="14"/>
      <c r="Y301" s="14"/>
      <c r="Z301" s="14"/>
    </row>
    <row r="302" spans="1:26" ht="16.5" customHeight="1" x14ac:dyDescent="0.2">
      <c r="A302" s="133"/>
      <c r="B302" s="12" t="s">
        <v>2082</v>
      </c>
      <c r="C302" s="268" t="s">
        <v>2083</v>
      </c>
      <c r="D302" s="6" t="s">
        <v>1684</v>
      </c>
      <c r="E302" s="1"/>
      <c r="F302" s="9"/>
      <c r="G302" s="14"/>
      <c r="H302" s="14" t="s">
        <v>106</v>
      </c>
      <c r="I302" s="12"/>
      <c r="J302" s="14"/>
      <c r="K302" s="14"/>
      <c r="L302" s="14"/>
      <c r="M302" s="14"/>
      <c r="N302" s="14"/>
      <c r="O302" s="14"/>
      <c r="P302" s="14"/>
      <c r="Q302" s="261"/>
      <c r="R302" s="14"/>
      <c r="S302" s="14"/>
      <c r="T302" s="14"/>
      <c r="U302" s="14"/>
      <c r="V302" s="14"/>
      <c r="W302" s="14"/>
      <c r="X302" s="14"/>
      <c r="Y302" s="14"/>
      <c r="Z302" s="14"/>
    </row>
    <row r="303" spans="1:26" ht="16.5" customHeight="1" x14ac:dyDescent="0.2">
      <c r="A303" s="133" t="s">
        <v>2084</v>
      </c>
      <c r="B303" s="267" t="s">
        <v>2042</v>
      </c>
      <c r="C303" s="265"/>
      <c r="D303" s="5"/>
      <c r="E303" s="1"/>
      <c r="F303" s="9"/>
      <c r="G303" s="14"/>
      <c r="H303" s="14"/>
      <c r="I303" s="12"/>
      <c r="J303" s="14"/>
      <c r="K303" s="14"/>
      <c r="L303" s="14"/>
      <c r="M303" s="14"/>
      <c r="N303" s="14"/>
      <c r="O303" s="14"/>
      <c r="P303" s="14"/>
      <c r="Q303" s="261"/>
      <c r="R303" s="14"/>
      <c r="S303" s="14"/>
      <c r="T303" s="14"/>
      <c r="U303" s="14"/>
      <c r="V303" s="14"/>
      <c r="W303" s="14"/>
      <c r="X303" s="14"/>
      <c r="Y303" s="14"/>
      <c r="Z303" s="14"/>
    </row>
    <row r="304" spans="1:26" ht="16.5" customHeight="1" x14ac:dyDescent="0.2">
      <c r="A304" s="133"/>
      <c r="B304" s="12" t="s">
        <v>2085</v>
      </c>
      <c r="C304" s="265"/>
      <c r="D304" s="5"/>
      <c r="E304" s="1"/>
      <c r="F304" s="9"/>
      <c r="G304" s="14"/>
      <c r="H304" s="14"/>
      <c r="I304" s="12"/>
      <c r="J304" s="14"/>
      <c r="K304" s="14"/>
      <c r="L304" s="14"/>
      <c r="M304" s="14"/>
      <c r="N304" s="14"/>
      <c r="O304" s="14"/>
      <c r="P304" s="14"/>
      <c r="Q304" s="261"/>
      <c r="R304" s="14"/>
      <c r="S304" s="14"/>
      <c r="T304" s="14"/>
      <c r="U304" s="14"/>
      <c r="V304" s="14"/>
      <c r="W304" s="14"/>
      <c r="X304" s="14"/>
      <c r="Y304" s="14"/>
      <c r="Z304" s="14"/>
    </row>
    <row r="305" spans="1:26" ht="16.5" customHeight="1" x14ac:dyDescent="0.2">
      <c r="A305" s="133"/>
      <c r="B305" s="12" t="s">
        <v>2086</v>
      </c>
      <c r="C305" s="268"/>
      <c r="D305" s="5"/>
      <c r="E305" s="1"/>
      <c r="F305" s="9"/>
      <c r="G305" s="14"/>
      <c r="H305" s="14"/>
      <c r="I305" s="12">
        <v>2.82</v>
      </c>
      <c r="J305" s="14"/>
      <c r="K305" s="14"/>
      <c r="L305" s="14"/>
      <c r="M305" s="14"/>
      <c r="N305" s="14"/>
      <c r="O305" s="14"/>
      <c r="P305" s="14"/>
      <c r="Q305" s="261"/>
      <c r="R305" s="14"/>
      <c r="S305" s="14"/>
      <c r="T305" s="14"/>
      <c r="U305" s="14"/>
      <c r="V305" s="14"/>
      <c r="W305" s="14"/>
      <c r="X305" s="14"/>
      <c r="Y305" s="14"/>
      <c r="Z305" s="14"/>
    </row>
    <row r="306" spans="1:26" ht="16.5" customHeight="1" x14ac:dyDescent="0.2">
      <c r="A306" s="133"/>
      <c r="B306" s="12" t="s">
        <v>2087</v>
      </c>
      <c r="C306" s="265"/>
      <c r="D306" s="5"/>
      <c r="E306" s="1"/>
      <c r="F306" s="9"/>
      <c r="G306" s="14"/>
      <c r="H306" s="14"/>
      <c r="I306" s="12"/>
      <c r="J306" s="14"/>
      <c r="K306" s="14"/>
      <c r="L306" s="14"/>
      <c r="M306" s="14"/>
      <c r="N306" s="14"/>
      <c r="O306" s="14"/>
      <c r="P306" s="14"/>
      <c r="Q306" s="261"/>
      <c r="R306" s="14"/>
      <c r="S306" s="14"/>
      <c r="T306" s="14"/>
      <c r="U306" s="14"/>
      <c r="V306" s="14"/>
      <c r="W306" s="14"/>
      <c r="X306" s="14"/>
      <c r="Y306" s="14"/>
      <c r="Z306" s="14"/>
    </row>
    <row r="307" spans="1:26" ht="16.5" customHeight="1" x14ac:dyDescent="0.2">
      <c r="A307" s="133"/>
      <c r="B307" s="12" t="s">
        <v>2088</v>
      </c>
      <c r="C307" s="265"/>
      <c r="D307" s="6" t="s">
        <v>1887</v>
      </c>
      <c r="E307" s="1"/>
      <c r="F307" s="9"/>
      <c r="G307" s="14"/>
      <c r="H307" s="14"/>
      <c r="I307" s="12"/>
      <c r="J307" s="14"/>
      <c r="K307" s="14"/>
      <c r="L307" s="14"/>
      <c r="M307" s="14"/>
      <c r="N307" s="14"/>
      <c r="O307" s="14"/>
      <c r="P307" s="14"/>
      <c r="Q307" s="261"/>
      <c r="R307" s="14"/>
      <c r="S307" s="14"/>
      <c r="T307" s="14"/>
      <c r="U307" s="14"/>
      <c r="V307" s="14"/>
      <c r="W307" s="14"/>
      <c r="X307" s="14"/>
      <c r="Y307" s="14"/>
      <c r="Z307" s="14"/>
    </row>
    <row r="308" spans="1:26" ht="16.5" customHeight="1" x14ac:dyDescent="0.2">
      <c r="A308" s="133"/>
      <c r="B308" s="12" t="s">
        <v>2089</v>
      </c>
      <c r="C308" s="265"/>
      <c r="D308" s="6" t="s">
        <v>1887</v>
      </c>
      <c r="E308" s="1"/>
      <c r="F308" s="9"/>
      <c r="G308" s="14"/>
      <c r="H308" s="14"/>
      <c r="I308" s="12"/>
      <c r="J308" s="14"/>
      <c r="K308" s="14"/>
      <c r="L308" s="14"/>
      <c r="M308" s="14"/>
      <c r="N308" s="14"/>
      <c r="O308" s="14"/>
      <c r="P308" s="14"/>
      <c r="Q308" s="261"/>
      <c r="R308" s="14"/>
      <c r="S308" s="14"/>
      <c r="T308" s="14"/>
      <c r="U308" s="14"/>
      <c r="V308" s="14"/>
      <c r="W308" s="14"/>
      <c r="X308" s="14"/>
      <c r="Y308" s="14"/>
      <c r="Z308" s="14"/>
    </row>
    <row r="309" spans="1:26" ht="16.5" customHeight="1" x14ac:dyDescent="0.2">
      <c r="A309" s="133"/>
      <c r="B309" s="12" t="s">
        <v>2090</v>
      </c>
      <c r="C309" s="268" t="s">
        <v>2091</v>
      </c>
      <c r="D309" s="6" t="s">
        <v>2092</v>
      </c>
      <c r="E309" s="1"/>
      <c r="F309" s="9"/>
      <c r="G309" s="14"/>
      <c r="H309" s="14"/>
      <c r="I309" s="12"/>
      <c r="J309" s="14"/>
      <c r="K309" s="14"/>
      <c r="L309" s="14"/>
      <c r="M309" s="14"/>
      <c r="N309" s="14"/>
      <c r="O309" s="14"/>
      <c r="P309" s="14"/>
      <c r="Q309" s="261"/>
      <c r="R309" s="14"/>
      <c r="S309" s="14"/>
      <c r="T309" s="14"/>
      <c r="U309" s="14"/>
      <c r="V309" s="14"/>
      <c r="W309" s="14"/>
      <c r="X309" s="14"/>
      <c r="Y309" s="14"/>
      <c r="Z309" s="14"/>
    </row>
    <row r="310" spans="1:26" ht="16.5" customHeight="1" x14ac:dyDescent="0.2">
      <c r="A310" s="133"/>
      <c r="B310" s="12" t="s">
        <v>2093</v>
      </c>
      <c r="C310" s="268" t="s">
        <v>1961</v>
      </c>
      <c r="D310" s="6" t="s">
        <v>1684</v>
      </c>
      <c r="E310" s="1" t="str">
        <f>$D$309</f>
        <v>… ÷ …</v>
      </c>
      <c r="F310" s="9"/>
      <c r="G310" s="14"/>
      <c r="H310" s="14"/>
      <c r="I310" s="12"/>
      <c r="J310" s="14"/>
      <c r="K310" s="14"/>
      <c r="L310" s="14"/>
      <c r="M310" s="14"/>
      <c r="N310" s="14"/>
      <c r="O310" s="14"/>
      <c r="P310" s="14"/>
      <c r="Q310" s="261"/>
      <c r="R310" s="14"/>
      <c r="S310" s="14"/>
      <c r="T310" s="14"/>
      <c r="U310" s="14"/>
      <c r="V310" s="14"/>
      <c r="W310" s="14"/>
      <c r="X310" s="14"/>
      <c r="Y310" s="14"/>
      <c r="Z310" s="14"/>
    </row>
    <row r="311" spans="1:26" ht="16.5" customHeight="1" x14ac:dyDescent="0.2">
      <c r="A311" s="133"/>
      <c r="B311" s="12" t="s">
        <v>2094</v>
      </c>
      <c r="C311" s="268"/>
      <c r="D311" s="6"/>
      <c r="E311" s="1"/>
      <c r="F311" s="9"/>
      <c r="G311" s="14"/>
      <c r="H311" s="14"/>
      <c r="I311" s="12"/>
      <c r="J311" s="14"/>
      <c r="K311" s="14"/>
      <c r="L311" s="14"/>
      <c r="M311" s="14"/>
      <c r="N311" s="14"/>
      <c r="O311" s="14"/>
      <c r="P311" s="14"/>
      <c r="Q311" s="261"/>
      <c r="R311" s="14"/>
      <c r="S311" s="14"/>
      <c r="T311" s="14"/>
      <c r="U311" s="14"/>
      <c r="V311" s="14"/>
      <c r="W311" s="14"/>
      <c r="X311" s="14"/>
      <c r="Y311" s="14"/>
      <c r="Z311" s="14"/>
    </row>
    <row r="312" spans="1:26" ht="16.5" customHeight="1" x14ac:dyDescent="0.2">
      <c r="A312" s="133"/>
      <c r="B312" s="12" t="s">
        <v>2086</v>
      </c>
      <c r="C312" s="268" t="s">
        <v>2095</v>
      </c>
      <c r="D312" s="1" t="e">
        <f>$D$310*$D$302</f>
        <v>#VALUE!</v>
      </c>
      <c r="E312" s="1"/>
      <c r="F312" s="9"/>
      <c r="G312" s="14"/>
      <c r="H312" s="14"/>
      <c r="I312" s="12"/>
      <c r="J312" s="14"/>
      <c r="K312" s="14"/>
      <c r="L312" s="14"/>
      <c r="M312" s="14"/>
      <c r="N312" s="14"/>
      <c r="O312" s="14"/>
      <c r="P312" s="14"/>
      <c r="Q312" s="261"/>
      <c r="R312" s="14"/>
      <c r="S312" s="14"/>
      <c r="T312" s="14"/>
      <c r="U312" s="14"/>
      <c r="V312" s="14"/>
      <c r="W312" s="14"/>
      <c r="X312" s="14"/>
      <c r="Y312" s="14"/>
      <c r="Z312" s="14"/>
    </row>
    <row r="313" spans="1:26" ht="16.5" customHeight="1" x14ac:dyDescent="0.2">
      <c r="A313" s="133"/>
      <c r="B313" s="12" t="s">
        <v>2096</v>
      </c>
      <c r="C313" s="268" t="s">
        <v>2097</v>
      </c>
      <c r="D313" s="1" t="e">
        <f>$D$312</f>
        <v>#VALUE!</v>
      </c>
      <c r="E313" s="1"/>
      <c r="F313" s="9"/>
      <c r="G313" s="14"/>
      <c r="H313" s="14" t="s">
        <v>106</v>
      </c>
      <c r="I313" s="12">
        <v>2.83</v>
      </c>
      <c r="J313" s="14"/>
      <c r="K313" s="14"/>
      <c r="L313" s="14"/>
      <c r="M313" s="14"/>
      <c r="N313" s="14"/>
      <c r="O313" s="14"/>
      <c r="P313" s="14"/>
      <c r="Q313" s="261"/>
      <c r="R313" s="14"/>
      <c r="S313" s="14"/>
      <c r="T313" s="14"/>
      <c r="U313" s="14"/>
      <c r="V313" s="14"/>
      <c r="W313" s="14"/>
      <c r="X313" s="14"/>
      <c r="Y313" s="14"/>
      <c r="Z313" s="14"/>
    </row>
    <row r="314" spans="1:26" ht="16.5" customHeight="1" x14ac:dyDescent="0.2">
      <c r="A314" s="133">
        <v>4</v>
      </c>
      <c r="B314" s="264" t="s">
        <v>2098</v>
      </c>
      <c r="C314" s="265"/>
      <c r="D314" s="1"/>
      <c r="E314" s="1"/>
      <c r="F314" s="9"/>
      <c r="G314" s="14"/>
      <c r="H314" s="14"/>
      <c r="I314" s="14"/>
      <c r="J314" s="14"/>
      <c r="K314" s="14"/>
      <c r="L314" s="14"/>
      <c r="M314" s="14"/>
      <c r="N314" s="14"/>
      <c r="O314" s="14"/>
      <c r="P314" s="14"/>
      <c r="Q314" s="261"/>
      <c r="R314" s="14"/>
      <c r="S314" s="14"/>
      <c r="T314" s="14"/>
      <c r="U314" s="14"/>
      <c r="V314" s="14"/>
      <c r="W314" s="14"/>
      <c r="X314" s="14"/>
      <c r="Y314" s="14"/>
      <c r="Z314" s="14"/>
    </row>
    <row r="315" spans="1:26" ht="16.5" customHeight="1" x14ac:dyDescent="0.2">
      <c r="A315" s="133" t="s">
        <v>2099</v>
      </c>
      <c r="B315" s="264" t="s">
        <v>2100</v>
      </c>
      <c r="C315" s="265"/>
      <c r="D315" s="1"/>
      <c r="E315" s="1"/>
      <c r="F315" s="9"/>
      <c r="G315" s="14"/>
      <c r="H315" s="14"/>
      <c r="I315" s="14"/>
      <c r="J315" s="14"/>
      <c r="K315" s="14"/>
      <c r="L315" s="14"/>
      <c r="M315" s="14"/>
      <c r="N315" s="14"/>
      <c r="O315" s="14"/>
      <c r="P315" s="14"/>
      <c r="Q315" s="261"/>
      <c r="R315" s="14"/>
      <c r="S315" s="14"/>
      <c r="T315" s="14"/>
      <c r="U315" s="14"/>
      <c r="V315" s="14"/>
      <c r="W315" s="14"/>
      <c r="X315" s="14"/>
      <c r="Y315" s="14"/>
      <c r="Z315" s="14"/>
    </row>
    <row r="316" spans="1:26" ht="16.5" customHeight="1" x14ac:dyDescent="0.2">
      <c r="A316" s="133"/>
      <c r="B316" s="12" t="s">
        <v>2101</v>
      </c>
      <c r="C316" s="265"/>
      <c r="D316" s="1"/>
      <c r="E316" s="1"/>
      <c r="F316" s="9"/>
      <c r="G316" s="14"/>
      <c r="H316" s="14"/>
      <c r="I316" s="14"/>
      <c r="J316" s="14"/>
      <c r="K316" s="14"/>
      <c r="L316" s="14"/>
      <c r="M316" s="14"/>
      <c r="N316" s="14"/>
      <c r="O316" s="14"/>
      <c r="P316" s="14"/>
      <c r="Q316" s="261"/>
      <c r="R316" s="14"/>
      <c r="S316" s="14"/>
      <c r="T316" s="14"/>
      <c r="U316" s="14"/>
      <c r="V316" s="14"/>
      <c r="W316" s="14"/>
      <c r="X316" s="14"/>
      <c r="Y316" s="14"/>
      <c r="Z316" s="14"/>
    </row>
    <row r="317" spans="1:26" ht="16.5" customHeight="1" x14ac:dyDescent="0.2">
      <c r="A317" s="133"/>
      <c r="B317" s="12" t="s">
        <v>2102</v>
      </c>
      <c r="C317" s="260"/>
      <c r="D317" s="1"/>
      <c r="E317" s="1"/>
      <c r="F317" s="9"/>
      <c r="G317" s="14"/>
      <c r="H317" s="14"/>
      <c r="I317" s="12">
        <v>-2.84</v>
      </c>
      <c r="J317" s="14"/>
      <c r="K317" s="14"/>
      <c r="L317" s="14"/>
      <c r="M317" s="14"/>
      <c r="N317" s="14"/>
      <c r="O317" s="14"/>
      <c r="P317" s="14"/>
      <c r="Q317" s="261"/>
      <c r="R317" s="14"/>
      <c r="S317" s="14"/>
      <c r="T317" s="14"/>
      <c r="U317" s="14"/>
      <c r="V317" s="14"/>
      <c r="W317" s="14"/>
      <c r="X317" s="14"/>
      <c r="Y317" s="14"/>
      <c r="Z317" s="14"/>
    </row>
    <row r="318" spans="1:26" ht="16.5" customHeight="1" x14ac:dyDescent="0.2">
      <c r="A318" s="133"/>
      <c r="B318" s="12" t="s">
        <v>2103</v>
      </c>
      <c r="C318" s="260"/>
      <c r="D318" s="1"/>
      <c r="E318" s="1"/>
      <c r="F318" s="9"/>
      <c r="G318" s="14"/>
      <c r="H318" s="14"/>
      <c r="I318" s="12"/>
      <c r="J318" s="14"/>
      <c r="K318" s="14"/>
      <c r="L318" s="14"/>
      <c r="M318" s="14"/>
      <c r="N318" s="14"/>
      <c r="O318" s="14"/>
      <c r="P318" s="14"/>
      <c r="Q318" s="261"/>
      <c r="R318" s="14"/>
      <c r="S318" s="14"/>
      <c r="T318" s="14"/>
      <c r="U318" s="14"/>
      <c r="V318" s="14"/>
      <c r="W318" s="14"/>
      <c r="X318" s="14"/>
      <c r="Y318" s="14"/>
      <c r="Z318" s="14"/>
    </row>
    <row r="319" spans="1:26" ht="16.5" customHeight="1" x14ac:dyDescent="0.2">
      <c r="A319" s="133"/>
      <c r="B319" s="12" t="s">
        <v>2104</v>
      </c>
      <c r="C319" s="260"/>
      <c r="D319" s="1"/>
      <c r="E319" s="1"/>
      <c r="F319" s="9"/>
      <c r="G319" s="14"/>
      <c r="H319" s="14"/>
      <c r="I319" s="12"/>
      <c r="J319" s="14"/>
      <c r="K319" s="14"/>
      <c r="L319" s="14"/>
      <c r="M319" s="14"/>
      <c r="N319" s="14"/>
      <c r="O319" s="14"/>
      <c r="P319" s="14"/>
      <c r="Q319" s="261"/>
      <c r="R319" s="14"/>
      <c r="S319" s="14"/>
      <c r="T319" s="14"/>
      <c r="U319" s="14"/>
      <c r="V319" s="14"/>
      <c r="W319" s="14"/>
      <c r="X319" s="14"/>
      <c r="Y319" s="14"/>
      <c r="Z319" s="14"/>
    </row>
    <row r="320" spans="1:26" ht="16.5" customHeight="1" x14ac:dyDescent="0.2">
      <c r="A320" s="133"/>
      <c r="B320" s="12" t="s">
        <v>2105</v>
      </c>
      <c r="C320" s="260"/>
      <c r="D320" s="1"/>
      <c r="E320" s="1"/>
      <c r="F320" s="9"/>
      <c r="G320" s="14"/>
      <c r="H320" s="14"/>
      <c r="I320" s="12"/>
      <c r="J320" s="14"/>
      <c r="K320" s="14"/>
      <c r="L320" s="14"/>
      <c r="M320" s="14"/>
      <c r="N320" s="14"/>
      <c r="O320" s="14"/>
      <c r="P320" s="14"/>
      <c r="Q320" s="261"/>
      <c r="R320" s="14"/>
      <c r="S320" s="14"/>
      <c r="T320" s="14"/>
      <c r="U320" s="14"/>
      <c r="V320" s="14"/>
      <c r="W320" s="14"/>
      <c r="X320" s="14"/>
      <c r="Y320" s="14"/>
      <c r="Z320" s="14"/>
    </row>
    <row r="321" spans="1:26" ht="16.5" customHeight="1" x14ac:dyDescent="0.2">
      <c r="A321" s="133"/>
      <c r="B321" s="12" t="s">
        <v>2106</v>
      </c>
      <c r="C321" s="260"/>
      <c r="D321" s="1"/>
      <c r="E321" s="1"/>
      <c r="F321" s="9"/>
      <c r="G321" s="14"/>
      <c r="H321" s="14"/>
      <c r="I321" s="12"/>
      <c r="J321" s="14"/>
      <c r="K321" s="14"/>
      <c r="L321" s="14"/>
      <c r="M321" s="14"/>
      <c r="N321" s="14"/>
      <c r="O321" s="14"/>
      <c r="P321" s="14"/>
      <c r="Q321" s="261"/>
      <c r="R321" s="14"/>
      <c r="S321" s="14"/>
      <c r="T321" s="14"/>
      <c r="U321" s="14"/>
      <c r="V321" s="14"/>
      <c r="W321" s="14"/>
      <c r="X321" s="14"/>
      <c r="Y321" s="14"/>
      <c r="Z321" s="14"/>
    </row>
    <row r="322" spans="1:26" ht="16.5" customHeight="1" x14ac:dyDescent="0.2">
      <c r="A322" s="133"/>
      <c r="B322" s="12" t="s">
        <v>2107</v>
      </c>
      <c r="C322" s="260"/>
      <c r="D322" s="1"/>
      <c r="E322" s="1"/>
      <c r="F322" s="9"/>
      <c r="G322" s="14"/>
      <c r="H322" s="14"/>
      <c r="I322" s="12"/>
      <c r="J322" s="14"/>
      <c r="K322" s="14"/>
      <c r="L322" s="14"/>
      <c r="M322" s="14"/>
      <c r="N322" s="14"/>
      <c r="O322" s="14"/>
      <c r="P322" s="14"/>
      <c r="Q322" s="261"/>
      <c r="R322" s="14"/>
      <c r="S322" s="14"/>
      <c r="T322" s="14"/>
      <c r="U322" s="14"/>
      <c r="V322" s="14"/>
      <c r="W322" s="14"/>
      <c r="X322" s="14"/>
      <c r="Y322" s="14"/>
      <c r="Z322" s="14"/>
    </row>
    <row r="323" spans="1:26" ht="16.5" customHeight="1" x14ac:dyDescent="0.2">
      <c r="A323" s="133"/>
      <c r="B323" s="12" t="s">
        <v>1707</v>
      </c>
      <c r="C323" s="260"/>
      <c r="D323" s="1"/>
      <c r="E323" s="1"/>
      <c r="F323" s="9"/>
      <c r="G323" s="14"/>
      <c r="H323" s="14"/>
      <c r="I323" s="9"/>
      <c r="J323" s="14"/>
      <c r="K323" s="14"/>
      <c r="L323" s="14"/>
      <c r="M323" s="14"/>
      <c r="N323" s="14"/>
      <c r="O323" s="14"/>
      <c r="P323" s="14"/>
      <c r="Q323" s="261"/>
      <c r="R323" s="14"/>
      <c r="S323" s="14"/>
      <c r="T323" s="14"/>
      <c r="U323" s="14"/>
      <c r="V323" s="14"/>
      <c r="W323" s="14"/>
      <c r="X323" s="14"/>
      <c r="Y323" s="14"/>
      <c r="Z323" s="14"/>
    </row>
    <row r="324" spans="1:26" ht="16.5" customHeight="1" x14ac:dyDescent="0.2">
      <c r="A324" s="133"/>
      <c r="B324" s="12" t="s">
        <v>2108</v>
      </c>
      <c r="C324" s="260"/>
      <c r="D324" s="1"/>
      <c r="E324" s="1"/>
      <c r="F324" s="9"/>
      <c r="G324" s="14"/>
      <c r="H324" s="14"/>
      <c r="I324" s="12"/>
      <c r="J324" s="14"/>
      <c r="K324" s="14"/>
      <c r="L324" s="14"/>
      <c r="M324" s="14"/>
      <c r="N324" s="14"/>
      <c r="O324" s="14"/>
      <c r="P324" s="14"/>
      <c r="Q324" s="261"/>
      <c r="R324" s="14"/>
      <c r="S324" s="14"/>
      <c r="T324" s="14"/>
      <c r="U324" s="14"/>
      <c r="V324" s="14"/>
      <c r="W324" s="14"/>
      <c r="X324" s="14"/>
      <c r="Y324" s="14"/>
      <c r="Z324" s="14"/>
    </row>
    <row r="325" spans="1:26" ht="16.5" customHeight="1" x14ac:dyDescent="0.2">
      <c r="A325" s="133"/>
      <c r="B325" s="12" t="s">
        <v>2109</v>
      </c>
      <c r="C325" s="260"/>
      <c r="D325" s="1"/>
      <c r="E325" s="1"/>
      <c r="F325" s="9"/>
      <c r="G325" s="14"/>
      <c r="H325" s="14"/>
      <c r="I325" s="12"/>
      <c r="J325" s="14"/>
      <c r="K325" s="14"/>
      <c r="L325" s="14"/>
      <c r="M325" s="14"/>
      <c r="N325" s="14"/>
      <c r="O325" s="14"/>
      <c r="P325" s="14"/>
      <c r="Q325" s="261"/>
      <c r="R325" s="14"/>
      <c r="S325" s="14"/>
      <c r="T325" s="14"/>
      <c r="U325" s="14"/>
      <c r="V325" s="14"/>
      <c r="W325" s="14"/>
      <c r="X325" s="14"/>
      <c r="Y325" s="14"/>
      <c r="Z325" s="14"/>
    </row>
    <row r="326" spans="1:26" ht="16.5" customHeight="1" x14ac:dyDescent="0.2">
      <c r="A326" s="133" t="s">
        <v>2110</v>
      </c>
      <c r="B326" s="264" t="s">
        <v>2111</v>
      </c>
      <c r="C326" s="260"/>
      <c r="D326" s="1"/>
      <c r="E326" s="1"/>
      <c r="F326" s="9"/>
      <c r="G326" s="14"/>
      <c r="H326" s="14"/>
      <c r="I326" s="9"/>
      <c r="J326" s="14"/>
      <c r="K326" s="14"/>
      <c r="L326" s="14"/>
      <c r="M326" s="14"/>
      <c r="N326" s="14"/>
      <c r="O326" s="14"/>
      <c r="P326" s="14"/>
      <c r="Q326" s="261"/>
      <c r="R326" s="14"/>
      <c r="S326" s="14"/>
      <c r="T326" s="14"/>
      <c r="U326" s="14"/>
      <c r="V326" s="14"/>
      <c r="W326" s="14"/>
      <c r="X326" s="14"/>
      <c r="Y326" s="14"/>
      <c r="Z326" s="14"/>
    </row>
    <row r="327" spans="1:26" ht="16.5" customHeight="1" x14ac:dyDescent="0.2">
      <c r="A327" s="133"/>
      <c r="B327" s="12" t="s">
        <v>2112</v>
      </c>
      <c r="C327" s="260"/>
      <c r="D327" s="1"/>
      <c r="E327" s="1"/>
      <c r="F327" s="9"/>
      <c r="G327" s="14"/>
      <c r="H327" s="14"/>
      <c r="I327" s="9"/>
      <c r="J327" s="14"/>
      <c r="K327" s="14"/>
      <c r="L327" s="14"/>
      <c r="M327" s="14"/>
      <c r="N327" s="14"/>
      <c r="O327" s="14"/>
      <c r="P327" s="14"/>
      <c r="Q327" s="261"/>
      <c r="R327" s="14"/>
      <c r="S327" s="14"/>
      <c r="T327" s="14"/>
      <c r="U327" s="14"/>
      <c r="V327" s="14"/>
      <c r="W327" s="14"/>
      <c r="X327" s="14"/>
      <c r="Y327" s="14"/>
      <c r="Z327" s="14"/>
    </row>
    <row r="328" spans="1:26" ht="16.5" customHeight="1" x14ac:dyDescent="0.2">
      <c r="A328" s="133"/>
      <c r="B328" s="12" t="s">
        <v>2113</v>
      </c>
      <c r="C328" s="260"/>
      <c r="D328" s="1"/>
      <c r="E328" s="1"/>
      <c r="F328" s="9"/>
      <c r="G328" s="14"/>
      <c r="H328" s="14"/>
      <c r="I328" s="9"/>
      <c r="J328" s="14"/>
      <c r="K328" s="14"/>
      <c r="L328" s="14"/>
      <c r="M328" s="14"/>
      <c r="N328" s="14"/>
      <c r="O328" s="14"/>
      <c r="P328" s="14"/>
      <c r="Q328" s="261"/>
      <c r="R328" s="14"/>
      <c r="S328" s="14"/>
      <c r="T328" s="14"/>
      <c r="U328" s="14"/>
      <c r="V328" s="14"/>
      <c r="W328" s="14"/>
      <c r="X328" s="14"/>
      <c r="Y328" s="14"/>
      <c r="Z328" s="14"/>
    </row>
    <row r="329" spans="1:26" ht="16.5" customHeight="1" x14ac:dyDescent="0.2">
      <c r="A329" s="133"/>
      <c r="B329" s="12" t="s">
        <v>2114</v>
      </c>
      <c r="C329" s="260"/>
      <c r="D329" s="1"/>
      <c r="E329" s="1"/>
      <c r="F329" s="9"/>
      <c r="G329" s="14"/>
      <c r="H329" s="14"/>
      <c r="I329" s="9"/>
      <c r="J329" s="14"/>
      <c r="K329" s="14"/>
      <c r="L329" s="14"/>
      <c r="M329" s="14"/>
      <c r="N329" s="14"/>
      <c r="O329" s="14"/>
      <c r="P329" s="14"/>
      <c r="Q329" s="261"/>
      <c r="R329" s="14"/>
      <c r="S329" s="14"/>
      <c r="T329" s="14"/>
      <c r="U329" s="14"/>
      <c r="V329" s="14"/>
      <c r="W329" s="14"/>
      <c r="X329" s="14"/>
      <c r="Y329" s="14"/>
      <c r="Z329" s="14"/>
    </row>
    <row r="330" spans="1:26" ht="16.5" customHeight="1" x14ac:dyDescent="0.2">
      <c r="A330" s="133"/>
      <c r="B330" s="12" t="s">
        <v>2115</v>
      </c>
      <c r="C330" s="260"/>
      <c r="D330" s="1"/>
      <c r="E330" s="1"/>
      <c r="F330" s="9"/>
      <c r="G330" s="14"/>
      <c r="H330" s="14"/>
      <c r="I330" s="9"/>
      <c r="J330" s="14"/>
      <c r="K330" s="14"/>
      <c r="L330" s="14"/>
      <c r="M330" s="14"/>
      <c r="N330" s="14"/>
      <c r="O330" s="14"/>
      <c r="P330" s="14"/>
      <c r="Q330" s="261"/>
      <c r="R330" s="14"/>
      <c r="S330" s="14"/>
      <c r="T330" s="14"/>
      <c r="U330" s="14"/>
      <c r="V330" s="14"/>
      <c r="W330" s="14"/>
      <c r="X330" s="14"/>
      <c r="Y330" s="14"/>
      <c r="Z330" s="14"/>
    </row>
    <row r="331" spans="1:26" ht="16.5" customHeight="1" x14ac:dyDescent="0.2">
      <c r="A331" s="133"/>
      <c r="B331" s="12" t="s">
        <v>2116</v>
      </c>
      <c r="C331" s="260"/>
      <c r="D331" s="1"/>
      <c r="E331" s="1"/>
      <c r="F331" s="9"/>
      <c r="G331" s="14"/>
      <c r="H331" s="14"/>
      <c r="I331" s="9"/>
      <c r="J331" s="14"/>
      <c r="K331" s="14"/>
      <c r="L331" s="14"/>
      <c r="M331" s="14"/>
      <c r="N331" s="14"/>
      <c r="O331" s="14"/>
      <c r="P331" s="14"/>
      <c r="Q331" s="261"/>
      <c r="R331" s="14"/>
      <c r="S331" s="14"/>
      <c r="T331" s="14"/>
      <c r="U331" s="14"/>
      <c r="V331" s="14"/>
      <c r="W331" s="14"/>
      <c r="X331" s="14"/>
      <c r="Y331" s="14"/>
      <c r="Z331" s="14"/>
    </row>
    <row r="332" spans="1:26" ht="16.5" customHeight="1" x14ac:dyDescent="0.2">
      <c r="A332" s="133"/>
      <c r="B332" s="12" t="s">
        <v>1220</v>
      </c>
      <c r="C332" s="260"/>
      <c r="D332" s="1"/>
      <c r="E332" s="1"/>
      <c r="F332" s="9"/>
      <c r="G332" s="14"/>
      <c r="H332" s="14"/>
      <c r="I332" s="9"/>
      <c r="J332" s="14"/>
      <c r="K332" s="14"/>
      <c r="L332" s="14"/>
      <c r="M332" s="14"/>
      <c r="N332" s="14"/>
      <c r="O332" s="14"/>
      <c r="P332" s="14"/>
      <c r="Q332" s="261"/>
      <c r="R332" s="14"/>
      <c r="S332" s="14"/>
      <c r="T332" s="14"/>
      <c r="U332" s="14"/>
      <c r="V332" s="14"/>
      <c r="W332" s="14"/>
      <c r="X332" s="14"/>
      <c r="Y332" s="14"/>
      <c r="Z332" s="14"/>
    </row>
    <row r="333" spans="1:26" ht="16.5" customHeight="1" x14ac:dyDescent="0.2">
      <c r="A333" s="133"/>
      <c r="B333" s="12"/>
      <c r="C333" s="268" t="s">
        <v>2117</v>
      </c>
      <c r="D333" s="1">
        <f>PI()</f>
        <v>3.1415926535897931</v>
      </c>
      <c r="E333" s="1"/>
      <c r="F333" s="9"/>
      <c r="G333" s="14"/>
      <c r="H333" s="14"/>
      <c r="I333" s="9"/>
      <c r="J333" s="14"/>
      <c r="K333" s="14"/>
      <c r="L333" s="14"/>
      <c r="M333" s="14"/>
      <c r="N333" s="14"/>
      <c r="O333" s="14"/>
      <c r="P333" s="14"/>
      <c r="Q333" s="261"/>
      <c r="R333" s="14"/>
      <c r="S333" s="14"/>
      <c r="T333" s="14"/>
      <c r="U333" s="14"/>
      <c r="V333" s="14"/>
      <c r="W333" s="14"/>
      <c r="X333" s="14"/>
      <c r="Y333" s="14"/>
      <c r="Z333" s="14"/>
    </row>
    <row r="334" spans="1:26" ht="16.5" customHeight="1" x14ac:dyDescent="0.2">
      <c r="A334" s="133"/>
      <c r="B334" s="12"/>
      <c r="C334" s="268" t="s">
        <v>2097</v>
      </c>
      <c r="D334" s="1" t="e">
        <f>($D$313)/10^3</f>
        <v>#VALUE!</v>
      </c>
      <c r="E334" s="1"/>
      <c r="F334" s="9"/>
      <c r="G334" s="14"/>
      <c r="H334" s="14"/>
      <c r="I334" s="9"/>
      <c r="J334" s="14"/>
      <c r="K334" s="14"/>
      <c r="L334" s="14"/>
      <c r="M334" s="14"/>
      <c r="N334" s="14"/>
      <c r="O334" s="14"/>
      <c r="P334" s="14"/>
      <c r="Q334" s="261"/>
      <c r="R334" s="14"/>
      <c r="S334" s="14"/>
      <c r="T334" s="14"/>
      <c r="U334" s="14"/>
      <c r="V334" s="14"/>
      <c r="W334" s="14"/>
      <c r="X334" s="14"/>
      <c r="Y334" s="14"/>
      <c r="Z334" s="14"/>
    </row>
    <row r="335" spans="1:26" ht="16.5" customHeight="1" x14ac:dyDescent="0.2">
      <c r="A335" s="133"/>
      <c r="B335" s="12" t="s">
        <v>2118</v>
      </c>
      <c r="C335" s="260"/>
      <c r="D335" s="1"/>
      <c r="E335" s="1"/>
      <c r="F335" s="9"/>
      <c r="G335" s="14"/>
      <c r="H335" s="14"/>
      <c r="I335" s="9"/>
      <c r="J335" s="14"/>
      <c r="K335" s="14"/>
      <c r="L335" s="14"/>
      <c r="M335" s="14"/>
      <c r="N335" s="14"/>
      <c r="O335" s="14"/>
      <c r="P335" s="14"/>
      <c r="Q335" s="261"/>
      <c r="R335" s="14"/>
      <c r="S335" s="14"/>
      <c r="T335" s="14"/>
      <c r="U335" s="14"/>
      <c r="V335" s="14"/>
      <c r="W335" s="14"/>
      <c r="X335" s="14"/>
      <c r="Y335" s="14"/>
      <c r="Z335" s="14"/>
    </row>
    <row r="336" spans="1:26" ht="16.5" customHeight="1" x14ac:dyDescent="0.2">
      <c r="A336" s="133"/>
      <c r="B336" s="12" t="s">
        <v>2119</v>
      </c>
      <c r="C336" s="260"/>
      <c r="D336" s="1"/>
      <c r="E336" s="1"/>
      <c r="F336" s="9"/>
      <c r="G336" s="14"/>
      <c r="H336" s="14"/>
      <c r="I336" s="12"/>
      <c r="J336" s="14"/>
      <c r="K336" s="14"/>
      <c r="L336" s="14"/>
      <c r="M336" s="14"/>
      <c r="N336" s="14"/>
      <c r="O336" s="14"/>
      <c r="P336" s="14"/>
      <c r="Q336" s="261"/>
      <c r="R336" s="14"/>
      <c r="S336" s="14"/>
      <c r="T336" s="14"/>
      <c r="U336" s="14"/>
      <c r="V336" s="14"/>
      <c r="W336" s="14"/>
      <c r="X336" s="14"/>
      <c r="Y336" s="14"/>
      <c r="Z336" s="14"/>
    </row>
    <row r="337" spans="1:26" ht="16.5" customHeight="1" x14ac:dyDescent="0.2">
      <c r="A337" s="133"/>
      <c r="B337" s="12" t="s">
        <v>2120</v>
      </c>
      <c r="C337" s="260"/>
      <c r="D337" s="1"/>
      <c r="E337" s="1"/>
      <c r="F337" s="9"/>
      <c r="G337" s="14"/>
      <c r="H337" s="14"/>
      <c r="I337" s="12"/>
      <c r="J337" s="14"/>
      <c r="K337" s="14"/>
      <c r="L337" s="14"/>
      <c r="M337" s="14"/>
      <c r="N337" s="14"/>
      <c r="O337" s="14"/>
      <c r="P337" s="14"/>
      <c r="Q337" s="261"/>
      <c r="R337" s="14"/>
      <c r="S337" s="14"/>
      <c r="T337" s="14"/>
      <c r="U337" s="14"/>
      <c r="V337" s="14"/>
      <c r="W337" s="14"/>
      <c r="X337" s="14"/>
      <c r="Y337" s="14"/>
      <c r="Z337" s="14"/>
    </row>
    <row r="338" spans="1:26" ht="16.5" customHeight="1" x14ac:dyDescent="0.2">
      <c r="A338" s="133"/>
      <c r="B338" s="12" t="s">
        <v>2121</v>
      </c>
      <c r="C338" s="268"/>
      <c r="D338" s="1"/>
      <c r="E338" s="1"/>
      <c r="F338" s="9"/>
      <c r="G338" s="14"/>
      <c r="H338" s="14"/>
      <c r="I338" s="9"/>
      <c r="J338" s="14"/>
      <c r="K338" s="14"/>
      <c r="L338" s="14"/>
      <c r="M338" s="14"/>
      <c r="N338" s="14"/>
      <c r="O338" s="14"/>
      <c r="P338" s="14"/>
      <c r="Q338" s="261"/>
      <c r="R338" s="14"/>
      <c r="S338" s="14"/>
      <c r="T338" s="14"/>
      <c r="U338" s="14"/>
      <c r="V338" s="14"/>
      <c r="W338" s="14"/>
      <c r="X338" s="14"/>
      <c r="Y338" s="14"/>
      <c r="Z338" s="14"/>
    </row>
    <row r="339" spans="1:26" ht="16.5" customHeight="1" x14ac:dyDescent="0.2">
      <c r="A339" s="264"/>
      <c r="B339" s="12" t="s">
        <v>2122</v>
      </c>
      <c r="C339" s="260"/>
      <c r="D339" s="1"/>
      <c r="E339" s="1"/>
      <c r="F339" s="9"/>
      <c r="G339" s="14"/>
      <c r="H339" s="14"/>
      <c r="I339" s="12"/>
      <c r="J339" s="14"/>
      <c r="K339" s="14"/>
      <c r="L339" s="14"/>
      <c r="M339" s="14"/>
      <c r="N339" s="14"/>
      <c r="O339" s="14"/>
      <c r="P339" s="14"/>
      <c r="Q339" s="261"/>
      <c r="R339" s="14"/>
      <c r="S339" s="14"/>
      <c r="T339" s="14"/>
      <c r="U339" s="14"/>
      <c r="V339" s="14"/>
      <c r="W339" s="14"/>
      <c r="X339" s="14"/>
      <c r="Y339" s="14"/>
      <c r="Z339" s="14"/>
    </row>
    <row r="340" spans="1:26" ht="16.5" customHeight="1" x14ac:dyDescent="0.2">
      <c r="A340" s="264"/>
      <c r="B340" s="12" t="s">
        <v>1707</v>
      </c>
      <c r="C340" s="260"/>
      <c r="D340" s="1"/>
      <c r="E340" s="1"/>
      <c r="F340" s="9"/>
      <c r="G340" s="14"/>
      <c r="H340" s="14"/>
      <c r="I340" s="12"/>
      <c r="J340" s="14"/>
      <c r="K340" s="14"/>
      <c r="L340" s="14"/>
      <c r="M340" s="14"/>
      <c r="N340" s="14"/>
      <c r="O340" s="14"/>
      <c r="P340" s="14"/>
      <c r="Q340" s="261"/>
      <c r="R340" s="14"/>
      <c r="S340" s="14"/>
      <c r="T340" s="14"/>
      <c r="U340" s="14"/>
      <c r="V340" s="14"/>
      <c r="W340" s="14"/>
      <c r="X340" s="14"/>
      <c r="Y340" s="14"/>
      <c r="Z340" s="14"/>
    </row>
    <row r="341" spans="1:26" ht="16.5" customHeight="1" x14ac:dyDescent="0.2">
      <c r="A341" s="133"/>
      <c r="B341" s="12" t="s">
        <v>2123</v>
      </c>
      <c r="C341" s="268" t="s">
        <v>2124</v>
      </c>
      <c r="D341" s="1" t="e">
        <f>($D$6)*(10^3)/3600</f>
        <v>#VALUE!</v>
      </c>
      <c r="E341" s="1"/>
      <c r="F341" s="9"/>
      <c r="G341" s="14"/>
      <c r="H341" s="14" t="s">
        <v>1943</v>
      </c>
      <c r="I341" s="9"/>
      <c r="J341" s="14"/>
      <c r="K341" s="14"/>
      <c r="L341" s="14"/>
      <c r="M341" s="14"/>
      <c r="N341" s="14"/>
      <c r="O341" s="14"/>
      <c r="P341" s="14"/>
      <c r="Q341" s="261"/>
      <c r="R341" s="14"/>
      <c r="S341" s="14"/>
      <c r="T341" s="14"/>
      <c r="U341" s="14"/>
      <c r="V341" s="14"/>
      <c r="W341" s="14"/>
      <c r="X341" s="14"/>
      <c r="Y341" s="14"/>
      <c r="Z341" s="14"/>
    </row>
    <row r="342" spans="1:26" ht="16.5" customHeight="1" x14ac:dyDescent="0.2">
      <c r="A342" s="133"/>
      <c r="B342" s="12" t="s">
        <v>2125</v>
      </c>
      <c r="C342" s="268"/>
      <c r="D342" s="1"/>
      <c r="E342" s="1"/>
      <c r="F342" s="9"/>
      <c r="G342" s="14"/>
      <c r="H342" s="14"/>
      <c r="I342" s="9"/>
      <c r="J342" s="14"/>
      <c r="K342" s="14"/>
      <c r="L342" s="14"/>
      <c r="M342" s="14"/>
      <c r="N342" s="14"/>
      <c r="O342" s="14"/>
      <c r="P342" s="14"/>
      <c r="Q342" s="261"/>
      <c r="R342" s="14"/>
      <c r="S342" s="14"/>
      <c r="T342" s="14"/>
      <c r="U342" s="14"/>
      <c r="V342" s="14"/>
      <c r="W342" s="14"/>
      <c r="X342" s="14"/>
      <c r="Y342" s="14"/>
      <c r="Z342" s="14"/>
    </row>
    <row r="343" spans="1:26" ht="16.5" customHeight="1" x14ac:dyDescent="0.2">
      <c r="A343" s="133"/>
      <c r="B343" s="12" t="s">
        <v>2126</v>
      </c>
      <c r="C343" s="268"/>
      <c r="D343" s="1"/>
      <c r="E343" s="1"/>
      <c r="F343" s="9"/>
      <c r="G343" s="14"/>
      <c r="H343" s="14"/>
      <c r="I343" s="9"/>
      <c r="J343" s="14"/>
      <c r="K343" s="14"/>
      <c r="L343" s="14"/>
      <c r="M343" s="14"/>
      <c r="N343" s="14"/>
      <c r="O343" s="14"/>
      <c r="P343" s="14"/>
      <c r="Q343" s="261"/>
      <c r="R343" s="14"/>
      <c r="S343" s="14"/>
      <c r="T343" s="14"/>
      <c r="U343" s="14"/>
      <c r="V343" s="14"/>
      <c r="W343" s="14"/>
      <c r="X343" s="14"/>
      <c r="Y343" s="14"/>
      <c r="Z343" s="14"/>
    </row>
    <row r="344" spans="1:26" ht="16.5" customHeight="1" x14ac:dyDescent="0.2">
      <c r="A344" s="133"/>
      <c r="B344" s="12" t="s">
        <v>2127</v>
      </c>
      <c r="C344" s="268" t="s">
        <v>2128</v>
      </c>
      <c r="D344" s="1" t="e">
        <f>($D$192)*($D$202)</f>
        <v>#VALUE!</v>
      </c>
      <c r="E344" s="1"/>
      <c r="F344" s="9"/>
      <c r="G344" s="14"/>
      <c r="H344" s="14" t="s">
        <v>1976</v>
      </c>
      <c r="I344" s="9"/>
      <c r="J344" s="14"/>
      <c r="K344" s="14"/>
      <c r="L344" s="14"/>
      <c r="M344" s="14"/>
      <c r="N344" s="14"/>
      <c r="O344" s="14"/>
      <c r="P344" s="14"/>
      <c r="Q344" s="261"/>
      <c r="R344" s="14"/>
      <c r="S344" s="14"/>
      <c r="T344" s="14"/>
      <c r="U344" s="14"/>
      <c r="V344" s="14"/>
      <c r="W344" s="14"/>
      <c r="X344" s="14"/>
      <c r="Y344" s="14"/>
      <c r="Z344" s="14"/>
    </row>
    <row r="345" spans="1:26" ht="16.5" customHeight="1" x14ac:dyDescent="0.2">
      <c r="A345" s="133"/>
      <c r="B345" s="12"/>
      <c r="C345" s="268" t="s">
        <v>2128</v>
      </c>
      <c r="D345" s="1" t="e">
        <f>($D$344)/60</f>
        <v>#VALUE!</v>
      </c>
      <c r="E345" s="1"/>
      <c r="F345" s="9"/>
      <c r="G345" s="14"/>
      <c r="H345" s="14" t="s">
        <v>2129</v>
      </c>
      <c r="I345" s="9"/>
      <c r="J345" s="14"/>
      <c r="K345" s="14"/>
      <c r="L345" s="14"/>
      <c r="M345" s="14"/>
      <c r="N345" s="14"/>
      <c r="O345" s="14"/>
      <c r="P345" s="14"/>
      <c r="Q345" s="261"/>
      <c r="R345" s="14"/>
      <c r="S345" s="14"/>
      <c r="T345" s="14"/>
      <c r="U345" s="14"/>
      <c r="V345" s="14"/>
      <c r="W345" s="14"/>
      <c r="X345" s="14"/>
      <c r="Y345" s="14"/>
      <c r="Z345" s="14"/>
    </row>
    <row r="346" spans="1:26" ht="16.5" customHeight="1" x14ac:dyDescent="0.2">
      <c r="A346" s="133"/>
      <c r="B346" s="12" t="s">
        <v>2130</v>
      </c>
      <c r="C346" s="260"/>
      <c r="D346" s="1"/>
      <c r="E346" s="1"/>
      <c r="F346" s="9"/>
      <c r="G346" s="14"/>
      <c r="H346" s="14"/>
      <c r="I346" s="9"/>
      <c r="J346" s="14"/>
      <c r="K346" s="14"/>
      <c r="L346" s="14"/>
      <c r="M346" s="14"/>
      <c r="N346" s="14"/>
      <c r="O346" s="14"/>
      <c r="P346" s="14"/>
      <c r="Q346" s="261"/>
      <c r="R346" s="14"/>
      <c r="S346" s="14"/>
      <c r="T346" s="14"/>
      <c r="U346" s="14"/>
      <c r="V346" s="14"/>
      <c r="W346" s="14"/>
      <c r="X346" s="14"/>
      <c r="Y346" s="14"/>
      <c r="Z346" s="14"/>
    </row>
    <row r="347" spans="1:26" ht="16.5" customHeight="1" x14ac:dyDescent="0.2">
      <c r="A347" s="133"/>
      <c r="B347" s="12" t="s">
        <v>2131</v>
      </c>
      <c r="C347" s="260"/>
      <c r="D347" s="1"/>
      <c r="E347" s="1"/>
      <c r="F347" s="9"/>
      <c r="G347" s="14"/>
      <c r="H347" s="14"/>
      <c r="I347" s="9"/>
      <c r="J347" s="14"/>
      <c r="K347" s="14"/>
      <c r="L347" s="14"/>
      <c r="M347" s="14"/>
      <c r="N347" s="14"/>
      <c r="O347" s="14"/>
      <c r="P347" s="14"/>
      <c r="Q347" s="261"/>
      <c r="R347" s="14"/>
      <c r="S347" s="14"/>
      <c r="T347" s="14"/>
      <c r="U347" s="14"/>
      <c r="V347" s="14"/>
      <c r="W347" s="14"/>
      <c r="X347" s="14"/>
      <c r="Y347" s="14"/>
      <c r="Z347" s="14"/>
    </row>
    <row r="348" spans="1:26" ht="16.5" customHeight="1" x14ac:dyDescent="0.2">
      <c r="A348" s="133"/>
      <c r="B348" s="12" t="s">
        <v>2132</v>
      </c>
      <c r="C348" s="260"/>
      <c r="D348" s="6" t="s">
        <v>2133</v>
      </c>
      <c r="E348" s="1"/>
      <c r="F348" s="9"/>
      <c r="G348" s="14"/>
      <c r="H348" s="14"/>
      <c r="I348" s="9"/>
      <c r="J348" s="14"/>
      <c r="K348" s="14"/>
      <c r="L348" s="14"/>
      <c r="M348" s="14"/>
      <c r="N348" s="14"/>
      <c r="O348" s="14"/>
      <c r="P348" s="14"/>
      <c r="Q348" s="261"/>
      <c r="R348" s="14"/>
      <c r="S348" s="14"/>
      <c r="T348" s="14"/>
      <c r="U348" s="14"/>
      <c r="V348" s="14"/>
      <c r="W348" s="14"/>
      <c r="X348" s="14"/>
      <c r="Y348" s="14"/>
      <c r="Z348" s="14"/>
    </row>
    <row r="349" spans="1:26" ht="16.5" customHeight="1" x14ac:dyDescent="0.2">
      <c r="A349" s="133"/>
      <c r="B349" s="272" t="s">
        <v>2134</v>
      </c>
      <c r="C349" s="273" t="s">
        <v>2135</v>
      </c>
      <c r="D349" s="6" t="s">
        <v>1684</v>
      </c>
      <c r="E349" s="1"/>
      <c r="F349" s="9"/>
      <c r="G349" s="14"/>
      <c r="H349" s="14"/>
      <c r="I349" s="9"/>
      <c r="J349" s="14"/>
      <c r="K349" s="14"/>
      <c r="L349" s="14"/>
      <c r="M349" s="14"/>
      <c r="N349" s="14"/>
      <c r="O349" s="14"/>
      <c r="P349" s="14"/>
      <c r="Q349" s="261"/>
      <c r="R349" s="14"/>
      <c r="S349" s="14"/>
      <c r="T349" s="14"/>
      <c r="U349" s="14"/>
      <c r="V349" s="14"/>
      <c r="W349" s="14"/>
      <c r="X349" s="14"/>
      <c r="Y349" s="14"/>
      <c r="Z349" s="14"/>
    </row>
    <row r="350" spans="1:26" ht="16.5" customHeight="1" x14ac:dyDescent="0.2">
      <c r="A350" s="133"/>
      <c r="B350" s="12" t="s">
        <v>2136</v>
      </c>
      <c r="C350" s="268" t="s">
        <v>2137</v>
      </c>
      <c r="D350" s="6" t="s">
        <v>1684</v>
      </c>
      <c r="E350" s="1"/>
      <c r="F350" s="9"/>
      <c r="G350" s="14"/>
      <c r="H350" s="14"/>
      <c r="I350" s="9"/>
      <c r="J350" s="14"/>
      <c r="K350" s="14"/>
      <c r="L350" s="14"/>
      <c r="M350" s="14"/>
      <c r="N350" s="14"/>
      <c r="O350" s="14"/>
      <c r="P350" s="14"/>
      <c r="Q350" s="261"/>
      <c r="R350" s="14"/>
      <c r="S350" s="14"/>
      <c r="T350" s="14"/>
      <c r="U350" s="14"/>
      <c r="V350" s="14"/>
      <c r="W350" s="14"/>
      <c r="X350" s="14"/>
      <c r="Y350" s="14"/>
      <c r="Z350" s="14"/>
    </row>
    <row r="351" spans="1:26" ht="16.5" customHeight="1" x14ac:dyDescent="0.2">
      <c r="A351" s="133"/>
      <c r="B351" s="12" t="s">
        <v>2138</v>
      </c>
      <c r="C351" s="268" t="s">
        <v>2139</v>
      </c>
      <c r="D351" s="1" t="e">
        <f>($D$349)*($D$350)</f>
        <v>#VALUE!</v>
      </c>
      <c r="E351" s="1"/>
      <c r="F351" s="9"/>
      <c r="G351" s="14"/>
      <c r="H351" s="14"/>
      <c r="I351" s="9"/>
      <c r="J351" s="14"/>
      <c r="K351" s="14"/>
      <c r="L351" s="14"/>
      <c r="M351" s="14"/>
      <c r="N351" s="14"/>
      <c r="O351" s="14"/>
      <c r="P351" s="14"/>
      <c r="Q351" s="261"/>
      <c r="R351" s="14"/>
      <c r="S351" s="14"/>
      <c r="T351" s="14"/>
      <c r="U351" s="14"/>
      <c r="V351" s="14"/>
      <c r="W351" s="14"/>
      <c r="X351" s="14"/>
      <c r="Y351" s="14"/>
      <c r="Z351" s="14"/>
    </row>
    <row r="352" spans="1:26" ht="16.5" customHeight="1" x14ac:dyDescent="0.2">
      <c r="A352" s="133"/>
      <c r="B352" s="12" t="s">
        <v>2140</v>
      </c>
      <c r="C352" s="268"/>
      <c r="D352" s="1"/>
      <c r="E352" s="1"/>
      <c r="F352" s="9"/>
      <c r="G352" s="14"/>
      <c r="H352" s="14"/>
      <c r="I352" s="9"/>
      <c r="J352" s="14"/>
      <c r="K352" s="14"/>
      <c r="L352" s="14"/>
      <c r="M352" s="14"/>
      <c r="N352" s="14"/>
      <c r="O352" s="14"/>
      <c r="P352" s="14"/>
      <c r="Q352" s="261"/>
      <c r="R352" s="14"/>
      <c r="S352" s="14"/>
      <c r="T352" s="14"/>
      <c r="U352" s="14"/>
      <c r="V352" s="14"/>
      <c r="W352" s="14"/>
      <c r="X352" s="14"/>
      <c r="Y352" s="14"/>
      <c r="Z352" s="14"/>
    </row>
    <row r="353" spans="1:26" ht="16.5" customHeight="1" x14ac:dyDescent="0.2">
      <c r="A353" s="133"/>
      <c r="B353" s="12" t="s">
        <v>2141</v>
      </c>
      <c r="C353" s="260"/>
      <c r="D353" s="1"/>
      <c r="E353" s="1"/>
      <c r="F353" s="9"/>
      <c r="G353" s="14"/>
      <c r="H353" s="14"/>
      <c r="I353" s="12">
        <v>-2.85</v>
      </c>
      <c r="J353" s="14"/>
      <c r="K353" s="14"/>
      <c r="L353" s="14"/>
      <c r="M353" s="14"/>
      <c r="N353" s="14"/>
      <c r="O353" s="14"/>
      <c r="P353" s="14"/>
      <c r="Q353" s="261"/>
      <c r="R353" s="14"/>
      <c r="S353" s="14"/>
      <c r="T353" s="14"/>
      <c r="U353" s="14"/>
      <c r="V353" s="14"/>
      <c r="W353" s="14"/>
      <c r="X353" s="14"/>
      <c r="Y353" s="14"/>
      <c r="Z353" s="14"/>
    </row>
    <row r="354" spans="1:26" ht="16.5" customHeight="1" x14ac:dyDescent="0.2">
      <c r="A354" s="133"/>
      <c r="B354" s="12" t="s">
        <v>2142</v>
      </c>
      <c r="C354" s="268" t="s">
        <v>2143</v>
      </c>
      <c r="D354" s="1" t="e">
        <f>2*$D$333*$D$334*$D$345/($D$341*$D$351)</f>
        <v>#VALUE!</v>
      </c>
      <c r="E354" s="1"/>
      <c r="F354" s="9"/>
      <c r="G354" s="14"/>
      <c r="H354" s="14"/>
      <c r="I354" s="9"/>
      <c r="J354" s="14"/>
      <c r="K354" s="14"/>
      <c r="L354" s="14"/>
      <c r="M354" s="14"/>
      <c r="N354" s="14"/>
      <c r="O354" s="14"/>
      <c r="P354" s="14"/>
      <c r="Q354" s="261"/>
      <c r="R354" s="14"/>
      <c r="S354" s="14"/>
      <c r="T354" s="14"/>
      <c r="U354" s="14"/>
      <c r="V354" s="14"/>
      <c r="W354" s="14"/>
      <c r="X354" s="14"/>
      <c r="Y354" s="14"/>
      <c r="Z354" s="14"/>
    </row>
    <row r="355" spans="1:26" ht="16.5" customHeight="1" x14ac:dyDescent="0.2">
      <c r="A355" s="133"/>
      <c r="B355" s="12" t="s">
        <v>2144</v>
      </c>
      <c r="C355" s="260"/>
      <c r="D355" s="1" t="s">
        <v>1887</v>
      </c>
      <c r="E355" s="1"/>
      <c r="F355" s="9"/>
      <c r="G355" s="14"/>
      <c r="H355" s="14"/>
      <c r="I355" s="9"/>
      <c r="J355" s="14"/>
      <c r="K355" s="14"/>
      <c r="L355" s="14"/>
      <c r="M355" s="14"/>
      <c r="N355" s="14"/>
      <c r="O355" s="14"/>
      <c r="P355" s="14"/>
      <c r="Q355" s="261"/>
      <c r="R355" s="14"/>
      <c r="S355" s="14"/>
      <c r="T355" s="14"/>
      <c r="U355" s="14"/>
      <c r="V355" s="14"/>
      <c r="W355" s="14"/>
      <c r="X355" s="14"/>
      <c r="Y355" s="14"/>
      <c r="Z355" s="14"/>
    </row>
    <row r="356" spans="1:26" ht="16.5" customHeight="1" x14ac:dyDescent="0.2">
      <c r="A356" s="133"/>
      <c r="B356" s="12" t="s">
        <v>2145</v>
      </c>
      <c r="C356" s="268" t="s">
        <v>2146</v>
      </c>
      <c r="D356" s="6" t="s">
        <v>2092</v>
      </c>
      <c r="E356" s="1"/>
      <c r="F356" s="9"/>
      <c r="G356" s="14"/>
      <c r="H356" s="14"/>
      <c r="I356" s="9"/>
      <c r="J356" s="14"/>
      <c r="K356" s="14"/>
      <c r="L356" s="14"/>
      <c r="M356" s="14"/>
      <c r="N356" s="14"/>
      <c r="O356" s="14"/>
      <c r="P356" s="14"/>
      <c r="Q356" s="261"/>
      <c r="R356" s="14"/>
      <c r="S356" s="14"/>
      <c r="T356" s="14"/>
      <c r="U356" s="14"/>
      <c r="V356" s="14"/>
      <c r="W356" s="14"/>
      <c r="X356" s="14"/>
      <c r="Y356" s="14"/>
      <c r="Z356" s="14"/>
    </row>
    <row r="357" spans="1:26" ht="16.5" customHeight="1" x14ac:dyDescent="0.2">
      <c r="A357" s="133"/>
      <c r="B357" s="12" t="s">
        <v>2147</v>
      </c>
      <c r="C357" s="268" t="s">
        <v>2143</v>
      </c>
      <c r="D357" s="1" t="e">
        <f>$D$354</f>
        <v>#VALUE!</v>
      </c>
      <c r="E357" s="1" t="s">
        <v>2148</v>
      </c>
      <c r="F357" s="9" t="str">
        <f>$D$356</f>
        <v>… ÷ …</v>
      </c>
      <c r="G357" s="14"/>
      <c r="H357" s="14"/>
      <c r="I357" s="9"/>
      <c r="J357" s="14"/>
      <c r="K357" s="14"/>
      <c r="L357" s="14"/>
      <c r="M357" s="14"/>
      <c r="N357" s="14"/>
      <c r="O357" s="14"/>
      <c r="P357" s="14"/>
      <c r="Q357" s="261"/>
      <c r="R357" s="14"/>
      <c r="S357" s="14"/>
      <c r="T357" s="14"/>
      <c r="U357" s="14"/>
      <c r="V357" s="14"/>
      <c r="W357" s="14"/>
      <c r="X357" s="14"/>
      <c r="Y357" s="14"/>
      <c r="Z357" s="14"/>
    </row>
    <row r="358" spans="1:26" ht="16.5" customHeight="1" x14ac:dyDescent="0.2">
      <c r="A358" s="133"/>
      <c r="B358" s="12" t="s">
        <v>2149</v>
      </c>
      <c r="C358" s="268" t="s">
        <v>2150</v>
      </c>
      <c r="D358" s="1" t="e">
        <f>$D$357</f>
        <v>#VALUE!</v>
      </c>
      <c r="E358" s="1"/>
      <c r="F358" s="9"/>
      <c r="G358" s="14"/>
      <c r="H358" s="14"/>
      <c r="I358" s="12">
        <v>-2.86</v>
      </c>
      <c r="J358" s="14"/>
      <c r="K358" s="14"/>
      <c r="L358" s="14"/>
      <c r="M358" s="14"/>
      <c r="N358" s="14"/>
      <c r="O358" s="14"/>
      <c r="P358" s="14"/>
      <c r="Q358" s="261"/>
      <c r="R358" s="14"/>
      <c r="S358" s="14"/>
      <c r="T358" s="14"/>
      <c r="U358" s="14"/>
      <c r="V358" s="14"/>
      <c r="W358" s="14"/>
      <c r="X358" s="14"/>
      <c r="Y358" s="14"/>
      <c r="Z358" s="14"/>
    </row>
    <row r="359" spans="1:26" ht="16.5" customHeight="1" x14ac:dyDescent="0.2">
      <c r="A359" s="133" t="s">
        <v>2151</v>
      </c>
      <c r="B359" s="264" t="s">
        <v>2152</v>
      </c>
      <c r="C359" s="260"/>
      <c r="D359" s="1"/>
      <c r="E359" s="1"/>
      <c r="F359" s="9"/>
      <c r="G359" s="14"/>
      <c r="H359" s="14"/>
      <c r="I359" s="9"/>
      <c r="J359" s="14"/>
      <c r="K359" s="14"/>
      <c r="L359" s="14"/>
      <c r="M359" s="14"/>
      <c r="N359" s="14"/>
      <c r="O359" s="14"/>
      <c r="P359" s="14"/>
      <c r="Q359" s="261"/>
      <c r="R359" s="14"/>
      <c r="S359" s="14"/>
      <c r="T359" s="14"/>
      <c r="U359" s="14"/>
      <c r="V359" s="14"/>
      <c r="W359" s="14"/>
      <c r="X359" s="14"/>
      <c r="Y359" s="14"/>
      <c r="Z359" s="14"/>
    </row>
    <row r="360" spans="1:26" ht="16.5" customHeight="1" x14ac:dyDescent="0.2">
      <c r="A360" s="133"/>
      <c r="B360" s="12" t="s">
        <v>2153</v>
      </c>
      <c r="C360" s="260"/>
      <c r="D360" s="1"/>
      <c r="E360" s="1"/>
      <c r="F360" s="9"/>
      <c r="G360" s="14"/>
      <c r="H360" s="14"/>
      <c r="I360" s="9"/>
      <c r="J360" s="14"/>
      <c r="K360" s="14"/>
      <c r="L360" s="14"/>
      <c r="M360" s="14"/>
      <c r="N360" s="14"/>
      <c r="O360" s="14"/>
      <c r="P360" s="14"/>
      <c r="Q360" s="261"/>
      <c r="R360" s="14"/>
      <c r="S360" s="14"/>
      <c r="T360" s="14"/>
      <c r="U360" s="14"/>
      <c r="V360" s="14"/>
      <c r="W360" s="14"/>
      <c r="X360" s="14"/>
      <c r="Y360" s="14"/>
      <c r="Z360" s="14"/>
    </row>
    <row r="361" spans="1:26" ht="16.5" customHeight="1" x14ac:dyDescent="0.2">
      <c r="A361" s="133"/>
      <c r="B361" s="12" t="s">
        <v>2154</v>
      </c>
      <c r="C361" s="260"/>
      <c r="D361" s="1"/>
      <c r="E361" s="1"/>
      <c r="F361" s="9"/>
      <c r="G361" s="14"/>
      <c r="H361" s="14"/>
      <c r="I361" s="9"/>
      <c r="J361" s="14"/>
      <c r="K361" s="14"/>
      <c r="L361" s="14"/>
      <c r="M361" s="14"/>
      <c r="N361" s="14"/>
      <c r="O361" s="14"/>
      <c r="P361" s="14"/>
      <c r="Q361" s="261"/>
      <c r="R361" s="14"/>
      <c r="S361" s="14"/>
      <c r="T361" s="14"/>
      <c r="U361" s="14"/>
      <c r="V361" s="14"/>
      <c r="W361" s="14"/>
      <c r="X361" s="14"/>
      <c r="Y361" s="14"/>
      <c r="Z361" s="14"/>
    </row>
    <row r="362" spans="1:26" ht="16.5" customHeight="1" x14ac:dyDescent="0.2">
      <c r="A362" s="133"/>
      <c r="B362" s="12" t="s">
        <v>2155</v>
      </c>
      <c r="C362" s="260"/>
      <c r="D362" s="1"/>
      <c r="E362" s="1"/>
      <c r="F362" s="9"/>
      <c r="G362" s="14"/>
      <c r="H362" s="14"/>
      <c r="I362" s="9"/>
      <c r="J362" s="14"/>
      <c r="K362" s="14"/>
      <c r="L362" s="14"/>
      <c r="M362" s="14"/>
      <c r="N362" s="14"/>
      <c r="O362" s="14"/>
      <c r="P362" s="14"/>
      <c r="Q362" s="261"/>
      <c r="R362" s="14"/>
      <c r="S362" s="14"/>
      <c r="T362" s="14"/>
      <c r="U362" s="14"/>
      <c r="V362" s="14"/>
      <c r="W362" s="14"/>
      <c r="X362" s="14"/>
      <c r="Y362" s="14"/>
      <c r="Z362" s="14"/>
    </row>
    <row r="363" spans="1:26" ht="16.5" customHeight="1" x14ac:dyDescent="0.2">
      <c r="A363" s="133"/>
      <c r="B363" s="12" t="s">
        <v>2156</v>
      </c>
      <c r="C363" s="260"/>
      <c r="D363" s="1"/>
      <c r="E363" s="1"/>
      <c r="F363" s="9"/>
      <c r="G363" s="14"/>
      <c r="H363" s="14"/>
      <c r="I363" s="9"/>
      <c r="J363" s="14"/>
      <c r="K363" s="14"/>
      <c r="L363" s="14"/>
      <c r="M363" s="14"/>
      <c r="N363" s="14"/>
      <c r="O363" s="14"/>
      <c r="P363" s="14"/>
      <c r="Q363" s="261"/>
      <c r="R363" s="14"/>
      <c r="S363" s="14"/>
      <c r="T363" s="14"/>
      <c r="U363" s="14"/>
      <c r="V363" s="14"/>
      <c r="W363" s="14"/>
      <c r="X363" s="14"/>
      <c r="Y363" s="14"/>
      <c r="Z363" s="14"/>
    </row>
    <row r="364" spans="1:26" ht="16.5" customHeight="1" x14ac:dyDescent="0.2">
      <c r="A364" s="133"/>
      <c r="B364" s="12" t="s">
        <v>2157</v>
      </c>
      <c r="C364" s="260"/>
      <c r="D364" s="1"/>
      <c r="E364" s="1"/>
      <c r="F364" s="9"/>
      <c r="G364" s="14"/>
      <c r="H364" s="14"/>
      <c r="I364" s="12"/>
      <c r="J364" s="14"/>
      <c r="K364" s="14"/>
      <c r="L364" s="14"/>
      <c r="M364" s="14"/>
      <c r="N364" s="14"/>
      <c r="O364" s="14"/>
      <c r="P364" s="14"/>
      <c r="Q364" s="261"/>
      <c r="R364" s="14"/>
      <c r="S364" s="14"/>
      <c r="T364" s="14"/>
      <c r="U364" s="14"/>
      <c r="V364" s="14"/>
      <c r="W364" s="14"/>
      <c r="X364" s="14"/>
      <c r="Y364" s="14"/>
      <c r="Z364" s="14"/>
    </row>
    <row r="365" spans="1:26" ht="16.5" customHeight="1" x14ac:dyDescent="0.2">
      <c r="A365" s="133"/>
      <c r="B365" s="12" t="s">
        <v>2158</v>
      </c>
      <c r="C365" s="268" t="s">
        <v>1808</v>
      </c>
      <c r="D365" s="1" t="e">
        <f>($D$89)*(10^3)/3600</f>
        <v>#VALUE!</v>
      </c>
      <c r="E365" s="1"/>
      <c r="F365" s="9"/>
      <c r="G365" s="14"/>
      <c r="H365" s="14" t="s">
        <v>1943</v>
      </c>
      <c r="I365" s="9"/>
      <c r="J365" s="14"/>
      <c r="K365" s="14"/>
      <c r="L365" s="14"/>
      <c r="M365" s="14"/>
      <c r="N365" s="14"/>
      <c r="O365" s="14"/>
      <c r="P365" s="14"/>
      <c r="Q365" s="261"/>
      <c r="R365" s="14"/>
      <c r="S365" s="14"/>
      <c r="T365" s="14"/>
      <c r="U365" s="14"/>
      <c r="V365" s="14"/>
      <c r="W365" s="14"/>
      <c r="X365" s="14"/>
      <c r="Y365" s="14"/>
      <c r="Z365" s="14"/>
    </row>
    <row r="366" spans="1:26" ht="16.5" customHeight="1" x14ac:dyDescent="0.2">
      <c r="A366" s="133"/>
      <c r="B366" s="12" t="s">
        <v>2159</v>
      </c>
      <c r="C366" s="260"/>
      <c r="D366" s="1"/>
      <c r="E366" s="1"/>
      <c r="F366" s="9"/>
      <c r="G366" s="14"/>
      <c r="H366" s="1"/>
      <c r="I366" s="14"/>
      <c r="J366" s="14"/>
      <c r="K366" s="14"/>
      <c r="L366" s="14"/>
      <c r="M366" s="14"/>
      <c r="N366" s="14"/>
      <c r="O366" s="14"/>
      <c r="P366" s="14"/>
      <c r="Q366" s="261"/>
      <c r="R366" s="14"/>
      <c r="S366" s="14"/>
      <c r="T366" s="14"/>
      <c r="U366" s="14"/>
      <c r="V366" s="14"/>
      <c r="W366" s="14"/>
      <c r="X366" s="14"/>
      <c r="Y366" s="14"/>
      <c r="Z366" s="14"/>
    </row>
    <row r="367" spans="1:26" ht="16.5" customHeight="1" x14ac:dyDescent="0.2">
      <c r="A367" s="133"/>
      <c r="B367" s="12" t="s">
        <v>2160</v>
      </c>
      <c r="C367" s="260"/>
      <c r="D367" s="1"/>
      <c r="E367" s="1"/>
      <c r="F367" s="9"/>
      <c r="G367" s="14"/>
      <c r="H367" s="1"/>
      <c r="I367" s="14"/>
      <c r="J367" s="14"/>
      <c r="K367" s="14"/>
      <c r="L367" s="14"/>
      <c r="M367" s="14"/>
      <c r="N367" s="14"/>
      <c r="O367" s="14"/>
      <c r="P367" s="14"/>
      <c r="Q367" s="261"/>
      <c r="R367" s="14"/>
      <c r="S367" s="14"/>
      <c r="T367" s="14"/>
      <c r="U367" s="14"/>
      <c r="V367" s="14"/>
      <c r="W367" s="14"/>
      <c r="X367" s="14"/>
      <c r="Y367" s="14"/>
      <c r="Z367" s="14"/>
    </row>
    <row r="368" spans="1:26" ht="16.5" customHeight="1" x14ac:dyDescent="0.2">
      <c r="A368" s="264"/>
      <c r="B368" s="12" t="s">
        <v>2161</v>
      </c>
      <c r="C368" s="260"/>
      <c r="D368" s="1"/>
      <c r="E368" s="1"/>
      <c r="F368" s="9"/>
      <c r="G368" s="14"/>
      <c r="H368" s="14"/>
      <c r="I368" s="12"/>
      <c r="J368" s="14"/>
      <c r="K368" s="14"/>
      <c r="L368" s="14"/>
      <c r="M368" s="14"/>
      <c r="N368" s="14"/>
      <c r="O368" s="14"/>
      <c r="P368" s="14"/>
      <c r="Q368" s="261"/>
      <c r="R368" s="14"/>
      <c r="S368" s="14"/>
      <c r="T368" s="14"/>
      <c r="U368" s="14"/>
      <c r="V368" s="14"/>
      <c r="W368" s="14"/>
      <c r="X368" s="14"/>
      <c r="Y368" s="14"/>
      <c r="Z368" s="14"/>
    </row>
    <row r="369" spans="1:26" ht="16.5" customHeight="1" x14ac:dyDescent="0.2">
      <c r="A369" s="264"/>
      <c r="B369" s="12" t="s">
        <v>1707</v>
      </c>
      <c r="C369" s="260"/>
      <c r="D369" s="1"/>
      <c r="E369" s="1"/>
      <c r="F369" s="9"/>
      <c r="G369" s="14"/>
      <c r="H369" s="14"/>
      <c r="I369" s="12"/>
      <c r="J369" s="14"/>
      <c r="K369" s="14"/>
      <c r="L369" s="14"/>
      <c r="M369" s="14"/>
      <c r="N369" s="14"/>
      <c r="O369" s="14"/>
      <c r="P369" s="14"/>
      <c r="Q369" s="261"/>
      <c r="R369" s="14"/>
      <c r="S369" s="14"/>
      <c r="T369" s="14"/>
      <c r="U369" s="14"/>
      <c r="V369" s="14"/>
      <c r="W369" s="14"/>
      <c r="X369" s="14"/>
      <c r="Y369" s="14"/>
      <c r="Z369" s="14"/>
    </row>
    <row r="370" spans="1:26" ht="16.5" customHeight="1" x14ac:dyDescent="0.2">
      <c r="A370" s="133"/>
      <c r="B370" s="12" t="s">
        <v>2162</v>
      </c>
      <c r="C370" s="268" t="s">
        <v>1900</v>
      </c>
      <c r="D370" s="1" t="str">
        <f>$D$151</f>
        <v>xxx</v>
      </c>
      <c r="E370" s="1"/>
      <c r="F370" s="9"/>
      <c r="G370" s="14"/>
      <c r="H370" s="5" t="s">
        <v>1976</v>
      </c>
      <c r="I370" s="14"/>
      <c r="J370" s="14"/>
      <c r="K370" s="14"/>
      <c r="L370" s="14"/>
      <c r="M370" s="14"/>
      <c r="N370" s="14"/>
      <c r="O370" s="14"/>
      <c r="P370" s="14"/>
      <c r="Q370" s="261"/>
      <c r="R370" s="14"/>
      <c r="S370" s="14"/>
      <c r="T370" s="14"/>
      <c r="U370" s="14"/>
      <c r="V370" s="14"/>
      <c r="W370" s="14"/>
      <c r="X370" s="14"/>
      <c r="Y370" s="14"/>
      <c r="Z370" s="14"/>
    </row>
    <row r="371" spans="1:26" ht="16.5" customHeight="1" x14ac:dyDescent="0.2">
      <c r="A371" s="133"/>
      <c r="B371" s="12"/>
      <c r="C371" s="268" t="s">
        <v>1900</v>
      </c>
      <c r="D371" s="1" t="e">
        <f>($D$151)/60</f>
        <v>#VALUE!</v>
      </c>
      <c r="E371" s="1"/>
      <c r="F371" s="9"/>
      <c r="G371" s="14"/>
      <c r="H371" s="5" t="s">
        <v>2129</v>
      </c>
      <c r="I371" s="14"/>
      <c r="J371" s="14"/>
      <c r="K371" s="14"/>
      <c r="L371" s="14"/>
      <c r="M371" s="14"/>
      <c r="N371" s="14"/>
      <c r="O371" s="14"/>
      <c r="P371" s="14"/>
      <c r="Q371" s="261"/>
      <c r="R371" s="14"/>
      <c r="S371" s="14"/>
      <c r="T371" s="14"/>
      <c r="U371" s="14"/>
      <c r="V371" s="14"/>
      <c r="W371" s="14"/>
      <c r="X371" s="14"/>
      <c r="Y371" s="14"/>
      <c r="Z371" s="14"/>
    </row>
    <row r="372" spans="1:26" ht="16.5" customHeight="1" x14ac:dyDescent="0.2">
      <c r="A372" s="133"/>
      <c r="B372" s="12" t="s">
        <v>2163</v>
      </c>
      <c r="C372" s="260"/>
      <c r="D372" s="1"/>
      <c r="E372" s="1"/>
      <c r="F372" s="9"/>
      <c r="G372" s="14"/>
      <c r="H372" s="14"/>
      <c r="I372" s="9"/>
      <c r="J372" s="14"/>
      <c r="K372" s="14"/>
      <c r="L372" s="14"/>
      <c r="M372" s="14"/>
      <c r="N372" s="14"/>
      <c r="O372" s="14"/>
      <c r="P372" s="14"/>
      <c r="Q372" s="261"/>
      <c r="R372" s="14"/>
      <c r="S372" s="14"/>
      <c r="T372" s="14"/>
      <c r="U372" s="14"/>
      <c r="V372" s="14"/>
      <c r="W372" s="14"/>
      <c r="X372" s="14"/>
      <c r="Y372" s="14"/>
      <c r="Z372" s="14"/>
    </row>
    <row r="373" spans="1:26" ht="16.5" customHeight="1" x14ac:dyDescent="0.2">
      <c r="A373" s="133"/>
      <c r="B373" s="12" t="s">
        <v>2164</v>
      </c>
      <c r="C373" s="260"/>
      <c r="D373" s="1"/>
      <c r="E373" s="1"/>
      <c r="F373" s="9"/>
      <c r="G373" s="14"/>
      <c r="H373" s="14"/>
      <c r="I373" s="9"/>
      <c r="J373" s="14"/>
      <c r="K373" s="14"/>
      <c r="L373" s="14"/>
      <c r="M373" s="14"/>
      <c r="N373" s="14"/>
      <c r="O373" s="14"/>
      <c r="P373" s="14"/>
      <c r="Q373" s="261"/>
      <c r="R373" s="14"/>
      <c r="S373" s="14"/>
      <c r="T373" s="14"/>
      <c r="U373" s="14"/>
      <c r="V373" s="14"/>
      <c r="W373" s="14"/>
      <c r="X373" s="14"/>
      <c r="Y373" s="14"/>
      <c r="Z373" s="14"/>
    </row>
    <row r="374" spans="1:26" ht="16.5" customHeight="1" x14ac:dyDescent="0.2">
      <c r="A374" s="133"/>
      <c r="B374" s="12" t="s">
        <v>2165</v>
      </c>
      <c r="C374" s="260"/>
      <c r="D374" s="1"/>
      <c r="E374" s="1"/>
      <c r="F374" s="9"/>
      <c r="G374" s="14"/>
      <c r="H374" s="14"/>
      <c r="I374" s="9"/>
      <c r="J374" s="14"/>
      <c r="K374" s="14"/>
      <c r="L374" s="14"/>
      <c r="M374" s="14"/>
      <c r="N374" s="14"/>
      <c r="O374" s="14"/>
      <c r="P374" s="14"/>
      <c r="Q374" s="261"/>
      <c r="R374" s="14"/>
      <c r="S374" s="14"/>
      <c r="T374" s="14"/>
      <c r="U374" s="14"/>
      <c r="V374" s="14"/>
      <c r="W374" s="14"/>
      <c r="X374" s="14"/>
      <c r="Y374" s="14"/>
      <c r="Z374" s="14"/>
    </row>
    <row r="375" spans="1:26" ht="16.5" customHeight="1" x14ac:dyDescent="0.2">
      <c r="A375" s="133"/>
      <c r="B375" s="12" t="s">
        <v>2166</v>
      </c>
      <c r="C375" s="260"/>
      <c r="D375" s="1"/>
      <c r="E375" s="1"/>
      <c r="F375" s="9"/>
      <c r="G375" s="14"/>
      <c r="H375" s="14"/>
      <c r="I375" s="9"/>
      <c r="J375" s="14"/>
      <c r="K375" s="14"/>
      <c r="L375" s="14"/>
      <c r="M375" s="14"/>
      <c r="N375" s="14"/>
      <c r="O375" s="14"/>
      <c r="P375" s="14"/>
      <c r="Q375" s="261"/>
      <c r="R375" s="14"/>
      <c r="S375" s="14"/>
      <c r="T375" s="14"/>
      <c r="U375" s="14"/>
      <c r="V375" s="14"/>
      <c r="W375" s="14"/>
      <c r="X375" s="14"/>
      <c r="Y375" s="14"/>
      <c r="Z375" s="14"/>
    </row>
    <row r="376" spans="1:26" ht="16.5" customHeight="1" x14ac:dyDescent="0.2">
      <c r="A376" s="133"/>
      <c r="B376" s="12" t="s">
        <v>2167</v>
      </c>
      <c r="C376" s="268" t="s">
        <v>2117</v>
      </c>
      <c r="D376" s="1">
        <f>PI()</f>
        <v>3.1415926535897931</v>
      </c>
      <c r="E376" s="1"/>
      <c r="F376" s="9"/>
      <c r="G376" s="14"/>
      <c r="H376" s="14"/>
      <c r="I376" s="9"/>
      <c r="J376" s="14"/>
      <c r="K376" s="14"/>
      <c r="L376" s="14"/>
      <c r="M376" s="14"/>
      <c r="N376" s="14"/>
      <c r="O376" s="14"/>
      <c r="P376" s="14"/>
      <c r="Q376" s="261"/>
      <c r="R376" s="14"/>
      <c r="S376" s="14"/>
      <c r="T376" s="14"/>
      <c r="U376" s="14"/>
      <c r="V376" s="14"/>
      <c r="W376" s="14"/>
      <c r="X376" s="14"/>
      <c r="Y376" s="14"/>
      <c r="Z376" s="14"/>
    </row>
    <row r="377" spans="1:26" ht="16.5" customHeight="1" x14ac:dyDescent="0.2">
      <c r="A377" s="133"/>
      <c r="B377" s="12" t="s">
        <v>2168</v>
      </c>
      <c r="C377" s="268" t="s">
        <v>2169</v>
      </c>
      <c r="D377" s="1" t="e">
        <f>($D$313)/10^3</f>
        <v>#VALUE!</v>
      </c>
      <c r="E377" s="1"/>
      <c r="F377" s="9"/>
      <c r="G377" s="14"/>
      <c r="H377" s="14" t="s">
        <v>2170</v>
      </c>
      <c r="I377" s="9"/>
      <c r="J377" s="14"/>
      <c r="K377" s="14"/>
      <c r="L377" s="14"/>
      <c r="M377" s="14"/>
      <c r="N377" s="14"/>
      <c r="O377" s="14"/>
      <c r="P377" s="14"/>
      <c r="Q377" s="261"/>
      <c r="R377" s="14"/>
      <c r="S377" s="14"/>
      <c r="T377" s="14"/>
      <c r="U377" s="14"/>
      <c r="V377" s="14"/>
      <c r="W377" s="14"/>
      <c r="X377" s="14"/>
      <c r="Y377" s="14"/>
      <c r="Z377" s="14"/>
    </row>
    <row r="378" spans="1:26" ht="16.5" customHeight="1" x14ac:dyDescent="0.2">
      <c r="A378" s="133"/>
      <c r="B378" s="12" t="s">
        <v>2171</v>
      </c>
      <c r="C378" s="268" t="s">
        <v>2143</v>
      </c>
      <c r="D378" s="1" t="e">
        <f>$D$358</f>
        <v>#VALUE!</v>
      </c>
      <c r="E378" s="1"/>
      <c r="F378" s="9"/>
      <c r="G378" s="14"/>
      <c r="H378" s="14"/>
      <c r="I378" s="9"/>
      <c r="J378" s="14"/>
      <c r="K378" s="14"/>
      <c r="L378" s="14"/>
      <c r="M378" s="14"/>
      <c r="N378" s="14"/>
      <c r="O378" s="14"/>
      <c r="P378" s="14"/>
      <c r="Q378" s="261"/>
      <c r="R378" s="14"/>
      <c r="S378" s="14"/>
      <c r="T378" s="14"/>
      <c r="U378" s="14"/>
      <c r="V378" s="14"/>
      <c r="W378" s="14"/>
      <c r="X378" s="14"/>
      <c r="Y378" s="14"/>
      <c r="Z378" s="14"/>
    </row>
    <row r="379" spans="1:26" ht="16.5" customHeight="1" x14ac:dyDescent="0.2">
      <c r="A379" s="133"/>
      <c r="B379" s="272" t="s">
        <v>2172</v>
      </c>
      <c r="C379" s="260"/>
      <c r="D379" s="1"/>
      <c r="E379" s="1"/>
      <c r="F379" s="9"/>
      <c r="G379" s="14"/>
      <c r="H379" s="14"/>
      <c r="I379" s="9"/>
      <c r="J379" s="14"/>
      <c r="K379" s="14"/>
      <c r="L379" s="14"/>
      <c r="M379" s="14"/>
      <c r="N379" s="14"/>
      <c r="O379" s="14"/>
      <c r="P379" s="14"/>
      <c r="Q379" s="261"/>
      <c r="R379" s="14"/>
      <c r="S379" s="14"/>
      <c r="T379" s="14"/>
      <c r="U379" s="14"/>
      <c r="V379" s="14"/>
      <c r="W379" s="14"/>
      <c r="X379" s="14"/>
      <c r="Y379" s="14"/>
      <c r="Z379" s="14"/>
    </row>
    <row r="380" spans="1:26" ht="16.5" customHeight="1" x14ac:dyDescent="0.2">
      <c r="A380" s="133"/>
      <c r="B380" s="12" t="s">
        <v>2173</v>
      </c>
      <c r="C380" s="260"/>
      <c r="D380" s="1"/>
      <c r="E380" s="1"/>
      <c r="F380" s="9"/>
      <c r="G380" s="14"/>
      <c r="H380" s="14"/>
      <c r="I380" s="12"/>
      <c r="J380" s="14"/>
      <c r="K380" s="14"/>
      <c r="L380" s="14"/>
      <c r="M380" s="14"/>
      <c r="N380" s="14"/>
      <c r="O380" s="14"/>
      <c r="P380" s="14"/>
      <c r="Q380" s="261"/>
      <c r="R380" s="14"/>
      <c r="S380" s="14"/>
      <c r="T380" s="14"/>
      <c r="U380" s="14"/>
      <c r="V380" s="14"/>
      <c r="W380" s="14"/>
      <c r="X380" s="14"/>
      <c r="Y380" s="14"/>
      <c r="Z380" s="14"/>
    </row>
    <row r="381" spans="1:26" ht="16.5" customHeight="1" x14ac:dyDescent="0.2">
      <c r="A381" s="133"/>
      <c r="B381" s="12" t="s">
        <v>2174</v>
      </c>
      <c r="C381" s="260"/>
      <c r="D381" s="1"/>
      <c r="E381" s="1"/>
      <c r="F381" s="9"/>
      <c r="G381" s="14"/>
      <c r="H381" s="14"/>
      <c r="I381" s="12">
        <v>-2.87</v>
      </c>
      <c r="J381" s="14"/>
      <c r="K381" s="14"/>
      <c r="L381" s="14"/>
      <c r="M381" s="14"/>
      <c r="N381" s="14"/>
      <c r="O381" s="14"/>
      <c r="P381" s="14"/>
      <c r="Q381" s="261"/>
      <c r="R381" s="14"/>
      <c r="S381" s="14"/>
      <c r="T381" s="14"/>
      <c r="U381" s="14"/>
      <c r="V381" s="14"/>
      <c r="W381" s="14"/>
      <c r="X381" s="14"/>
      <c r="Y381" s="14"/>
      <c r="Z381" s="14"/>
    </row>
    <row r="382" spans="1:26" ht="16.5" customHeight="1" x14ac:dyDescent="0.2">
      <c r="A382" s="133"/>
      <c r="B382" s="12" t="s">
        <v>2175</v>
      </c>
      <c r="C382" s="268" t="s">
        <v>2176</v>
      </c>
      <c r="D382" s="1" t="e">
        <f>2*($D$376)*($D$377)*($D$371)/(($D$365)*($D$378))</f>
        <v>#VALUE!</v>
      </c>
      <c r="E382" s="1"/>
      <c r="F382" s="9"/>
      <c r="G382" s="14"/>
      <c r="H382" s="14"/>
      <c r="I382" s="9"/>
      <c r="J382" s="14"/>
      <c r="K382" s="14"/>
      <c r="L382" s="14"/>
      <c r="M382" s="14"/>
      <c r="N382" s="14"/>
      <c r="O382" s="14"/>
      <c r="P382" s="14"/>
      <c r="Q382" s="261"/>
      <c r="R382" s="14"/>
      <c r="S382" s="14"/>
      <c r="T382" s="14"/>
      <c r="U382" s="14"/>
      <c r="V382" s="14"/>
      <c r="W382" s="14"/>
      <c r="X382" s="14"/>
      <c r="Y382" s="14"/>
      <c r="Z382" s="14"/>
    </row>
    <row r="383" spans="1:26" ht="16.5" customHeight="1" x14ac:dyDescent="0.2">
      <c r="A383" s="133"/>
      <c r="B383" s="12" t="s">
        <v>2177</v>
      </c>
      <c r="C383" s="260"/>
      <c r="D383" s="6" t="s">
        <v>1887</v>
      </c>
      <c r="E383" s="1"/>
      <c r="F383" s="9"/>
      <c r="G383" s="14"/>
      <c r="H383" s="14"/>
      <c r="I383" s="9"/>
      <c r="J383" s="14"/>
      <c r="K383" s="14"/>
      <c r="L383" s="14"/>
      <c r="M383" s="14"/>
      <c r="N383" s="14"/>
      <c r="O383" s="14"/>
      <c r="P383" s="14"/>
      <c r="Q383" s="261"/>
      <c r="R383" s="14"/>
      <c r="S383" s="14"/>
      <c r="T383" s="14"/>
      <c r="U383" s="14"/>
      <c r="V383" s="14"/>
      <c r="W383" s="14"/>
      <c r="X383" s="14"/>
      <c r="Y383" s="14"/>
      <c r="Z383" s="14"/>
    </row>
    <row r="384" spans="1:26" ht="16.5" customHeight="1" x14ac:dyDescent="0.2">
      <c r="A384" s="133"/>
      <c r="B384" s="12" t="s">
        <v>2145</v>
      </c>
      <c r="C384" s="268" t="s">
        <v>2178</v>
      </c>
      <c r="D384" s="6" t="s">
        <v>2092</v>
      </c>
      <c r="E384" s="1"/>
      <c r="F384" s="9"/>
      <c r="G384" s="14"/>
      <c r="H384" s="14"/>
      <c r="I384" s="9"/>
      <c r="J384" s="14"/>
      <c r="K384" s="14"/>
      <c r="L384" s="14"/>
      <c r="M384" s="14"/>
      <c r="N384" s="14"/>
      <c r="O384" s="14"/>
      <c r="P384" s="14"/>
      <c r="Q384" s="261"/>
      <c r="R384" s="14"/>
      <c r="S384" s="14"/>
      <c r="T384" s="14"/>
      <c r="U384" s="14"/>
      <c r="V384" s="14"/>
      <c r="W384" s="14"/>
      <c r="X384" s="14"/>
      <c r="Y384" s="14"/>
      <c r="Z384" s="14"/>
    </row>
    <row r="385" spans="1:26" ht="16.5" customHeight="1" x14ac:dyDescent="0.2">
      <c r="A385" s="133"/>
      <c r="B385" s="12" t="s">
        <v>2147</v>
      </c>
      <c r="C385" s="268" t="s">
        <v>2176</v>
      </c>
      <c r="D385" s="1" t="e">
        <f>$D$382</f>
        <v>#VALUE!</v>
      </c>
      <c r="E385" s="1" t="s">
        <v>2179</v>
      </c>
      <c r="F385" s="9" t="str">
        <f>$D$384</f>
        <v>… ÷ …</v>
      </c>
      <c r="G385" s="14"/>
      <c r="H385" s="14"/>
      <c r="I385" s="9"/>
      <c r="J385" s="14"/>
      <c r="K385" s="14"/>
      <c r="L385" s="14"/>
      <c r="M385" s="14"/>
      <c r="N385" s="14"/>
      <c r="O385" s="14"/>
      <c r="P385" s="14"/>
      <c r="Q385" s="261"/>
      <c r="R385" s="14"/>
      <c r="S385" s="14"/>
      <c r="T385" s="14"/>
      <c r="U385" s="14"/>
      <c r="V385" s="14"/>
      <c r="W385" s="14"/>
      <c r="X385" s="14"/>
      <c r="Y385" s="14"/>
      <c r="Z385" s="14"/>
    </row>
    <row r="386" spans="1:26" ht="16.5" customHeight="1" x14ac:dyDescent="0.2">
      <c r="A386" s="133"/>
      <c r="B386" s="12" t="s">
        <v>2180</v>
      </c>
      <c r="C386" s="268" t="s">
        <v>2181</v>
      </c>
      <c r="D386" s="1" t="e">
        <f>$D$385</f>
        <v>#VALUE!</v>
      </c>
      <c r="E386" s="1"/>
      <c r="F386" s="9"/>
      <c r="G386" s="14"/>
      <c r="H386" s="14"/>
      <c r="I386" s="12">
        <v>2.88</v>
      </c>
      <c r="J386" s="14"/>
      <c r="K386" s="14"/>
      <c r="L386" s="14"/>
      <c r="M386" s="14"/>
      <c r="N386" s="14"/>
      <c r="O386" s="14"/>
      <c r="P386" s="14"/>
      <c r="Q386" s="261"/>
      <c r="R386" s="14"/>
      <c r="S386" s="14"/>
      <c r="T386" s="14"/>
      <c r="U386" s="14"/>
      <c r="V386" s="14"/>
      <c r="W386" s="14"/>
      <c r="X386" s="14"/>
      <c r="Y386" s="14"/>
      <c r="Z386" s="14"/>
    </row>
    <row r="387" spans="1:26" ht="16.5" customHeight="1" x14ac:dyDescent="0.2">
      <c r="A387" s="133" t="s">
        <v>2182</v>
      </c>
      <c r="B387" s="264" t="s">
        <v>2183</v>
      </c>
      <c r="C387" s="289"/>
      <c r="D387" s="290"/>
      <c r="E387" s="8"/>
      <c r="F387" s="288"/>
      <c r="G387" s="3"/>
      <c r="H387" s="3"/>
      <c r="I387" s="3"/>
      <c r="J387" s="3"/>
      <c r="K387" s="3"/>
      <c r="L387" s="3"/>
      <c r="M387" s="3"/>
      <c r="N387" s="3"/>
      <c r="O387" s="3"/>
      <c r="P387" s="3"/>
      <c r="Q387" s="263"/>
      <c r="R387" s="3"/>
      <c r="S387" s="3"/>
      <c r="T387" s="3"/>
      <c r="U387" s="3"/>
      <c r="V387" s="3"/>
      <c r="W387" s="3"/>
      <c r="X387" s="3"/>
      <c r="Y387" s="3"/>
      <c r="Z387" s="3"/>
    </row>
    <row r="388" spans="1:26" ht="16.5" customHeight="1" x14ac:dyDescent="0.2">
      <c r="A388" s="266" t="s">
        <v>551</v>
      </c>
      <c r="B388" s="267" t="s">
        <v>2184</v>
      </c>
      <c r="C388" s="291"/>
      <c r="D388" s="292"/>
      <c r="E388" s="293"/>
      <c r="F388" s="294"/>
      <c r="G388" s="280"/>
      <c r="H388" s="280"/>
      <c r="I388" s="280"/>
      <c r="J388" s="280"/>
      <c r="K388" s="280"/>
      <c r="L388" s="280"/>
      <c r="M388" s="280"/>
      <c r="N388" s="280"/>
      <c r="O388" s="280"/>
      <c r="P388" s="280"/>
      <c r="Q388" s="281"/>
      <c r="R388" s="280"/>
      <c r="S388" s="280"/>
      <c r="T388" s="280"/>
      <c r="U388" s="280"/>
      <c r="V388" s="280"/>
      <c r="W388" s="280"/>
      <c r="X388" s="280"/>
      <c r="Y388" s="280"/>
      <c r="Z388" s="280"/>
    </row>
    <row r="389" spans="1:26" ht="16.5" customHeight="1" x14ac:dyDescent="0.2">
      <c r="A389" s="266"/>
      <c r="B389" s="12" t="s">
        <v>2185</v>
      </c>
      <c r="C389" s="268" t="s">
        <v>2186</v>
      </c>
      <c r="D389" s="6" t="s">
        <v>2187</v>
      </c>
      <c r="E389" s="293"/>
      <c r="F389" s="294"/>
      <c r="G389" s="280"/>
      <c r="H389" s="280"/>
      <c r="I389" s="280"/>
      <c r="J389" s="280"/>
      <c r="K389" s="280"/>
      <c r="L389" s="280"/>
      <c r="M389" s="280"/>
      <c r="N389" s="280"/>
      <c r="O389" s="280"/>
      <c r="P389" s="280"/>
      <c r="Q389" s="281"/>
      <c r="R389" s="280"/>
      <c r="S389" s="280"/>
      <c r="T389" s="280"/>
      <c r="U389" s="280"/>
      <c r="V389" s="280"/>
      <c r="W389" s="280"/>
      <c r="X389" s="280"/>
      <c r="Y389" s="280"/>
      <c r="Z389" s="280"/>
    </row>
    <row r="390" spans="1:26" ht="16.5" customHeight="1" x14ac:dyDescent="0.2">
      <c r="A390" s="133"/>
      <c r="B390" s="12" t="s">
        <v>2188</v>
      </c>
      <c r="C390" s="268" t="s">
        <v>2189</v>
      </c>
      <c r="D390" s="6" t="s">
        <v>1684</v>
      </c>
      <c r="E390" s="1" t="s">
        <v>2190</v>
      </c>
      <c r="F390" s="9" t="str">
        <f>$D$389</f>
        <v>(... ÷ ...)</v>
      </c>
      <c r="G390" s="14"/>
      <c r="H390" s="14"/>
      <c r="I390" s="14"/>
      <c r="J390" s="14"/>
      <c r="K390" s="14"/>
      <c r="L390" s="14"/>
      <c r="M390" s="14"/>
      <c r="N390" s="14"/>
      <c r="O390" s="14"/>
      <c r="P390" s="14"/>
      <c r="Q390" s="261"/>
      <c r="R390" s="14"/>
      <c r="S390" s="14"/>
      <c r="T390" s="14"/>
      <c r="U390" s="14"/>
      <c r="V390" s="14"/>
      <c r="W390" s="14"/>
      <c r="X390" s="14"/>
      <c r="Y390" s="14"/>
      <c r="Z390" s="14"/>
    </row>
    <row r="391" spans="1:26" ht="16.5" customHeight="1" x14ac:dyDescent="0.2">
      <c r="A391" s="133"/>
      <c r="B391" s="12" t="s">
        <v>2191</v>
      </c>
      <c r="C391" s="268" t="s">
        <v>2192</v>
      </c>
      <c r="D391" s="1">
        <v>1</v>
      </c>
      <c r="E391" s="1"/>
      <c r="F391" s="9"/>
      <c r="G391" s="14"/>
      <c r="H391" s="14"/>
      <c r="I391" s="14"/>
      <c r="J391" s="14"/>
      <c r="K391" s="14"/>
      <c r="L391" s="14"/>
      <c r="M391" s="14"/>
      <c r="N391" s="14"/>
      <c r="O391" s="14"/>
      <c r="P391" s="14"/>
      <c r="Q391" s="261"/>
      <c r="R391" s="14"/>
      <c r="S391" s="14"/>
      <c r="T391" s="14"/>
      <c r="U391" s="14"/>
      <c r="V391" s="14"/>
      <c r="W391" s="14"/>
      <c r="X391" s="14"/>
      <c r="Y391" s="14"/>
      <c r="Z391" s="14"/>
    </row>
    <row r="392" spans="1:26" ht="16.5" customHeight="1" x14ac:dyDescent="0.2">
      <c r="A392" s="133"/>
      <c r="B392" s="12" t="s">
        <v>2193</v>
      </c>
      <c r="C392" s="268"/>
      <c r="D392" s="6"/>
      <c r="E392" s="1"/>
      <c r="F392" s="9"/>
      <c r="G392" s="14"/>
      <c r="H392" s="14"/>
      <c r="I392" s="14"/>
      <c r="J392" s="14"/>
      <c r="K392" s="14"/>
      <c r="L392" s="14"/>
      <c r="M392" s="14"/>
      <c r="N392" s="14"/>
      <c r="O392" s="14"/>
      <c r="P392" s="14"/>
      <c r="Q392" s="261"/>
      <c r="R392" s="14"/>
      <c r="S392" s="14"/>
      <c r="T392" s="14"/>
      <c r="U392" s="14"/>
      <c r="V392" s="14"/>
      <c r="W392" s="14"/>
      <c r="X392" s="14"/>
      <c r="Y392" s="14"/>
      <c r="Z392" s="14"/>
    </row>
    <row r="393" spans="1:26" ht="16.5" customHeight="1" x14ac:dyDescent="0.2">
      <c r="A393" s="133"/>
      <c r="B393" s="12" t="s">
        <v>2194</v>
      </c>
      <c r="C393" s="268" t="s">
        <v>2189</v>
      </c>
      <c r="D393" s="1" t="str">
        <f>$D$390</f>
        <v>xxx</v>
      </c>
      <c r="E393" s="1"/>
      <c r="F393" s="9"/>
      <c r="G393" s="14"/>
      <c r="H393" s="14"/>
      <c r="I393" s="14"/>
      <c r="J393" s="14"/>
      <c r="K393" s="14"/>
      <c r="L393" s="14"/>
      <c r="M393" s="14"/>
      <c r="N393" s="14"/>
      <c r="O393" s="14"/>
      <c r="P393" s="14"/>
      <c r="Q393" s="261"/>
      <c r="R393" s="14"/>
      <c r="S393" s="14"/>
      <c r="T393" s="14"/>
      <c r="U393" s="14"/>
      <c r="V393" s="14"/>
      <c r="W393" s="14"/>
      <c r="X393" s="14"/>
      <c r="Y393" s="14"/>
      <c r="Z393" s="14"/>
    </row>
    <row r="394" spans="1:26" ht="16.5" customHeight="1" x14ac:dyDescent="0.2">
      <c r="A394" s="133"/>
      <c r="B394" s="12" t="s">
        <v>2195</v>
      </c>
      <c r="C394" s="268" t="s">
        <v>2196</v>
      </c>
      <c r="D394" s="1" t="e">
        <f>$D$386</f>
        <v>#VALUE!</v>
      </c>
      <c r="E394" s="1"/>
      <c r="F394" s="9"/>
      <c r="G394" s="14"/>
      <c r="H394" s="14"/>
      <c r="I394" s="14"/>
      <c r="J394" s="14"/>
      <c r="K394" s="14"/>
      <c r="L394" s="14"/>
      <c r="M394" s="14"/>
      <c r="N394" s="14"/>
      <c r="O394" s="14"/>
      <c r="P394" s="14"/>
      <c r="Q394" s="261"/>
      <c r="R394" s="14"/>
      <c r="S394" s="14"/>
      <c r="T394" s="14"/>
      <c r="U394" s="14"/>
      <c r="V394" s="14"/>
      <c r="W394" s="14"/>
      <c r="X394" s="14"/>
      <c r="Y394" s="14"/>
      <c r="Z394" s="14"/>
    </row>
    <row r="395" spans="1:26" ht="16.5" customHeight="1" x14ac:dyDescent="0.2">
      <c r="A395" s="133"/>
      <c r="B395" s="12" t="s">
        <v>2197</v>
      </c>
      <c r="C395" s="268" t="s">
        <v>2192</v>
      </c>
      <c r="D395" s="1">
        <f>$D$391</f>
        <v>1</v>
      </c>
      <c r="E395" s="1"/>
      <c r="F395" s="9"/>
      <c r="G395" s="14"/>
      <c r="H395" s="14"/>
      <c r="I395" s="14"/>
      <c r="J395" s="14"/>
      <c r="K395" s="14"/>
      <c r="L395" s="14"/>
      <c r="M395" s="14"/>
      <c r="N395" s="14"/>
      <c r="O395" s="14"/>
      <c r="P395" s="14"/>
      <c r="Q395" s="261"/>
      <c r="R395" s="14"/>
      <c r="S395" s="14"/>
      <c r="T395" s="14"/>
      <c r="U395" s="14"/>
      <c r="V395" s="14"/>
      <c r="W395" s="14"/>
      <c r="X395" s="14"/>
      <c r="Y395" s="14"/>
      <c r="Z395" s="14"/>
    </row>
    <row r="396" spans="1:26" ht="16.5" customHeight="1" x14ac:dyDescent="0.2">
      <c r="A396" s="133"/>
      <c r="B396" s="12" t="s">
        <v>2198</v>
      </c>
      <c r="C396" s="268"/>
      <c r="D396" s="6"/>
      <c r="E396" s="1"/>
      <c r="F396" s="9"/>
      <c r="G396" s="14"/>
      <c r="H396" s="14"/>
      <c r="I396" s="14"/>
      <c r="J396" s="14"/>
      <c r="K396" s="14"/>
      <c r="L396" s="14"/>
      <c r="M396" s="14"/>
      <c r="N396" s="14"/>
      <c r="O396" s="14"/>
      <c r="P396" s="14"/>
      <c r="Q396" s="261"/>
      <c r="R396" s="14"/>
      <c r="S396" s="14"/>
      <c r="T396" s="14"/>
      <c r="U396" s="14"/>
      <c r="V396" s="14"/>
      <c r="W396" s="14"/>
      <c r="X396" s="14"/>
      <c r="Y396" s="14"/>
      <c r="Z396" s="14"/>
    </row>
    <row r="397" spans="1:26" ht="16.5" customHeight="1" x14ac:dyDescent="0.2">
      <c r="A397" s="133"/>
      <c r="B397" s="12" t="s">
        <v>2199</v>
      </c>
      <c r="C397" s="268"/>
      <c r="D397" s="6"/>
      <c r="E397" s="1"/>
      <c r="F397" s="9"/>
      <c r="G397" s="14"/>
      <c r="H397" s="14"/>
      <c r="I397" s="14"/>
      <c r="J397" s="14"/>
      <c r="K397" s="14"/>
      <c r="L397" s="14"/>
      <c r="M397" s="14"/>
      <c r="N397" s="14"/>
      <c r="O397" s="14"/>
      <c r="P397" s="14"/>
      <c r="Q397" s="261"/>
      <c r="R397" s="14"/>
      <c r="S397" s="14"/>
      <c r="T397" s="14"/>
      <c r="U397" s="14"/>
      <c r="V397" s="14"/>
      <c r="W397" s="14"/>
      <c r="X397" s="14"/>
      <c r="Y397" s="14"/>
      <c r="Z397" s="14"/>
    </row>
    <row r="398" spans="1:26" ht="16.5" customHeight="1" x14ac:dyDescent="0.2">
      <c r="A398" s="133"/>
      <c r="B398" s="12" t="s">
        <v>2200</v>
      </c>
      <c r="C398" s="268" t="s">
        <v>2201</v>
      </c>
      <c r="D398" s="1" t="e">
        <f>LOG((($D$394)/($D$395)),($D$393))+1</f>
        <v>#VALUE!</v>
      </c>
      <c r="E398" s="1"/>
      <c r="F398" s="9"/>
      <c r="G398" s="14"/>
      <c r="H398" s="14"/>
      <c r="I398" s="14"/>
      <c r="J398" s="14"/>
      <c r="K398" s="14"/>
      <c r="L398" s="14"/>
      <c r="M398" s="14"/>
      <c r="N398" s="14"/>
      <c r="O398" s="14"/>
      <c r="P398" s="14"/>
      <c r="Q398" s="261"/>
      <c r="R398" s="14"/>
      <c r="S398" s="14"/>
      <c r="T398" s="14"/>
      <c r="U398" s="14"/>
      <c r="V398" s="14"/>
      <c r="W398" s="14"/>
      <c r="X398" s="14"/>
      <c r="Y398" s="14"/>
      <c r="Z398" s="14"/>
    </row>
    <row r="399" spans="1:26" ht="16.5" customHeight="1" x14ac:dyDescent="0.2">
      <c r="A399" s="133"/>
      <c r="B399" s="12" t="s">
        <v>2202</v>
      </c>
      <c r="C399" s="268"/>
      <c r="D399" s="6"/>
      <c r="E399" s="1"/>
      <c r="F399" s="9"/>
      <c r="G399" s="14"/>
      <c r="H399" s="14"/>
      <c r="I399" s="14"/>
      <c r="J399" s="14"/>
      <c r="K399" s="14"/>
      <c r="L399" s="14"/>
      <c r="M399" s="14"/>
      <c r="N399" s="14"/>
      <c r="O399" s="14"/>
      <c r="P399" s="14"/>
      <c r="Q399" s="261"/>
      <c r="R399" s="14"/>
      <c r="S399" s="14"/>
      <c r="T399" s="14"/>
      <c r="U399" s="14"/>
      <c r="V399" s="14"/>
      <c r="W399" s="14"/>
      <c r="X399" s="14"/>
      <c r="Y399" s="14"/>
      <c r="Z399" s="14"/>
    </row>
    <row r="400" spans="1:26" ht="16.5" customHeight="1" x14ac:dyDescent="0.2">
      <c r="A400" s="133"/>
      <c r="B400" s="12" t="s">
        <v>2203</v>
      </c>
      <c r="C400" s="268" t="s">
        <v>2009</v>
      </c>
      <c r="D400" s="6" t="s">
        <v>1684</v>
      </c>
      <c r="E400" s="1"/>
      <c r="F400" s="9"/>
      <c r="G400" s="14"/>
      <c r="H400" s="14"/>
      <c r="I400" s="14" t="s">
        <v>2204</v>
      </c>
      <c r="J400" s="14"/>
      <c r="K400" s="14"/>
      <c r="L400" s="14"/>
      <c r="M400" s="14"/>
      <c r="N400" s="14"/>
      <c r="O400" s="14"/>
      <c r="P400" s="14"/>
      <c r="Q400" s="261"/>
      <c r="R400" s="14"/>
      <c r="S400" s="14"/>
      <c r="T400" s="14"/>
      <c r="U400" s="14"/>
      <c r="V400" s="14"/>
      <c r="W400" s="14"/>
      <c r="X400" s="14"/>
      <c r="Y400" s="14"/>
      <c r="Z400" s="14"/>
    </row>
    <row r="401" spans="1:26" ht="16.5" customHeight="1" x14ac:dyDescent="0.2">
      <c r="A401" s="266" t="s">
        <v>553</v>
      </c>
      <c r="B401" s="267" t="s">
        <v>2205</v>
      </c>
      <c r="C401" s="268"/>
      <c r="D401" s="6"/>
      <c r="E401" s="1"/>
      <c r="F401" s="9"/>
      <c r="G401" s="14"/>
      <c r="H401" s="14"/>
      <c r="I401" s="14"/>
      <c r="J401" s="14"/>
      <c r="K401" s="14"/>
      <c r="L401" s="14"/>
      <c r="M401" s="14"/>
      <c r="N401" s="14"/>
      <c r="O401" s="14"/>
      <c r="P401" s="14"/>
      <c r="Q401" s="261"/>
      <c r="R401" s="14"/>
      <c r="S401" s="14"/>
      <c r="T401" s="14"/>
      <c r="U401" s="14"/>
      <c r="V401" s="14"/>
      <c r="W401" s="14"/>
      <c r="X401" s="14"/>
      <c r="Y401" s="14"/>
      <c r="Z401" s="14"/>
    </row>
    <row r="402" spans="1:26" ht="16.5" customHeight="1" x14ac:dyDescent="0.2">
      <c r="A402" s="266"/>
      <c r="B402" s="12" t="s">
        <v>2206</v>
      </c>
      <c r="C402" s="9"/>
      <c r="D402" s="9"/>
      <c r="E402" s="9"/>
      <c r="F402" s="9"/>
      <c r="G402" s="14"/>
      <c r="H402" s="14"/>
      <c r="I402" s="14"/>
      <c r="J402" s="14"/>
      <c r="K402" s="14"/>
      <c r="L402" s="14"/>
      <c r="M402" s="14"/>
      <c r="N402" s="14"/>
      <c r="O402" s="14"/>
      <c r="P402" s="14"/>
      <c r="Q402" s="261"/>
      <c r="R402" s="14"/>
      <c r="S402" s="14"/>
      <c r="T402" s="14"/>
      <c r="U402" s="14"/>
      <c r="V402" s="14"/>
      <c r="W402" s="14"/>
      <c r="X402" s="14"/>
      <c r="Y402" s="14"/>
      <c r="Z402" s="14"/>
    </row>
    <row r="403" spans="1:26" ht="16.5" customHeight="1" x14ac:dyDescent="0.2">
      <c r="A403" s="133"/>
      <c r="B403" s="12" t="s">
        <v>2207</v>
      </c>
      <c r="C403" s="268" t="s">
        <v>2196</v>
      </c>
      <c r="D403" s="1" t="e">
        <f>$D$386</f>
        <v>#VALUE!</v>
      </c>
      <c r="E403" s="1"/>
      <c r="F403" s="9"/>
      <c r="G403" s="14"/>
      <c r="H403" s="14"/>
      <c r="I403" s="14"/>
      <c r="J403" s="14"/>
      <c r="K403" s="14"/>
      <c r="L403" s="14"/>
      <c r="M403" s="14"/>
      <c r="N403" s="14"/>
      <c r="O403" s="14"/>
      <c r="P403" s="14"/>
      <c r="Q403" s="261"/>
      <c r="R403" s="14"/>
      <c r="S403" s="14"/>
      <c r="T403" s="14"/>
      <c r="U403" s="14"/>
      <c r="V403" s="14"/>
      <c r="W403" s="14"/>
      <c r="X403" s="14"/>
      <c r="Y403" s="14"/>
      <c r="Z403" s="14"/>
    </row>
    <row r="404" spans="1:26" ht="16.5" customHeight="1" x14ac:dyDescent="0.2">
      <c r="A404" s="133"/>
      <c r="B404" s="12" t="s">
        <v>2208</v>
      </c>
      <c r="C404" s="268" t="s">
        <v>2192</v>
      </c>
      <c r="D404" s="1">
        <f>$D$395</f>
        <v>1</v>
      </c>
      <c r="E404" s="1"/>
      <c r="F404" s="9"/>
      <c r="G404" s="14"/>
      <c r="H404" s="14"/>
      <c r="I404" s="14"/>
      <c r="J404" s="14"/>
      <c r="K404" s="14"/>
      <c r="L404" s="14"/>
      <c r="M404" s="14"/>
      <c r="N404" s="14"/>
      <c r="O404" s="14"/>
      <c r="P404" s="14"/>
      <c r="Q404" s="261"/>
      <c r="R404" s="14"/>
      <c r="S404" s="14"/>
      <c r="T404" s="14"/>
      <c r="U404" s="14"/>
      <c r="V404" s="14"/>
      <c r="W404" s="14"/>
      <c r="X404" s="14"/>
      <c r="Y404" s="14"/>
      <c r="Z404" s="14"/>
    </row>
    <row r="405" spans="1:26" ht="16.5" customHeight="1" x14ac:dyDescent="0.2">
      <c r="A405" s="133"/>
      <c r="B405" s="12" t="s">
        <v>2209</v>
      </c>
      <c r="C405" s="268" t="s">
        <v>2009</v>
      </c>
      <c r="D405" s="1" t="str">
        <f>$D$400</f>
        <v>xxx</v>
      </c>
      <c r="E405" s="1"/>
      <c r="F405" s="9"/>
      <c r="G405" s="14"/>
      <c r="H405" s="14"/>
      <c r="I405" s="14"/>
      <c r="J405" s="14"/>
      <c r="K405" s="14"/>
      <c r="L405" s="14"/>
      <c r="M405" s="14"/>
      <c r="N405" s="14"/>
      <c r="O405" s="14"/>
      <c r="P405" s="14"/>
      <c r="Q405" s="261"/>
      <c r="R405" s="14"/>
      <c r="S405" s="14"/>
      <c r="T405" s="14"/>
      <c r="U405" s="14"/>
      <c r="V405" s="14"/>
      <c r="W405" s="14"/>
      <c r="X405" s="14"/>
      <c r="Y405" s="14"/>
      <c r="Z405" s="14"/>
    </row>
    <row r="406" spans="1:26" ht="16.5" customHeight="1" x14ac:dyDescent="0.2">
      <c r="A406" s="133"/>
      <c r="B406" s="12" t="s">
        <v>2210</v>
      </c>
      <c r="C406" s="268"/>
      <c r="D406" s="1"/>
      <c r="E406" s="1"/>
      <c r="F406" s="9"/>
      <c r="G406" s="14"/>
      <c r="H406" s="14"/>
      <c r="I406" s="14"/>
      <c r="J406" s="14"/>
      <c r="K406" s="14"/>
      <c r="L406" s="14"/>
      <c r="M406" s="14"/>
      <c r="N406" s="14"/>
      <c r="O406" s="14"/>
      <c r="P406" s="14"/>
      <c r="Q406" s="261"/>
      <c r="R406" s="14"/>
      <c r="S406" s="14"/>
      <c r="T406" s="14"/>
      <c r="U406" s="14"/>
      <c r="V406" s="14"/>
      <c r="W406" s="14"/>
      <c r="X406" s="14"/>
      <c r="Y406" s="14"/>
      <c r="Z406" s="14"/>
    </row>
    <row r="407" spans="1:26" ht="16.5" customHeight="1" x14ac:dyDescent="0.2">
      <c r="A407" s="133"/>
      <c r="B407" s="12" t="s">
        <v>2211</v>
      </c>
      <c r="C407" s="268"/>
      <c r="D407" s="1"/>
      <c r="E407" s="1"/>
      <c r="F407" s="9"/>
      <c r="G407" s="14"/>
      <c r="H407" s="14"/>
      <c r="I407" s="14"/>
      <c r="J407" s="14"/>
      <c r="K407" s="14"/>
      <c r="L407" s="14"/>
      <c r="M407" s="14"/>
      <c r="N407" s="14"/>
      <c r="O407" s="14"/>
      <c r="P407" s="14"/>
      <c r="Q407" s="261"/>
      <c r="R407" s="14"/>
      <c r="S407" s="14"/>
      <c r="T407" s="14"/>
      <c r="U407" s="14"/>
      <c r="V407" s="14"/>
      <c r="W407" s="14"/>
      <c r="X407" s="14"/>
      <c r="Y407" s="14"/>
      <c r="Z407" s="14"/>
    </row>
    <row r="408" spans="1:26" ht="16.5" customHeight="1" x14ac:dyDescent="0.2">
      <c r="A408" s="133"/>
      <c r="B408" s="12" t="s">
        <v>2212</v>
      </c>
      <c r="C408" s="268" t="s">
        <v>2213</v>
      </c>
      <c r="D408" s="1" t="e">
        <f>(($D$403)/($D$404))^(1/(5-1))</f>
        <v>#VALUE!</v>
      </c>
      <c r="E408" s="1" t="s">
        <v>2190</v>
      </c>
      <c r="F408" s="9" t="str">
        <f>$D$389</f>
        <v>(... ÷ ...)</v>
      </c>
      <c r="G408" s="14"/>
      <c r="H408" s="14"/>
      <c r="I408" s="14" t="s">
        <v>2214</v>
      </c>
      <c r="J408" s="14"/>
      <c r="K408" s="14"/>
      <c r="L408" s="14"/>
      <c r="M408" s="14"/>
      <c r="N408" s="14"/>
      <c r="O408" s="14"/>
      <c r="P408" s="14"/>
      <c r="Q408" s="261"/>
      <c r="R408" s="14"/>
      <c r="S408" s="14"/>
      <c r="T408" s="14"/>
      <c r="U408" s="14"/>
      <c r="V408" s="14"/>
      <c r="W408" s="14"/>
      <c r="X408" s="14"/>
      <c r="Y408" s="14"/>
      <c r="Z408" s="14"/>
    </row>
    <row r="409" spans="1:26" ht="16.5" customHeight="1" x14ac:dyDescent="0.2">
      <c r="A409" s="266" t="s">
        <v>555</v>
      </c>
      <c r="B409" s="267" t="s">
        <v>2215</v>
      </c>
      <c r="C409" s="291"/>
      <c r="D409" s="292"/>
      <c r="E409" s="293"/>
      <c r="F409" s="294"/>
      <c r="G409" s="280"/>
      <c r="H409" s="280"/>
      <c r="I409" s="280"/>
      <c r="J409" s="280"/>
      <c r="K409" s="280"/>
      <c r="L409" s="280"/>
      <c r="M409" s="280"/>
      <c r="N409" s="280"/>
      <c r="O409" s="280"/>
      <c r="P409" s="280"/>
      <c r="Q409" s="281"/>
      <c r="R409" s="280"/>
      <c r="S409" s="280"/>
      <c r="T409" s="280"/>
      <c r="U409" s="280"/>
      <c r="V409" s="280"/>
      <c r="W409" s="280"/>
      <c r="X409" s="280"/>
      <c r="Y409" s="280"/>
      <c r="Z409" s="280"/>
    </row>
    <row r="410" spans="1:26" ht="16.5" customHeight="1" x14ac:dyDescent="0.2">
      <c r="A410" s="133"/>
      <c r="B410" s="12" t="s">
        <v>2216</v>
      </c>
      <c r="C410" s="268"/>
      <c r="D410" s="1"/>
      <c r="E410" s="1"/>
      <c r="F410" s="9"/>
      <c r="G410" s="14"/>
      <c r="H410" s="14"/>
      <c r="I410" s="14"/>
      <c r="J410" s="14"/>
      <c r="K410" s="14"/>
      <c r="L410" s="14"/>
      <c r="M410" s="14"/>
      <c r="N410" s="14"/>
      <c r="O410" s="14"/>
      <c r="P410" s="14"/>
      <c r="Q410" s="261"/>
      <c r="R410" s="14"/>
      <c r="S410" s="14"/>
      <c r="T410" s="14"/>
      <c r="U410" s="14"/>
      <c r="V410" s="14"/>
      <c r="W410" s="14"/>
      <c r="X410" s="14"/>
      <c r="Y410" s="14"/>
      <c r="Z410" s="14"/>
    </row>
    <row r="411" spans="1:26" ht="16.5" customHeight="1" x14ac:dyDescent="0.2">
      <c r="A411" s="133"/>
      <c r="B411" s="12" t="s">
        <v>2217</v>
      </c>
      <c r="C411" s="268" t="s">
        <v>2213</v>
      </c>
      <c r="D411" s="1" t="e">
        <f>$D$408</f>
        <v>#VALUE!</v>
      </c>
      <c r="E411" s="1" t="s">
        <v>2190</v>
      </c>
      <c r="F411" s="9" t="str">
        <f>$D$389</f>
        <v>(... ÷ ...)</v>
      </c>
      <c r="G411" s="14"/>
      <c r="H411" s="14"/>
      <c r="I411" s="14"/>
      <c r="J411" s="14"/>
      <c r="K411" s="14"/>
      <c r="L411" s="14"/>
      <c r="M411" s="14"/>
      <c r="N411" s="14"/>
      <c r="O411" s="14"/>
      <c r="P411" s="14"/>
      <c r="Q411" s="261"/>
      <c r="R411" s="14"/>
      <c r="S411" s="14"/>
      <c r="T411" s="14"/>
      <c r="U411" s="14"/>
      <c r="V411" s="14"/>
      <c r="W411" s="14"/>
      <c r="X411" s="14"/>
      <c r="Y411" s="14"/>
      <c r="Z411" s="14"/>
    </row>
    <row r="412" spans="1:26" ht="16.5" customHeight="1" x14ac:dyDescent="0.2">
      <c r="A412" s="133"/>
      <c r="B412" s="12" t="s">
        <v>2218</v>
      </c>
      <c r="C412" s="268" t="s">
        <v>2196</v>
      </c>
      <c r="D412" s="1" t="e">
        <f>$D$386</f>
        <v>#VALUE!</v>
      </c>
      <c r="E412" s="1"/>
      <c r="F412" s="9"/>
      <c r="G412" s="14"/>
      <c r="H412" s="14"/>
      <c r="I412" s="14"/>
      <c r="J412" s="14"/>
      <c r="K412" s="14"/>
      <c r="L412" s="14"/>
      <c r="M412" s="14"/>
      <c r="N412" s="14"/>
      <c r="O412" s="14"/>
      <c r="P412" s="14"/>
      <c r="Q412" s="261"/>
      <c r="R412" s="14"/>
      <c r="S412" s="14"/>
      <c r="T412" s="14"/>
      <c r="U412" s="14"/>
      <c r="V412" s="14"/>
      <c r="W412" s="14"/>
      <c r="X412" s="14"/>
      <c r="Y412" s="14"/>
      <c r="Z412" s="14"/>
    </row>
    <row r="413" spans="1:26" ht="16.5" customHeight="1" x14ac:dyDescent="0.2">
      <c r="A413" s="133"/>
      <c r="B413" s="12" t="s">
        <v>2219</v>
      </c>
      <c r="C413" s="268" t="s">
        <v>2009</v>
      </c>
      <c r="D413" s="1" t="str">
        <f>$D$405</f>
        <v>xxx</v>
      </c>
      <c r="E413" s="1"/>
      <c r="F413" s="9"/>
      <c r="G413" s="14"/>
      <c r="H413" s="14"/>
      <c r="I413" s="14"/>
      <c r="J413" s="14"/>
      <c r="K413" s="14"/>
      <c r="L413" s="14"/>
      <c r="M413" s="14"/>
      <c r="N413" s="14"/>
      <c r="O413" s="14"/>
      <c r="P413" s="14"/>
      <c r="Q413" s="261"/>
      <c r="R413" s="14"/>
      <c r="S413" s="14"/>
      <c r="T413" s="14"/>
      <c r="U413" s="14"/>
      <c r="V413" s="14"/>
      <c r="W413" s="14"/>
      <c r="X413" s="14"/>
      <c r="Y413" s="14"/>
      <c r="Z413" s="14"/>
    </row>
    <row r="414" spans="1:26" ht="16.5" customHeight="1" x14ac:dyDescent="0.15">
      <c r="A414" s="133"/>
      <c r="B414" s="12" t="s">
        <v>2220</v>
      </c>
      <c r="C414" s="260"/>
      <c r="D414" s="14"/>
      <c r="E414" s="14"/>
      <c r="F414" s="14"/>
      <c r="G414" s="14"/>
      <c r="H414" s="14"/>
      <c r="I414" s="14"/>
      <c r="J414" s="14"/>
      <c r="K414" s="14"/>
      <c r="L414" s="14"/>
      <c r="M414" s="14"/>
      <c r="N414" s="14"/>
      <c r="O414" s="14"/>
      <c r="P414" s="14"/>
      <c r="Q414" s="261"/>
      <c r="R414" s="14"/>
      <c r="S414" s="14"/>
      <c r="T414" s="14"/>
      <c r="U414" s="14"/>
      <c r="V414" s="14"/>
      <c r="W414" s="14"/>
      <c r="X414" s="14"/>
      <c r="Y414" s="14"/>
      <c r="Z414" s="14"/>
    </row>
    <row r="415" spans="1:26" ht="16.5" customHeight="1" x14ac:dyDescent="0.15">
      <c r="A415" s="133"/>
      <c r="B415" s="12" t="s">
        <v>2221</v>
      </c>
      <c r="C415" s="268" t="s">
        <v>2222</v>
      </c>
      <c r="D415" s="14" t="e">
        <f>(($D$412)/($D$411))</f>
        <v>#VALUE!</v>
      </c>
      <c r="E415" s="14"/>
      <c r="F415" s="14"/>
      <c r="G415" s="14"/>
      <c r="H415" s="14"/>
      <c r="I415" s="14" t="s">
        <v>2223</v>
      </c>
      <c r="J415" s="14"/>
      <c r="K415" s="14"/>
      <c r="L415" s="14"/>
      <c r="M415" s="14"/>
      <c r="N415" s="14"/>
      <c r="O415" s="14"/>
      <c r="P415" s="14"/>
      <c r="Q415" s="261"/>
      <c r="R415" s="14"/>
      <c r="S415" s="14"/>
      <c r="T415" s="14"/>
      <c r="U415" s="14"/>
      <c r="V415" s="14"/>
      <c r="W415" s="14"/>
      <c r="X415" s="14"/>
      <c r="Y415" s="14"/>
      <c r="Z415" s="14"/>
    </row>
    <row r="416" spans="1:26" ht="16.5" customHeight="1" x14ac:dyDescent="0.15">
      <c r="A416" s="133"/>
      <c r="B416" s="12" t="s">
        <v>2224</v>
      </c>
      <c r="C416" s="260"/>
      <c r="D416" s="14"/>
      <c r="E416" s="14"/>
      <c r="F416" s="14"/>
      <c r="G416" s="14"/>
      <c r="H416" s="14"/>
      <c r="I416" s="14"/>
      <c r="J416" s="14"/>
      <c r="K416" s="14"/>
      <c r="L416" s="14"/>
      <c r="M416" s="14"/>
      <c r="N416" s="14"/>
      <c r="O416" s="14"/>
      <c r="P416" s="14"/>
      <c r="Q416" s="261"/>
      <c r="R416" s="14"/>
      <c r="S416" s="14"/>
      <c r="T416" s="14"/>
      <c r="U416" s="14"/>
      <c r="V416" s="14"/>
      <c r="W416" s="14"/>
      <c r="X416" s="14"/>
      <c r="Y416" s="14"/>
      <c r="Z416" s="14"/>
    </row>
    <row r="417" spans="1:26" ht="16.5" customHeight="1" x14ac:dyDescent="0.15">
      <c r="A417" s="133"/>
      <c r="B417" s="12" t="s">
        <v>2225</v>
      </c>
      <c r="C417" s="268" t="s">
        <v>2226</v>
      </c>
      <c r="D417" s="14" t="e">
        <f>($D$415)/($D$411)</f>
        <v>#VALUE!</v>
      </c>
      <c r="E417" s="14"/>
      <c r="F417" s="14"/>
      <c r="G417" s="14"/>
      <c r="H417" s="14"/>
      <c r="I417" s="14">
        <v>2.92</v>
      </c>
      <c r="J417" s="14"/>
      <c r="K417" s="14"/>
      <c r="L417" s="14"/>
      <c r="M417" s="14"/>
      <c r="N417" s="14"/>
      <c r="O417" s="14"/>
      <c r="P417" s="14"/>
      <c r="Q417" s="261"/>
      <c r="R417" s="14"/>
      <c r="S417" s="14"/>
      <c r="T417" s="14"/>
      <c r="U417" s="14"/>
      <c r="V417" s="14"/>
      <c r="W417" s="14"/>
      <c r="X417" s="14"/>
      <c r="Y417" s="14"/>
      <c r="Z417" s="14"/>
    </row>
    <row r="418" spans="1:26" ht="16.5" customHeight="1" x14ac:dyDescent="0.15">
      <c r="A418" s="133"/>
      <c r="B418" s="12" t="s">
        <v>2227</v>
      </c>
      <c r="C418" s="260"/>
      <c r="D418" s="14"/>
      <c r="E418" s="14"/>
      <c r="F418" s="14"/>
      <c r="G418" s="14"/>
      <c r="H418" s="14"/>
      <c r="I418" s="14"/>
      <c r="J418" s="14"/>
      <c r="K418" s="14"/>
      <c r="L418" s="14"/>
      <c r="M418" s="14"/>
      <c r="N418" s="14"/>
      <c r="O418" s="14"/>
      <c r="P418" s="14"/>
      <c r="Q418" s="261"/>
      <c r="R418" s="14"/>
      <c r="S418" s="14"/>
      <c r="T418" s="14"/>
      <c r="U418" s="14"/>
      <c r="V418" s="14"/>
      <c r="W418" s="14"/>
      <c r="X418" s="14"/>
      <c r="Y418" s="14"/>
      <c r="Z418" s="14"/>
    </row>
    <row r="419" spans="1:26" ht="16.5" customHeight="1" x14ac:dyDescent="0.15">
      <c r="A419" s="133"/>
      <c r="B419" s="12" t="s">
        <v>2228</v>
      </c>
      <c r="C419" s="268" t="s">
        <v>2229</v>
      </c>
      <c r="D419" s="14" t="e">
        <f>($D$417)/($D$411)</f>
        <v>#VALUE!</v>
      </c>
      <c r="E419" s="14"/>
      <c r="F419" s="14"/>
      <c r="G419" s="14"/>
      <c r="H419" s="14"/>
      <c r="I419" s="14" t="s">
        <v>2230</v>
      </c>
      <c r="J419" s="14"/>
      <c r="K419" s="14"/>
      <c r="L419" s="14"/>
      <c r="M419" s="14"/>
      <c r="N419" s="14"/>
      <c r="O419" s="14"/>
      <c r="P419" s="14"/>
      <c r="Q419" s="261"/>
      <c r="R419" s="14"/>
      <c r="S419" s="14"/>
      <c r="T419" s="14"/>
      <c r="U419" s="14"/>
      <c r="V419" s="14"/>
      <c r="W419" s="14"/>
      <c r="X419" s="14"/>
      <c r="Y419" s="14"/>
      <c r="Z419" s="14"/>
    </row>
    <row r="420" spans="1:26" ht="16.5" customHeight="1" x14ac:dyDescent="0.15">
      <c r="A420" s="133"/>
      <c r="B420" s="12" t="s">
        <v>2231</v>
      </c>
      <c r="C420" s="268"/>
      <c r="D420" s="14"/>
      <c r="E420" s="14"/>
      <c r="F420" s="14"/>
      <c r="G420" s="14"/>
      <c r="H420" s="14"/>
      <c r="I420" s="14"/>
      <c r="J420" s="14"/>
      <c r="K420" s="14"/>
      <c r="L420" s="14"/>
      <c r="M420" s="14"/>
      <c r="N420" s="14"/>
      <c r="O420" s="14"/>
      <c r="P420" s="14"/>
      <c r="Q420" s="261"/>
      <c r="R420" s="14"/>
      <c r="S420" s="14"/>
      <c r="T420" s="14"/>
      <c r="U420" s="14"/>
      <c r="V420" s="14"/>
      <c r="W420" s="14"/>
      <c r="X420" s="14"/>
      <c r="Y420" s="14"/>
      <c r="Z420" s="14"/>
    </row>
    <row r="421" spans="1:26" ht="16.5" customHeight="1" x14ac:dyDescent="0.15">
      <c r="A421" s="133"/>
      <c r="B421" s="12" t="s">
        <v>2232</v>
      </c>
      <c r="C421" s="268" t="s">
        <v>2233</v>
      </c>
      <c r="D421" s="14" t="e">
        <f>(($D$419)/($D$411))</f>
        <v>#VALUE!</v>
      </c>
      <c r="E421" s="14"/>
      <c r="F421" s="14"/>
      <c r="G421" s="14"/>
      <c r="H421" s="14"/>
      <c r="I421" s="14" t="s">
        <v>2234</v>
      </c>
      <c r="J421" s="14"/>
      <c r="K421" s="14"/>
      <c r="L421" s="14"/>
      <c r="M421" s="14"/>
      <c r="N421" s="14"/>
      <c r="O421" s="14"/>
      <c r="P421" s="14"/>
      <c r="Q421" s="261"/>
      <c r="R421" s="14"/>
      <c r="S421" s="14"/>
      <c r="T421" s="14"/>
      <c r="U421" s="14"/>
      <c r="V421" s="14"/>
      <c r="W421" s="14"/>
      <c r="X421" s="14"/>
      <c r="Y421" s="14"/>
      <c r="Z421" s="14"/>
    </row>
    <row r="422" spans="1:26" ht="16.5" customHeight="1" x14ac:dyDescent="0.15">
      <c r="A422" s="133"/>
      <c r="B422" s="12" t="s">
        <v>2235</v>
      </c>
      <c r="C422" s="268"/>
      <c r="D422" s="14"/>
      <c r="E422" s="14"/>
      <c r="F422" s="14"/>
      <c r="G422" s="14"/>
      <c r="H422" s="14"/>
      <c r="I422" s="14"/>
      <c r="J422" s="14"/>
      <c r="K422" s="14"/>
      <c r="L422" s="14"/>
      <c r="M422" s="14"/>
      <c r="N422" s="14"/>
      <c r="O422" s="14"/>
      <c r="P422" s="14"/>
      <c r="Q422" s="261"/>
      <c r="R422" s="14"/>
      <c r="S422" s="14"/>
      <c r="T422" s="14"/>
      <c r="U422" s="14"/>
      <c r="V422" s="14"/>
      <c r="W422" s="14"/>
      <c r="X422" s="14"/>
      <c r="Y422" s="14"/>
      <c r="Z422" s="14"/>
    </row>
    <row r="423" spans="1:26" ht="16.5" customHeight="1" x14ac:dyDescent="0.15">
      <c r="A423" s="133"/>
      <c r="B423" s="12" t="s">
        <v>2236</v>
      </c>
      <c r="C423" s="268" t="s">
        <v>2237</v>
      </c>
      <c r="D423" s="14" t="e">
        <f>($D$421)/(D411)</f>
        <v>#VALUE!</v>
      </c>
      <c r="E423" s="14"/>
      <c r="F423" s="14"/>
      <c r="G423" s="14"/>
      <c r="H423" s="14"/>
      <c r="I423" s="14" t="s">
        <v>2238</v>
      </c>
      <c r="J423" s="14"/>
      <c r="K423" s="14"/>
      <c r="L423" s="14"/>
      <c r="M423" s="14"/>
      <c r="N423" s="14"/>
      <c r="O423" s="14"/>
      <c r="P423" s="14"/>
      <c r="Q423" s="261"/>
      <c r="R423" s="14"/>
      <c r="S423" s="14"/>
      <c r="T423" s="14"/>
      <c r="U423" s="14"/>
      <c r="V423" s="14"/>
      <c r="W423" s="14"/>
      <c r="X423" s="14"/>
      <c r="Y423" s="14"/>
      <c r="Z423" s="14"/>
    </row>
    <row r="424" spans="1:26" ht="16.5" customHeight="1" x14ac:dyDescent="0.15">
      <c r="A424" s="133"/>
      <c r="B424" s="12"/>
      <c r="C424" s="268"/>
      <c r="D424" s="14"/>
      <c r="E424" s="14"/>
      <c r="F424" s="14"/>
      <c r="G424" s="14"/>
      <c r="H424" s="14"/>
      <c r="I424" s="14"/>
      <c r="J424" s="14"/>
      <c r="K424" s="14"/>
      <c r="L424" s="14"/>
      <c r="M424" s="14"/>
      <c r="N424" s="14"/>
      <c r="O424" s="14"/>
      <c r="P424" s="14"/>
      <c r="Q424" s="261"/>
      <c r="R424" s="14"/>
      <c r="S424" s="14"/>
      <c r="T424" s="14"/>
      <c r="U424" s="14"/>
      <c r="V424" s="14"/>
      <c r="W424" s="14"/>
      <c r="X424" s="14"/>
      <c r="Y424" s="14"/>
      <c r="Z424" s="14"/>
    </row>
    <row r="425" spans="1:26" ht="16.5" customHeight="1" x14ac:dyDescent="0.2">
      <c r="A425" s="133" t="s">
        <v>2182</v>
      </c>
      <c r="B425" s="264" t="s">
        <v>2239</v>
      </c>
      <c r="C425" s="289"/>
      <c r="D425" s="290"/>
      <c r="E425" s="8"/>
      <c r="F425" s="288"/>
      <c r="G425" s="3"/>
      <c r="H425" s="3"/>
      <c r="I425" s="3"/>
      <c r="J425" s="3"/>
      <c r="K425" s="3"/>
      <c r="L425" s="3"/>
      <c r="M425" s="3"/>
      <c r="N425" s="3"/>
      <c r="O425" s="3"/>
      <c r="P425" s="3"/>
      <c r="Q425" s="263"/>
      <c r="R425" s="3"/>
      <c r="S425" s="3"/>
      <c r="T425" s="3"/>
      <c r="U425" s="3"/>
      <c r="V425" s="3"/>
      <c r="W425" s="3"/>
      <c r="X425" s="3"/>
      <c r="Y425" s="3"/>
      <c r="Z425" s="3"/>
    </row>
    <row r="426" spans="1:26" ht="16.5" customHeight="1" x14ac:dyDescent="0.2">
      <c r="A426" s="266" t="s">
        <v>2240</v>
      </c>
      <c r="B426" s="267" t="s">
        <v>2241</v>
      </c>
      <c r="C426" s="291"/>
      <c r="D426" s="292"/>
      <c r="E426" s="293"/>
      <c r="F426" s="294"/>
      <c r="G426" s="280"/>
      <c r="H426" s="280"/>
      <c r="I426" s="280"/>
      <c r="J426" s="280"/>
      <c r="K426" s="280"/>
      <c r="L426" s="280"/>
      <c r="M426" s="280"/>
      <c r="N426" s="280"/>
      <c r="O426" s="280"/>
      <c r="P426" s="280"/>
      <c r="Q426" s="281"/>
      <c r="R426" s="280"/>
      <c r="S426" s="280"/>
      <c r="T426" s="280"/>
      <c r="U426" s="280"/>
      <c r="V426" s="280"/>
      <c r="W426" s="280"/>
      <c r="X426" s="280"/>
      <c r="Y426" s="280"/>
      <c r="Z426" s="280"/>
    </row>
    <row r="427" spans="1:26" ht="16.5" customHeight="1" x14ac:dyDescent="0.2">
      <c r="A427" s="266"/>
      <c r="B427" s="183" t="s">
        <v>2242</v>
      </c>
      <c r="C427" s="268" t="s">
        <v>2243</v>
      </c>
      <c r="D427" s="6" t="s">
        <v>2187</v>
      </c>
      <c r="E427" s="293"/>
      <c r="F427" s="294"/>
      <c r="G427" s="280"/>
      <c r="H427" s="280"/>
      <c r="I427" s="280"/>
      <c r="J427" s="280"/>
      <c r="K427" s="280"/>
      <c r="L427" s="280"/>
      <c r="M427" s="280"/>
      <c r="N427" s="280"/>
      <c r="O427" s="280"/>
      <c r="P427" s="280"/>
      <c r="Q427" s="281"/>
      <c r="R427" s="280"/>
      <c r="S427" s="280"/>
      <c r="T427" s="280"/>
      <c r="U427" s="280"/>
      <c r="V427" s="280"/>
      <c r="W427" s="280"/>
      <c r="X427" s="280"/>
      <c r="Y427" s="280"/>
      <c r="Z427" s="280"/>
    </row>
    <row r="428" spans="1:26" ht="16.5" customHeight="1" x14ac:dyDescent="0.2">
      <c r="A428" s="133"/>
      <c r="B428" s="12" t="s">
        <v>2244</v>
      </c>
      <c r="C428" s="268" t="s">
        <v>2245</v>
      </c>
      <c r="D428" s="6" t="s">
        <v>1684</v>
      </c>
      <c r="E428" s="1" t="s">
        <v>2246</v>
      </c>
      <c r="F428" s="9" t="str">
        <f>$D$427</f>
        <v>(... ÷ ...)</v>
      </c>
      <c r="G428" s="14"/>
      <c r="H428" s="14"/>
      <c r="I428" s="14"/>
      <c r="J428" s="14"/>
      <c r="K428" s="14"/>
      <c r="L428" s="14"/>
      <c r="M428" s="14"/>
      <c r="N428" s="14"/>
      <c r="O428" s="14"/>
      <c r="P428" s="14"/>
      <c r="Q428" s="261"/>
      <c r="R428" s="14"/>
      <c r="S428" s="14"/>
      <c r="T428" s="14"/>
      <c r="U428" s="14"/>
      <c r="V428" s="14"/>
      <c r="W428" s="14"/>
      <c r="X428" s="14"/>
      <c r="Y428" s="14"/>
      <c r="Z428" s="14"/>
    </row>
    <row r="429" spans="1:26" ht="16.5" customHeight="1" x14ac:dyDescent="0.2">
      <c r="A429" s="133"/>
      <c r="B429" s="12" t="s">
        <v>2247</v>
      </c>
      <c r="C429" s="268" t="s">
        <v>2192</v>
      </c>
      <c r="D429" s="1">
        <v>1</v>
      </c>
      <c r="E429" s="1"/>
      <c r="F429" s="9"/>
      <c r="G429" s="14"/>
      <c r="H429" s="14"/>
      <c r="I429" s="14"/>
      <c r="J429" s="14"/>
      <c r="K429" s="14"/>
      <c r="L429" s="14"/>
      <c r="M429" s="14"/>
      <c r="N429" s="14"/>
      <c r="O429" s="14"/>
      <c r="P429" s="14"/>
      <c r="Q429" s="261"/>
      <c r="R429" s="14"/>
      <c r="S429" s="14"/>
      <c r="T429" s="14"/>
      <c r="U429" s="14"/>
      <c r="V429" s="14"/>
      <c r="W429" s="14"/>
      <c r="X429" s="14"/>
      <c r="Y429" s="14"/>
      <c r="Z429" s="14"/>
    </row>
    <row r="430" spans="1:26" ht="16.5" customHeight="1" x14ac:dyDescent="0.2">
      <c r="A430" s="133"/>
      <c r="B430" s="12" t="s">
        <v>2193</v>
      </c>
      <c r="C430" s="268"/>
      <c r="D430" s="6"/>
      <c r="E430" s="1"/>
      <c r="F430" s="9"/>
      <c r="G430" s="14"/>
      <c r="H430" s="14"/>
      <c r="I430" s="14"/>
      <c r="J430" s="14"/>
      <c r="K430" s="14"/>
      <c r="L430" s="14"/>
      <c r="M430" s="14"/>
      <c r="N430" s="14"/>
      <c r="O430" s="14"/>
      <c r="P430" s="14"/>
      <c r="Q430" s="261"/>
      <c r="R430" s="14"/>
      <c r="S430" s="14"/>
      <c r="T430" s="14"/>
      <c r="U430" s="14"/>
      <c r="V430" s="14"/>
      <c r="W430" s="14"/>
      <c r="X430" s="14"/>
      <c r="Y430" s="14"/>
      <c r="Z430" s="14"/>
    </row>
    <row r="431" spans="1:26" ht="16.5" customHeight="1" x14ac:dyDescent="0.2">
      <c r="A431" s="133"/>
      <c r="B431" s="12" t="s">
        <v>2248</v>
      </c>
      <c r="C431" s="268" t="s">
        <v>2245</v>
      </c>
      <c r="D431" s="1" t="str">
        <f>$D$428</f>
        <v>xxx</v>
      </c>
      <c r="E431" s="1"/>
      <c r="F431" s="9"/>
      <c r="G431" s="14"/>
      <c r="H431" s="14"/>
      <c r="I431" s="14"/>
      <c r="J431" s="14"/>
      <c r="K431" s="14"/>
      <c r="L431" s="14"/>
      <c r="M431" s="14"/>
      <c r="N431" s="14"/>
      <c r="O431" s="14"/>
      <c r="P431" s="14"/>
      <c r="Q431" s="261"/>
      <c r="R431" s="14"/>
      <c r="S431" s="14"/>
      <c r="T431" s="14"/>
      <c r="U431" s="14"/>
      <c r="V431" s="14"/>
      <c r="W431" s="14"/>
      <c r="X431" s="14"/>
      <c r="Y431" s="14"/>
      <c r="Z431" s="14"/>
    </row>
    <row r="432" spans="1:26" ht="16.5" customHeight="1" x14ac:dyDescent="0.2">
      <c r="A432" s="133"/>
      <c r="B432" s="12" t="s">
        <v>2195</v>
      </c>
      <c r="C432" s="268" t="s">
        <v>2196</v>
      </c>
      <c r="D432" s="1" t="e">
        <f>$D$386</f>
        <v>#VALUE!</v>
      </c>
      <c r="E432" s="1"/>
      <c r="F432" s="9"/>
      <c r="G432" s="14"/>
      <c r="H432" s="14"/>
      <c r="I432" s="14"/>
      <c r="J432" s="14"/>
      <c r="K432" s="14"/>
      <c r="L432" s="14"/>
      <c r="M432" s="14"/>
      <c r="N432" s="14"/>
      <c r="O432" s="14"/>
      <c r="P432" s="14"/>
      <c r="Q432" s="261"/>
      <c r="R432" s="14"/>
      <c r="S432" s="14"/>
      <c r="T432" s="14"/>
      <c r="U432" s="14"/>
      <c r="V432" s="14"/>
      <c r="W432" s="14"/>
      <c r="X432" s="14"/>
      <c r="Y432" s="14"/>
      <c r="Z432" s="14"/>
    </row>
    <row r="433" spans="1:26" ht="16.5" customHeight="1" x14ac:dyDescent="0.2">
      <c r="A433" s="133"/>
      <c r="B433" s="12" t="s">
        <v>2197</v>
      </c>
      <c r="C433" s="268" t="s">
        <v>2192</v>
      </c>
      <c r="D433" s="1">
        <f>$D$391</f>
        <v>1</v>
      </c>
      <c r="E433" s="1"/>
      <c r="F433" s="9"/>
      <c r="G433" s="14"/>
      <c r="H433" s="14"/>
      <c r="I433" s="14"/>
      <c r="J433" s="14"/>
      <c r="K433" s="14"/>
      <c r="L433" s="14"/>
      <c r="M433" s="14"/>
      <c r="N433" s="14"/>
      <c r="O433" s="14"/>
      <c r="P433" s="14"/>
      <c r="Q433" s="261"/>
      <c r="R433" s="14"/>
      <c r="S433" s="14"/>
      <c r="T433" s="14"/>
      <c r="U433" s="14"/>
      <c r="V433" s="14"/>
      <c r="W433" s="14"/>
      <c r="X433" s="14"/>
      <c r="Y433" s="14"/>
      <c r="Z433" s="14"/>
    </row>
    <row r="434" spans="1:26" ht="16.5" customHeight="1" x14ac:dyDescent="0.2">
      <c r="A434" s="133"/>
      <c r="B434" s="12" t="s">
        <v>2249</v>
      </c>
      <c r="C434" s="268"/>
      <c r="D434" s="6"/>
      <c r="E434" s="1"/>
      <c r="F434" s="9"/>
      <c r="G434" s="14"/>
      <c r="H434" s="14"/>
      <c r="I434" s="14"/>
      <c r="J434" s="14"/>
      <c r="K434" s="14"/>
      <c r="L434" s="14"/>
      <c r="M434" s="14"/>
      <c r="N434" s="14"/>
      <c r="O434" s="14"/>
      <c r="P434" s="14"/>
      <c r="Q434" s="261"/>
      <c r="R434" s="14"/>
      <c r="S434" s="14"/>
      <c r="T434" s="14"/>
      <c r="U434" s="14"/>
      <c r="V434" s="14"/>
      <c r="W434" s="14"/>
      <c r="X434" s="14"/>
      <c r="Y434" s="14"/>
      <c r="Z434" s="14"/>
    </row>
    <row r="435" spans="1:26" ht="16.5" customHeight="1" x14ac:dyDescent="0.2">
      <c r="A435" s="133"/>
      <c r="B435" s="12" t="s">
        <v>2250</v>
      </c>
      <c r="C435" s="268"/>
      <c r="D435" s="1"/>
      <c r="E435" s="1"/>
      <c r="F435" s="9"/>
      <c r="G435" s="14"/>
      <c r="H435" s="14"/>
      <c r="I435" s="14"/>
      <c r="J435" s="14"/>
      <c r="K435" s="14"/>
      <c r="L435" s="14"/>
      <c r="M435" s="14"/>
      <c r="N435" s="14"/>
      <c r="O435" s="14"/>
      <c r="P435" s="14"/>
      <c r="Q435" s="261"/>
      <c r="R435" s="14"/>
      <c r="S435" s="14"/>
      <c r="T435" s="14"/>
      <c r="U435" s="14"/>
      <c r="V435" s="14"/>
      <c r="W435" s="14"/>
      <c r="X435" s="14"/>
      <c r="Y435" s="14"/>
      <c r="Z435" s="14"/>
    </row>
    <row r="436" spans="1:26" ht="16.5" customHeight="1" x14ac:dyDescent="0.2">
      <c r="A436" s="133"/>
      <c r="B436" s="12" t="s">
        <v>2200</v>
      </c>
      <c r="C436" s="268" t="s">
        <v>2201</v>
      </c>
      <c r="D436" s="1" t="e">
        <f>(((($D$432)/($D$433))-1)/(($D$431)*($D$432)))+1</f>
        <v>#VALUE!</v>
      </c>
      <c r="E436" s="1"/>
      <c r="F436" s="9"/>
      <c r="G436" s="14"/>
      <c r="H436" s="14"/>
      <c r="I436" s="14"/>
      <c r="J436" s="14"/>
      <c r="K436" s="14"/>
      <c r="L436" s="14"/>
      <c r="M436" s="14"/>
      <c r="N436" s="14"/>
      <c r="O436" s="14"/>
      <c r="P436" s="14"/>
      <c r="Q436" s="261"/>
      <c r="R436" s="14"/>
      <c r="S436" s="14"/>
      <c r="T436" s="14"/>
      <c r="U436" s="14"/>
      <c r="V436" s="14"/>
      <c r="W436" s="14"/>
      <c r="X436" s="14"/>
      <c r="Y436" s="14"/>
      <c r="Z436" s="14"/>
    </row>
    <row r="437" spans="1:26" ht="16.5" customHeight="1" x14ac:dyDescent="0.2">
      <c r="A437" s="133"/>
      <c r="B437" s="12" t="s">
        <v>2251</v>
      </c>
      <c r="C437" s="268" t="s">
        <v>2009</v>
      </c>
      <c r="D437" s="6" t="s">
        <v>1684</v>
      </c>
      <c r="E437" s="1"/>
      <c r="F437" s="9"/>
      <c r="G437" s="14"/>
      <c r="H437" s="14"/>
      <c r="I437" s="14"/>
      <c r="J437" s="14"/>
      <c r="K437" s="14"/>
      <c r="L437" s="14"/>
      <c r="M437" s="14"/>
      <c r="N437" s="14"/>
      <c r="O437" s="14"/>
      <c r="P437" s="14"/>
      <c r="Q437" s="261"/>
      <c r="R437" s="14"/>
      <c r="S437" s="14"/>
      <c r="T437" s="14"/>
      <c r="U437" s="14"/>
      <c r="V437" s="14"/>
      <c r="W437" s="14"/>
      <c r="X437" s="14"/>
      <c r="Y437" s="14"/>
      <c r="Z437" s="14"/>
    </row>
    <row r="438" spans="1:26" ht="16.5" customHeight="1" x14ac:dyDescent="0.2">
      <c r="A438" s="133"/>
      <c r="B438" s="12" t="s">
        <v>2252</v>
      </c>
      <c r="C438" s="268" t="s">
        <v>2009</v>
      </c>
      <c r="D438" s="6" t="str">
        <f>$D$437</f>
        <v>xxx</v>
      </c>
      <c r="E438" s="1"/>
      <c r="F438" s="9"/>
      <c r="G438" s="14"/>
      <c r="H438" s="14"/>
      <c r="I438" s="14" t="s">
        <v>2204</v>
      </c>
      <c r="J438" s="14"/>
      <c r="K438" s="14"/>
      <c r="L438" s="14"/>
      <c r="M438" s="14"/>
      <c r="N438" s="14"/>
      <c r="O438" s="14"/>
      <c r="P438" s="14"/>
      <c r="Q438" s="261"/>
      <c r="R438" s="14"/>
      <c r="S438" s="14"/>
      <c r="T438" s="14"/>
      <c r="U438" s="14"/>
      <c r="V438" s="14"/>
      <c r="W438" s="14"/>
      <c r="X438" s="14"/>
      <c r="Y438" s="14"/>
      <c r="Z438" s="14"/>
    </row>
    <row r="439" spans="1:26" ht="16.5" customHeight="1" x14ac:dyDescent="0.2">
      <c r="A439" s="266" t="s">
        <v>2253</v>
      </c>
      <c r="B439" s="267" t="s">
        <v>2254</v>
      </c>
      <c r="C439" s="291"/>
      <c r="D439" s="292"/>
      <c r="E439" s="293"/>
      <c r="F439" s="294"/>
      <c r="G439" s="280"/>
      <c r="H439" s="280"/>
      <c r="I439" s="280"/>
      <c r="J439" s="280"/>
      <c r="K439" s="280"/>
      <c r="L439" s="280"/>
      <c r="M439" s="280"/>
      <c r="N439" s="280"/>
      <c r="O439" s="280"/>
      <c r="P439" s="280"/>
      <c r="Q439" s="281"/>
      <c r="R439" s="280"/>
      <c r="S439" s="280"/>
      <c r="T439" s="280"/>
      <c r="U439" s="280"/>
      <c r="V439" s="280"/>
      <c r="W439" s="280"/>
      <c r="X439" s="280"/>
      <c r="Y439" s="280"/>
      <c r="Z439" s="280"/>
    </row>
    <row r="440" spans="1:26" ht="16.5" customHeight="1" x14ac:dyDescent="0.2">
      <c r="A440" s="133"/>
      <c r="B440" s="12" t="s">
        <v>2255</v>
      </c>
      <c r="C440" s="268"/>
      <c r="D440" s="6"/>
      <c r="E440" s="1"/>
      <c r="F440" s="9"/>
      <c r="G440" s="14"/>
      <c r="H440" s="14"/>
      <c r="I440" s="14"/>
      <c r="J440" s="14"/>
      <c r="K440" s="14"/>
      <c r="L440" s="14"/>
      <c r="M440" s="14"/>
      <c r="N440" s="14"/>
      <c r="O440" s="14"/>
      <c r="P440" s="14"/>
      <c r="Q440" s="261"/>
      <c r="R440" s="14"/>
      <c r="S440" s="14"/>
      <c r="T440" s="14"/>
      <c r="U440" s="14"/>
      <c r="V440" s="14"/>
      <c r="W440" s="14"/>
      <c r="X440" s="14"/>
      <c r="Y440" s="14"/>
      <c r="Z440" s="14"/>
    </row>
    <row r="441" spans="1:26" ht="16.5" customHeight="1" x14ac:dyDescent="0.2">
      <c r="A441" s="133"/>
      <c r="B441" s="12" t="s">
        <v>2256</v>
      </c>
      <c r="C441" s="268" t="s">
        <v>2196</v>
      </c>
      <c r="D441" s="1" t="e">
        <f>$D$432</f>
        <v>#VALUE!</v>
      </c>
      <c r="E441" s="1"/>
      <c r="F441" s="9"/>
      <c r="G441" s="14"/>
      <c r="H441" s="14"/>
      <c r="I441" s="14"/>
      <c r="J441" s="14"/>
      <c r="K441" s="14"/>
      <c r="L441" s="14"/>
      <c r="M441" s="14"/>
      <c r="N441" s="14"/>
      <c r="O441" s="14"/>
      <c r="P441" s="14"/>
      <c r="Q441" s="261"/>
      <c r="R441" s="14"/>
      <c r="S441" s="14"/>
      <c r="T441" s="14"/>
      <c r="U441" s="14"/>
      <c r="V441" s="14"/>
      <c r="W441" s="14"/>
      <c r="X441" s="14"/>
      <c r="Y441" s="14"/>
      <c r="Z441" s="14"/>
    </row>
    <row r="442" spans="1:26" ht="16.5" customHeight="1" x14ac:dyDescent="0.2">
      <c r="A442" s="133"/>
      <c r="B442" s="12" t="s">
        <v>2257</v>
      </c>
      <c r="C442" s="268" t="s">
        <v>2192</v>
      </c>
      <c r="D442" s="1">
        <f>$D$433</f>
        <v>1</v>
      </c>
      <c r="E442" s="1"/>
      <c r="F442" s="9"/>
      <c r="G442" s="14"/>
      <c r="H442" s="14"/>
      <c r="I442" s="14"/>
      <c r="J442" s="14"/>
      <c r="K442" s="14"/>
      <c r="L442" s="14"/>
      <c r="M442" s="14"/>
      <c r="N442" s="14"/>
      <c r="O442" s="14"/>
      <c r="P442" s="14"/>
      <c r="Q442" s="261"/>
      <c r="R442" s="14"/>
      <c r="S442" s="14"/>
      <c r="T442" s="14"/>
      <c r="U442" s="14"/>
      <c r="V442" s="14"/>
      <c r="W442" s="14"/>
      <c r="X442" s="14"/>
      <c r="Y442" s="14"/>
      <c r="Z442" s="14"/>
    </row>
    <row r="443" spans="1:26" ht="16.5" customHeight="1" x14ac:dyDescent="0.2">
      <c r="A443" s="133"/>
      <c r="B443" s="12" t="s">
        <v>2258</v>
      </c>
      <c r="C443" s="268" t="s">
        <v>2009</v>
      </c>
      <c r="D443" s="1" t="str">
        <f>$D$438</f>
        <v>xxx</v>
      </c>
      <c r="E443" s="1"/>
      <c r="F443" s="9"/>
      <c r="G443" s="14"/>
      <c r="H443" s="14"/>
      <c r="I443" s="14"/>
      <c r="J443" s="14"/>
      <c r="K443" s="14"/>
      <c r="L443" s="14"/>
      <c r="M443" s="14"/>
      <c r="N443" s="14"/>
      <c r="O443" s="14"/>
      <c r="P443" s="14"/>
      <c r="Q443" s="261"/>
      <c r="R443" s="14"/>
      <c r="S443" s="14"/>
      <c r="T443" s="14"/>
      <c r="U443" s="14"/>
      <c r="V443" s="14"/>
      <c r="W443" s="14"/>
      <c r="X443" s="14"/>
      <c r="Y443" s="14"/>
      <c r="Z443" s="14"/>
    </row>
    <row r="444" spans="1:26" ht="16.5" customHeight="1" x14ac:dyDescent="0.2">
      <c r="A444" s="133"/>
      <c r="B444" s="12" t="s">
        <v>2259</v>
      </c>
      <c r="C444" s="268"/>
      <c r="D444" s="1"/>
      <c r="E444" s="1"/>
      <c r="F444" s="9"/>
      <c r="G444" s="14"/>
      <c r="H444" s="14"/>
      <c r="I444" s="14"/>
      <c r="J444" s="14"/>
      <c r="K444" s="14"/>
      <c r="L444" s="14"/>
      <c r="M444" s="14"/>
      <c r="N444" s="14"/>
      <c r="O444" s="14"/>
      <c r="P444" s="14"/>
      <c r="Q444" s="261"/>
      <c r="R444" s="14"/>
      <c r="S444" s="14"/>
      <c r="T444" s="14"/>
      <c r="U444" s="14"/>
      <c r="V444" s="14"/>
      <c r="W444" s="14"/>
      <c r="X444" s="14"/>
      <c r="Y444" s="14"/>
      <c r="Z444" s="14"/>
    </row>
    <row r="445" spans="1:26" ht="16.5" customHeight="1" x14ac:dyDescent="0.2">
      <c r="A445" s="133"/>
      <c r="B445" s="12" t="s">
        <v>2260</v>
      </c>
      <c r="C445" s="268"/>
      <c r="D445" s="1"/>
      <c r="E445" s="1"/>
      <c r="F445" s="9"/>
      <c r="G445" s="14"/>
      <c r="H445" s="14"/>
      <c r="I445" s="14"/>
      <c r="J445" s="14"/>
      <c r="K445" s="14"/>
      <c r="L445" s="14"/>
      <c r="M445" s="14"/>
      <c r="N445" s="14"/>
      <c r="O445" s="14"/>
      <c r="P445" s="14"/>
      <c r="Q445" s="261"/>
      <c r="R445" s="14"/>
      <c r="S445" s="14"/>
      <c r="T445" s="14"/>
      <c r="U445" s="14"/>
      <c r="V445" s="14"/>
      <c r="W445" s="14"/>
      <c r="X445" s="14"/>
      <c r="Y445" s="14"/>
      <c r="Z445" s="14"/>
    </row>
    <row r="446" spans="1:26" ht="16.5" customHeight="1" x14ac:dyDescent="0.2">
      <c r="A446" s="133"/>
      <c r="B446" s="12"/>
      <c r="C446" s="268" t="s">
        <v>1916</v>
      </c>
      <c r="D446" s="1" t="e">
        <f>(((($D$441)/($D$442))-1)/(($D$443)-1))/$D$441</f>
        <v>#VALUE!</v>
      </c>
      <c r="E446" s="1" t="s">
        <v>2246</v>
      </c>
      <c r="F446" s="9" t="str">
        <f>$D$427</f>
        <v>(... ÷ ...)</v>
      </c>
      <c r="G446" s="14"/>
      <c r="H446" s="14"/>
      <c r="I446" s="14" t="s">
        <v>2214</v>
      </c>
      <c r="J446" s="14"/>
      <c r="K446" s="14"/>
      <c r="L446" s="14"/>
      <c r="M446" s="14"/>
      <c r="N446" s="14"/>
      <c r="O446" s="14"/>
      <c r="P446" s="14"/>
      <c r="Q446" s="261"/>
      <c r="R446" s="14"/>
      <c r="S446" s="14"/>
      <c r="T446" s="14"/>
      <c r="U446" s="14"/>
      <c r="V446" s="14"/>
      <c r="W446" s="14"/>
      <c r="X446" s="14"/>
      <c r="Y446" s="14"/>
      <c r="Z446" s="14"/>
    </row>
    <row r="447" spans="1:26" ht="16.5" customHeight="1" x14ac:dyDescent="0.2">
      <c r="A447" s="266" t="s">
        <v>2261</v>
      </c>
      <c r="B447" s="267" t="s">
        <v>2215</v>
      </c>
      <c r="C447" s="291"/>
      <c r="D447" s="293"/>
      <c r="E447" s="293"/>
      <c r="F447" s="294"/>
      <c r="G447" s="280"/>
      <c r="H447" s="280"/>
      <c r="I447" s="280"/>
      <c r="J447" s="280"/>
      <c r="K447" s="280"/>
      <c r="L447" s="280"/>
      <c r="M447" s="280"/>
      <c r="N447" s="280"/>
      <c r="O447" s="280"/>
      <c r="P447" s="280"/>
      <c r="Q447" s="281"/>
      <c r="R447" s="280"/>
      <c r="S447" s="280"/>
      <c r="T447" s="280"/>
      <c r="U447" s="280"/>
      <c r="V447" s="280"/>
      <c r="W447" s="280"/>
      <c r="X447" s="280"/>
      <c r="Y447" s="280"/>
      <c r="Z447" s="280"/>
    </row>
    <row r="448" spans="1:26" ht="16.5" customHeight="1" x14ac:dyDescent="0.2">
      <c r="A448" s="133"/>
      <c r="B448" s="12" t="s">
        <v>2262</v>
      </c>
      <c r="C448" s="268"/>
      <c r="D448" s="1"/>
      <c r="E448" s="1"/>
      <c r="F448" s="9"/>
      <c r="G448" s="14"/>
      <c r="H448" s="14"/>
      <c r="I448" s="14"/>
      <c r="J448" s="14"/>
      <c r="K448" s="14"/>
      <c r="L448" s="14"/>
      <c r="M448" s="14"/>
      <c r="N448" s="14"/>
      <c r="O448" s="14"/>
      <c r="P448" s="14"/>
      <c r="Q448" s="261"/>
      <c r="R448" s="14"/>
      <c r="S448" s="14"/>
      <c r="T448" s="14"/>
      <c r="U448" s="14"/>
      <c r="V448" s="14"/>
      <c r="W448" s="14"/>
      <c r="X448" s="14"/>
      <c r="Y448" s="14"/>
      <c r="Z448" s="14"/>
    </row>
    <row r="449" spans="1:26" ht="16.5" customHeight="1" x14ac:dyDescent="0.2">
      <c r="A449" s="133"/>
      <c r="B449" s="12" t="s">
        <v>2263</v>
      </c>
      <c r="C449" s="268" t="s">
        <v>1916</v>
      </c>
      <c r="D449" s="1" t="e">
        <f>$D$446</f>
        <v>#VALUE!</v>
      </c>
      <c r="E449" s="1" t="s">
        <v>2246</v>
      </c>
      <c r="F449" s="9" t="str">
        <f>$D$427</f>
        <v>(... ÷ ...)</v>
      </c>
      <c r="G449" s="14"/>
      <c r="H449" s="14"/>
      <c r="I449" s="14"/>
      <c r="J449" s="14"/>
      <c r="K449" s="14"/>
      <c r="L449" s="14"/>
      <c r="M449" s="14"/>
      <c r="N449" s="14"/>
      <c r="O449" s="14"/>
      <c r="P449" s="14"/>
      <c r="Q449" s="261"/>
      <c r="R449" s="14"/>
      <c r="S449" s="14"/>
      <c r="T449" s="14"/>
      <c r="U449" s="14"/>
      <c r="V449" s="14"/>
      <c r="W449" s="14"/>
      <c r="X449" s="14"/>
      <c r="Y449" s="14"/>
      <c r="Z449" s="14"/>
    </row>
    <row r="450" spans="1:26" ht="16.5" customHeight="1" x14ac:dyDescent="0.2">
      <c r="A450" s="133"/>
      <c r="B450" s="12" t="s">
        <v>2218</v>
      </c>
      <c r="C450" s="268" t="s">
        <v>2196</v>
      </c>
      <c r="D450" s="1" t="e">
        <f>$D$432</f>
        <v>#VALUE!</v>
      </c>
      <c r="E450" s="1"/>
      <c r="F450" s="9"/>
      <c r="G450" s="14"/>
      <c r="H450" s="14"/>
      <c r="I450" s="14"/>
      <c r="J450" s="14"/>
      <c r="K450" s="14"/>
      <c r="L450" s="14"/>
      <c r="M450" s="14"/>
      <c r="N450" s="14"/>
      <c r="O450" s="14"/>
      <c r="P450" s="14"/>
      <c r="Q450" s="261"/>
      <c r="R450" s="14"/>
      <c r="S450" s="14"/>
      <c r="T450" s="14"/>
      <c r="U450" s="14"/>
      <c r="V450" s="14"/>
      <c r="W450" s="14"/>
      <c r="X450" s="14"/>
      <c r="Y450" s="14"/>
      <c r="Z450" s="14"/>
    </row>
    <row r="451" spans="1:26" ht="16.5" customHeight="1" x14ac:dyDescent="0.2">
      <c r="A451" s="133"/>
      <c r="B451" s="12" t="s">
        <v>2219</v>
      </c>
      <c r="C451" s="268" t="s">
        <v>2009</v>
      </c>
      <c r="D451" s="1" t="str">
        <f>$D$437</f>
        <v>xxx</v>
      </c>
      <c r="E451" s="1"/>
      <c r="F451" s="9"/>
      <c r="G451" s="14"/>
      <c r="H451" s="14"/>
      <c r="I451" s="14"/>
      <c r="J451" s="14"/>
      <c r="K451" s="14"/>
      <c r="L451" s="14"/>
      <c r="M451" s="14"/>
      <c r="N451" s="14"/>
      <c r="O451" s="14"/>
      <c r="P451" s="14"/>
      <c r="Q451" s="261"/>
      <c r="R451" s="14"/>
      <c r="S451" s="14"/>
      <c r="T451" s="14"/>
      <c r="U451" s="14"/>
      <c r="V451" s="14"/>
      <c r="W451" s="14"/>
      <c r="X451" s="14"/>
      <c r="Y451" s="14"/>
      <c r="Z451" s="14"/>
    </row>
    <row r="452" spans="1:26" ht="16.5" customHeight="1" x14ac:dyDescent="0.15">
      <c r="A452" s="133"/>
      <c r="B452" s="12" t="s">
        <v>2264</v>
      </c>
      <c r="C452" s="268"/>
      <c r="D452" s="14"/>
      <c r="E452" s="14"/>
      <c r="F452" s="14"/>
      <c r="G452" s="14"/>
      <c r="H452" s="14"/>
      <c r="I452" s="14"/>
      <c r="J452" s="14"/>
      <c r="K452" s="14"/>
      <c r="L452" s="14"/>
      <c r="M452" s="14"/>
      <c r="N452" s="14"/>
      <c r="O452" s="14"/>
      <c r="P452" s="14"/>
      <c r="Q452" s="261"/>
      <c r="R452" s="14"/>
      <c r="S452" s="14"/>
      <c r="T452" s="14"/>
      <c r="U452" s="14"/>
      <c r="V452" s="14"/>
      <c r="W452" s="14"/>
      <c r="X452" s="14"/>
      <c r="Y452" s="14"/>
      <c r="Z452" s="14"/>
    </row>
    <row r="453" spans="1:26" ht="16.5" customHeight="1" x14ac:dyDescent="0.15">
      <c r="A453" s="133"/>
      <c r="B453" s="12" t="s">
        <v>2265</v>
      </c>
      <c r="C453" s="268" t="s">
        <v>2266</v>
      </c>
      <c r="D453" s="14" t="e">
        <f>($D$450)/(1+($D$449)*($D$450))</f>
        <v>#VALUE!</v>
      </c>
      <c r="E453" s="14"/>
      <c r="F453" s="14"/>
      <c r="G453" s="14"/>
      <c r="H453" s="14"/>
      <c r="I453" s="14" t="s">
        <v>2223</v>
      </c>
      <c r="J453" s="14"/>
      <c r="K453" s="14"/>
      <c r="L453" s="14"/>
      <c r="M453" s="14"/>
      <c r="N453" s="14"/>
      <c r="O453" s="14"/>
      <c r="P453" s="14"/>
      <c r="Q453" s="261"/>
      <c r="R453" s="14"/>
      <c r="S453" s="14"/>
      <c r="T453" s="14"/>
      <c r="U453" s="14"/>
      <c r="V453" s="14"/>
      <c r="W453" s="14"/>
      <c r="X453" s="14"/>
      <c r="Y453" s="14"/>
      <c r="Z453" s="14"/>
    </row>
    <row r="454" spans="1:26" ht="16.5" customHeight="1" x14ac:dyDescent="0.15">
      <c r="A454" s="133"/>
      <c r="B454" s="12" t="s">
        <v>2224</v>
      </c>
      <c r="C454" s="268"/>
      <c r="D454" s="14"/>
      <c r="E454" s="14"/>
      <c r="F454" s="14"/>
      <c r="G454" s="14"/>
      <c r="H454" s="14"/>
      <c r="I454" s="14"/>
      <c r="J454" s="14"/>
      <c r="K454" s="14"/>
      <c r="L454" s="14"/>
      <c r="M454" s="14"/>
      <c r="N454" s="14"/>
      <c r="O454" s="14"/>
      <c r="P454" s="14"/>
      <c r="Q454" s="261"/>
      <c r="R454" s="14"/>
      <c r="S454" s="14"/>
      <c r="T454" s="14"/>
      <c r="U454" s="14"/>
      <c r="V454" s="14"/>
      <c r="W454" s="14"/>
      <c r="X454" s="14"/>
      <c r="Y454" s="14"/>
      <c r="Z454" s="14"/>
    </row>
    <row r="455" spans="1:26" ht="16.5" customHeight="1" x14ac:dyDescent="0.15">
      <c r="A455" s="133"/>
      <c r="B455" s="12" t="s">
        <v>2267</v>
      </c>
      <c r="C455" s="268" t="s">
        <v>2226</v>
      </c>
      <c r="D455" s="14" t="e">
        <f>($D$450)/(1+2*($D$449)*($D$450))</f>
        <v>#VALUE!</v>
      </c>
      <c r="E455" s="14"/>
      <c r="F455" s="14"/>
      <c r="G455" s="14"/>
      <c r="H455" s="14"/>
      <c r="I455" s="14" t="s">
        <v>2268</v>
      </c>
      <c r="J455" s="14"/>
      <c r="K455" s="14"/>
      <c r="L455" s="14"/>
      <c r="M455" s="14"/>
      <c r="N455" s="14"/>
      <c r="O455" s="14"/>
      <c r="P455" s="14"/>
      <c r="Q455" s="261"/>
      <c r="R455" s="14"/>
      <c r="S455" s="14"/>
      <c r="T455" s="14"/>
      <c r="U455" s="14"/>
      <c r="V455" s="14"/>
      <c r="W455" s="14"/>
      <c r="X455" s="14"/>
      <c r="Y455" s="14"/>
      <c r="Z455" s="14"/>
    </row>
    <row r="456" spans="1:26" ht="16.5" customHeight="1" x14ac:dyDescent="0.15">
      <c r="A456" s="133"/>
      <c r="B456" s="12" t="s">
        <v>2269</v>
      </c>
      <c r="C456" s="268"/>
      <c r="D456" s="14"/>
      <c r="E456" s="14"/>
      <c r="F456" s="14"/>
      <c r="G456" s="14"/>
      <c r="H456" s="14"/>
      <c r="I456" s="14"/>
      <c r="J456" s="14"/>
      <c r="K456" s="14"/>
      <c r="L456" s="14"/>
      <c r="M456" s="14"/>
      <c r="N456" s="14"/>
      <c r="O456" s="14"/>
      <c r="P456" s="14"/>
      <c r="Q456" s="261"/>
      <c r="R456" s="14"/>
      <c r="S456" s="14"/>
      <c r="T456" s="14"/>
      <c r="U456" s="14"/>
      <c r="V456" s="14"/>
      <c r="W456" s="14"/>
      <c r="X456" s="14"/>
      <c r="Y456" s="14"/>
      <c r="Z456" s="14"/>
    </row>
    <row r="457" spans="1:26" ht="16.5" customHeight="1" x14ac:dyDescent="0.15">
      <c r="A457" s="133"/>
      <c r="B457" s="12" t="s">
        <v>2270</v>
      </c>
      <c r="C457" s="268" t="s">
        <v>2271</v>
      </c>
      <c r="D457" s="14" t="e">
        <f>($D$450)/(1+3*($D$449)*($D$450))</f>
        <v>#VALUE!</v>
      </c>
      <c r="E457" s="14"/>
      <c r="F457" s="14"/>
      <c r="G457" s="14"/>
      <c r="H457" s="14"/>
      <c r="I457" s="14" t="s">
        <v>2230</v>
      </c>
      <c r="J457" s="14"/>
      <c r="K457" s="14"/>
      <c r="L457" s="14"/>
      <c r="M457" s="14"/>
      <c r="N457" s="14"/>
      <c r="O457" s="14"/>
      <c r="P457" s="14"/>
      <c r="Q457" s="261"/>
      <c r="R457" s="14"/>
      <c r="S457" s="14"/>
      <c r="T457" s="14"/>
      <c r="U457" s="14"/>
      <c r="V457" s="14"/>
      <c r="W457" s="14"/>
      <c r="X457" s="14"/>
      <c r="Y457" s="14"/>
      <c r="Z457" s="14"/>
    </row>
    <row r="458" spans="1:26" ht="16.5" customHeight="1" x14ac:dyDescent="0.15">
      <c r="A458" s="133"/>
      <c r="B458" s="12" t="s">
        <v>2272</v>
      </c>
      <c r="C458" s="268"/>
      <c r="D458" s="14"/>
      <c r="E458" s="14"/>
      <c r="F458" s="14"/>
      <c r="G458" s="14"/>
      <c r="H458" s="14"/>
      <c r="I458" s="14"/>
      <c r="J458" s="14"/>
      <c r="K458" s="14"/>
      <c r="L458" s="14"/>
      <c r="M458" s="14"/>
      <c r="N458" s="14"/>
      <c r="O458" s="14"/>
      <c r="P458" s="14"/>
      <c r="Q458" s="261"/>
      <c r="R458" s="14"/>
      <c r="S458" s="14"/>
      <c r="T458" s="14"/>
      <c r="U458" s="14"/>
      <c r="V458" s="14"/>
      <c r="W458" s="14"/>
      <c r="X458" s="14"/>
      <c r="Y458" s="14"/>
      <c r="Z458" s="14"/>
    </row>
    <row r="459" spans="1:26" ht="16.5" customHeight="1" x14ac:dyDescent="0.15">
      <c r="A459" s="133"/>
      <c r="B459" s="12" t="s">
        <v>2273</v>
      </c>
      <c r="C459" s="268" t="s">
        <v>2233</v>
      </c>
      <c r="D459" s="14" t="e">
        <f>($D$450)/(1+4*($D$449)*($D$450))</f>
        <v>#VALUE!</v>
      </c>
      <c r="E459" s="14"/>
      <c r="F459" s="14"/>
      <c r="G459" s="14"/>
      <c r="H459" s="14"/>
      <c r="I459" s="14" t="s">
        <v>2234</v>
      </c>
      <c r="J459" s="14"/>
      <c r="K459" s="14"/>
      <c r="L459" s="14"/>
      <c r="M459" s="14"/>
      <c r="N459" s="14"/>
      <c r="O459" s="14"/>
      <c r="P459" s="14"/>
      <c r="Q459" s="261"/>
      <c r="R459" s="14"/>
      <c r="S459" s="14"/>
      <c r="T459" s="14"/>
      <c r="U459" s="14"/>
      <c r="V459" s="14"/>
      <c r="W459" s="14"/>
      <c r="X459" s="14"/>
      <c r="Y459" s="14"/>
      <c r="Z459" s="14"/>
    </row>
    <row r="460" spans="1:26" ht="16.5" customHeight="1" x14ac:dyDescent="0.2">
      <c r="A460" s="133">
        <v>4.5</v>
      </c>
      <c r="B460" s="264" t="s">
        <v>2274</v>
      </c>
      <c r="C460" s="287"/>
      <c r="D460" s="3"/>
      <c r="E460" s="3"/>
      <c r="F460" s="3"/>
      <c r="G460" s="3"/>
      <c r="H460" s="3"/>
      <c r="I460" s="3"/>
      <c r="J460" s="3"/>
      <c r="K460" s="3"/>
      <c r="L460" s="3"/>
      <c r="M460" s="3"/>
      <c r="N460" s="3"/>
      <c r="O460" s="3"/>
      <c r="P460" s="3"/>
      <c r="Q460" s="263"/>
      <c r="R460" s="3"/>
      <c r="S460" s="3"/>
      <c r="T460" s="3"/>
      <c r="U460" s="3"/>
      <c r="V460" s="3"/>
      <c r="W460" s="3"/>
      <c r="X460" s="3"/>
      <c r="Y460" s="3"/>
      <c r="Z460" s="3"/>
    </row>
    <row r="461" spans="1:26" ht="16.5" customHeight="1" x14ac:dyDescent="0.15">
      <c r="A461" s="133"/>
      <c r="B461" s="12" t="s">
        <v>2275</v>
      </c>
      <c r="C461" s="268"/>
      <c r="D461" s="1"/>
      <c r="E461" s="1"/>
      <c r="F461" s="14"/>
      <c r="G461" s="14"/>
      <c r="H461" s="14"/>
      <c r="I461" s="14"/>
      <c r="J461" s="14"/>
      <c r="K461" s="14"/>
      <c r="L461" s="14"/>
      <c r="M461" s="14"/>
      <c r="N461" s="14"/>
      <c r="O461" s="14"/>
      <c r="P461" s="14"/>
      <c r="Q461" s="261"/>
      <c r="R461" s="14"/>
      <c r="S461" s="14"/>
      <c r="T461" s="14"/>
      <c r="U461" s="14"/>
      <c r="V461" s="14"/>
      <c r="W461" s="14"/>
      <c r="X461" s="14"/>
      <c r="Y461" s="14"/>
      <c r="Z461" s="14"/>
    </row>
    <row r="462" spans="1:26" ht="16.5" customHeight="1" x14ac:dyDescent="0.15">
      <c r="A462" s="133"/>
      <c r="B462" s="12" t="s">
        <v>1147</v>
      </c>
      <c r="C462" s="268"/>
      <c r="D462" s="1"/>
      <c r="E462" s="1"/>
      <c r="F462" s="14"/>
      <c r="G462" s="14"/>
      <c r="H462" s="14"/>
      <c r="I462" s="14"/>
      <c r="J462" s="14"/>
      <c r="K462" s="14"/>
      <c r="L462" s="14"/>
      <c r="M462" s="14"/>
      <c r="N462" s="14"/>
      <c r="O462" s="14"/>
      <c r="P462" s="14"/>
      <c r="Q462" s="261"/>
      <c r="R462" s="14"/>
      <c r="S462" s="14"/>
      <c r="T462" s="14"/>
      <c r="U462" s="14"/>
      <c r="V462" s="14"/>
      <c r="W462" s="14"/>
      <c r="X462" s="14"/>
      <c r="Y462" s="14"/>
      <c r="Z462" s="14"/>
    </row>
    <row r="463" spans="1:26" ht="16.5" customHeight="1" x14ac:dyDescent="0.15">
      <c r="A463" s="133"/>
      <c r="B463" s="12" t="s">
        <v>2276</v>
      </c>
      <c r="C463" s="268"/>
      <c r="D463" s="1"/>
      <c r="E463" s="1"/>
      <c r="F463" s="14"/>
      <c r="G463" s="14"/>
      <c r="H463" s="14"/>
      <c r="I463" s="14"/>
      <c r="J463" s="14"/>
      <c r="K463" s="14"/>
      <c r="L463" s="14"/>
      <c r="M463" s="14"/>
      <c r="N463" s="14"/>
      <c r="O463" s="14"/>
      <c r="P463" s="14"/>
      <c r="Q463" s="261"/>
      <c r="R463" s="14"/>
      <c r="S463" s="14"/>
      <c r="T463" s="14"/>
      <c r="U463" s="14"/>
      <c r="V463" s="14"/>
      <c r="W463" s="14"/>
      <c r="X463" s="14"/>
      <c r="Y463" s="14"/>
      <c r="Z463" s="14"/>
    </row>
    <row r="464" spans="1:26" ht="16.5" customHeight="1" x14ac:dyDescent="0.15">
      <c r="A464" s="133"/>
      <c r="B464" s="12" t="s">
        <v>2277</v>
      </c>
      <c r="C464" s="268"/>
      <c r="D464" s="1"/>
      <c r="E464" s="1"/>
      <c r="F464" s="14"/>
      <c r="G464" s="14"/>
      <c r="H464" s="14"/>
      <c r="I464" s="14"/>
      <c r="J464" s="14"/>
      <c r="K464" s="14"/>
      <c r="L464" s="14"/>
      <c r="M464" s="14"/>
      <c r="N464" s="14"/>
      <c r="O464" s="14"/>
      <c r="P464" s="14"/>
      <c r="Q464" s="261"/>
      <c r="R464" s="14"/>
      <c r="S464" s="14"/>
      <c r="T464" s="14"/>
      <c r="U464" s="14"/>
      <c r="V464" s="14"/>
      <c r="W464" s="14"/>
      <c r="X464" s="14"/>
      <c r="Y464" s="14"/>
      <c r="Z464" s="14"/>
    </row>
    <row r="465" spans="1:26" ht="16.5" customHeight="1" x14ac:dyDescent="0.2">
      <c r="A465" s="133"/>
      <c r="B465" s="183" t="s">
        <v>1707</v>
      </c>
      <c r="C465" s="268"/>
      <c r="D465" s="1"/>
      <c r="E465" s="1"/>
      <c r="F465" s="14"/>
      <c r="G465" s="14"/>
      <c r="H465" s="14"/>
      <c r="I465" s="14"/>
      <c r="J465" s="14"/>
      <c r="K465" s="14"/>
      <c r="L465" s="14"/>
      <c r="M465" s="14"/>
      <c r="N465" s="14"/>
      <c r="O465" s="14"/>
      <c r="P465" s="14"/>
      <c r="Q465" s="261"/>
      <c r="R465" s="14"/>
      <c r="S465" s="14"/>
      <c r="T465" s="14"/>
      <c r="U465" s="14"/>
      <c r="V465" s="14"/>
      <c r="W465" s="14"/>
      <c r="X465" s="14"/>
      <c r="Y465" s="14"/>
      <c r="Z465" s="14"/>
    </row>
    <row r="466" spans="1:26" ht="16.5" customHeight="1" x14ac:dyDescent="0.15">
      <c r="A466" s="133"/>
      <c r="B466" s="12" t="s">
        <v>2278</v>
      </c>
      <c r="C466" s="268" t="s">
        <v>2196</v>
      </c>
      <c r="D466" s="14" t="e">
        <f>$D$386</f>
        <v>#VALUE!</v>
      </c>
      <c r="E466" s="14"/>
      <c r="F466" s="14"/>
      <c r="G466" s="14"/>
      <c r="H466" s="14"/>
      <c r="I466" s="14"/>
      <c r="J466" s="14"/>
      <c r="K466" s="14"/>
      <c r="L466" s="14"/>
      <c r="M466" s="14"/>
      <c r="N466" s="14"/>
      <c r="O466" s="14"/>
      <c r="P466" s="14"/>
      <c r="Q466" s="261"/>
      <c r="R466" s="14"/>
      <c r="S466" s="14"/>
      <c r="T466" s="14"/>
      <c r="U466" s="14"/>
      <c r="V466" s="14"/>
      <c r="W466" s="14"/>
      <c r="X466" s="14"/>
      <c r="Y466" s="14"/>
      <c r="Z466" s="14"/>
    </row>
    <row r="467" spans="1:26" ht="16.5" customHeight="1" x14ac:dyDescent="0.15">
      <c r="A467" s="133"/>
      <c r="B467" s="12" t="s">
        <v>2279</v>
      </c>
      <c r="C467" s="268" t="s">
        <v>2243</v>
      </c>
      <c r="D467" s="1" t="s">
        <v>2280</v>
      </c>
      <c r="E467" s="1"/>
      <c r="F467" s="14"/>
      <c r="G467" s="14"/>
      <c r="H467" s="14"/>
      <c r="I467" s="14"/>
      <c r="J467" s="14"/>
      <c r="K467" s="14"/>
      <c r="L467" s="14"/>
      <c r="M467" s="14"/>
      <c r="N467" s="14"/>
      <c r="O467" s="14"/>
      <c r="P467" s="14"/>
      <c r="Q467" s="261"/>
      <c r="R467" s="14"/>
      <c r="S467" s="14"/>
      <c r="T467" s="14"/>
      <c r="U467" s="14"/>
      <c r="V467" s="14"/>
      <c r="W467" s="14"/>
      <c r="X467" s="14"/>
      <c r="Y467" s="14"/>
      <c r="Z467" s="14"/>
    </row>
    <row r="468" spans="1:26" ht="16.5" customHeight="1" x14ac:dyDescent="0.2">
      <c r="A468" s="133"/>
      <c r="B468" s="183" t="s">
        <v>2281</v>
      </c>
      <c r="C468" s="268" t="s">
        <v>1916</v>
      </c>
      <c r="D468" s="1" t="s">
        <v>1684</v>
      </c>
      <c r="E468" s="1" t="s">
        <v>2246</v>
      </c>
      <c r="F468" s="14" t="str">
        <f>$D$467</f>
        <v>(1.2 ÷ 1.3)</v>
      </c>
      <c r="G468" s="14"/>
      <c r="H468" s="14"/>
      <c r="I468" s="14"/>
      <c r="J468" s="14"/>
      <c r="K468" s="14"/>
      <c r="L468" s="14"/>
      <c r="M468" s="14"/>
      <c r="N468" s="14"/>
      <c r="O468" s="14"/>
      <c r="P468" s="14"/>
      <c r="Q468" s="261"/>
      <c r="R468" s="14"/>
      <c r="S468" s="14"/>
      <c r="T468" s="14"/>
      <c r="U468" s="14"/>
      <c r="V468" s="14"/>
      <c r="W468" s="14"/>
      <c r="X468" s="14"/>
      <c r="Y468" s="14"/>
      <c r="Z468" s="14"/>
    </row>
    <row r="469" spans="1:26" ht="16.5" customHeight="1" x14ac:dyDescent="0.2">
      <c r="A469" s="133"/>
      <c r="B469" s="183" t="s">
        <v>2282</v>
      </c>
      <c r="C469" s="268"/>
      <c r="D469" s="1"/>
      <c r="E469" s="1"/>
      <c r="F469" s="14"/>
      <c r="G469" s="14"/>
      <c r="H469" s="14"/>
      <c r="I469" s="14"/>
      <c r="J469" s="14"/>
      <c r="K469" s="14"/>
      <c r="L469" s="14"/>
      <c r="M469" s="14"/>
      <c r="N469" s="14"/>
      <c r="O469" s="14"/>
      <c r="P469" s="14"/>
      <c r="Q469" s="261"/>
      <c r="R469" s="14"/>
      <c r="S469" s="14"/>
      <c r="T469" s="14"/>
      <c r="U469" s="14"/>
      <c r="V469" s="14"/>
      <c r="W469" s="14"/>
      <c r="X469" s="14"/>
      <c r="Y469" s="14"/>
      <c r="Z469" s="14"/>
    </row>
    <row r="470" spans="1:26" ht="16.5" customHeight="1" x14ac:dyDescent="0.15">
      <c r="A470" s="133"/>
      <c r="B470" s="12"/>
      <c r="C470" s="268" t="s">
        <v>2283</v>
      </c>
      <c r="D470" s="14" t="e">
        <f>($D$468)*($D$466)</f>
        <v>#VALUE!</v>
      </c>
      <c r="E470" s="14"/>
      <c r="F470" s="14"/>
      <c r="G470" s="14"/>
      <c r="H470" s="14"/>
      <c r="I470" s="14" t="s">
        <v>2284</v>
      </c>
      <c r="J470" s="14"/>
      <c r="K470" s="14"/>
      <c r="L470" s="14"/>
      <c r="M470" s="14"/>
      <c r="N470" s="14"/>
      <c r="O470" s="14"/>
      <c r="P470" s="14"/>
      <c r="Q470" s="261"/>
      <c r="R470" s="14"/>
      <c r="S470" s="14"/>
      <c r="T470" s="14"/>
      <c r="U470" s="14"/>
      <c r="V470" s="14"/>
      <c r="W470" s="14"/>
      <c r="X470" s="14"/>
      <c r="Y470" s="14"/>
      <c r="Z470" s="14"/>
    </row>
    <row r="471" spans="1:26" ht="16.5" customHeight="1" x14ac:dyDescent="0.15">
      <c r="A471" s="133">
        <v>5</v>
      </c>
      <c r="B471" s="264" t="s">
        <v>2285</v>
      </c>
      <c r="C471" s="289"/>
      <c r="D471" s="3"/>
      <c r="E471" s="3"/>
      <c r="F471" s="3"/>
      <c r="G471" s="3"/>
      <c r="H471" s="3"/>
      <c r="I471" s="3"/>
      <c r="J471" s="3"/>
      <c r="K471" s="3"/>
      <c r="L471" s="3"/>
      <c r="M471" s="3"/>
      <c r="N471" s="3"/>
      <c r="O471" s="3"/>
      <c r="P471" s="3"/>
      <c r="Q471" s="263"/>
      <c r="R471" s="3"/>
      <c r="S471" s="3"/>
      <c r="T471" s="3"/>
      <c r="U471" s="3"/>
      <c r="V471" s="3"/>
      <c r="W471" s="3"/>
      <c r="X471" s="3"/>
      <c r="Y471" s="3"/>
      <c r="Z471" s="3"/>
    </row>
    <row r="472" spans="1:26" ht="16.5" customHeight="1" x14ac:dyDescent="0.15">
      <c r="A472" s="133" t="s">
        <v>2286</v>
      </c>
      <c r="B472" s="264" t="s">
        <v>2287</v>
      </c>
      <c r="C472" s="289"/>
      <c r="D472" s="3"/>
      <c r="E472" s="3"/>
      <c r="F472" s="3"/>
      <c r="G472" s="3"/>
      <c r="H472" s="3"/>
      <c r="I472" s="3"/>
      <c r="J472" s="3"/>
      <c r="K472" s="3"/>
      <c r="L472" s="3"/>
      <c r="M472" s="3"/>
      <c r="N472" s="3"/>
      <c r="O472" s="3"/>
      <c r="P472" s="3"/>
      <c r="Q472" s="263"/>
      <c r="R472" s="3"/>
      <c r="S472" s="3"/>
      <c r="T472" s="3"/>
      <c r="U472" s="3"/>
      <c r="V472" s="3"/>
      <c r="W472" s="3"/>
      <c r="X472" s="3"/>
      <c r="Y472" s="3"/>
      <c r="Z472" s="3"/>
    </row>
    <row r="473" spans="1:26" ht="16.5" customHeight="1" x14ac:dyDescent="0.15">
      <c r="A473" s="266" t="s">
        <v>551</v>
      </c>
      <c r="B473" s="267" t="s">
        <v>2288</v>
      </c>
      <c r="C473" s="267"/>
      <c r="D473" s="280"/>
      <c r="E473" s="280"/>
      <c r="F473" s="280"/>
      <c r="G473" s="280"/>
      <c r="H473" s="280"/>
      <c r="I473" s="280"/>
      <c r="J473" s="280"/>
      <c r="K473" s="280"/>
      <c r="L473" s="280"/>
      <c r="M473" s="280"/>
      <c r="N473" s="280"/>
      <c r="O473" s="280"/>
      <c r="P473" s="280"/>
      <c r="Q473" s="281"/>
      <c r="R473" s="280"/>
      <c r="S473" s="280"/>
      <c r="T473" s="280"/>
      <c r="U473" s="280"/>
      <c r="V473" s="280"/>
      <c r="W473" s="280"/>
      <c r="X473" s="280"/>
      <c r="Y473" s="280"/>
      <c r="Z473" s="280"/>
    </row>
    <row r="474" spans="1:26" ht="16.5" customHeight="1" x14ac:dyDescent="0.2">
      <c r="A474" s="133"/>
      <c r="B474" s="12" t="s">
        <v>2289</v>
      </c>
      <c r="C474" s="9"/>
      <c r="D474" s="12"/>
      <c r="E474" s="12"/>
      <c r="F474" s="14"/>
      <c r="G474" s="14"/>
      <c r="H474" s="14"/>
      <c r="I474" s="14"/>
      <c r="J474" s="14"/>
      <c r="K474" s="14"/>
      <c r="L474" s="14"/>
      <c r="M474" s="14"/>
      <c r="N474" s="14"/>
      <c r="O474" s="14"/>
      <c r="P474" s="14"/>
      <c r="Q474" s="261"/>
      <c r="R474" s="14"/>
      <c r="S474" s="14"/>
      <c r="T474" s="14"/>
      <c r="U474" s="14"/>
      <c r="V474" s="14"/>
      <c r="W474" s="14"/>
      <c r="X474" s="14"/>
      <c r="Y474" s="14"/>
      <c r="Z474" s="14"/>
    </row>
    <row r="475" spans="1:26" ht="16.5" customHeight="1" x14ac:dyDescent="0.2">
      <c r="A475" s="133"/>
      <c r="B475" s="12" t="s">
        <v>2290</v>
      </c>
      <c r="C475" s="9"/>
      <c r="D475" s="14"/>
      <c r="E475" s="12"/>
      <c r="F475" s="295"/>
      <c r="G475" s="14"/>
      <c r="H475" s="14"/>
      <c r="I475" s="14"/>
      <c r="J475" s="14"/>
      <c r="K475" s="14"/>
      <c r="L475" s="14"/>
      <c r="M475" s="14"/>
      <c r="N475" s="14"/>
      <c r="O475" s="14"/>
      <c r="P475" s="14"/>
      <c r="Q475" s="261"/>
      <c r="R475" s="14"/>
      <c r="S475" s="14"/>
      <c r="T475" s="14"/>
      <c r="U475" s="14"/>
      <c r="V475" s="14"/>
      <c r="W475" s="14"/>
      <c r="X475" s="14"/>
      <c r="Y475" s="14"/>
      <c r="Z475" s="14"/>
    </row>
    <row r="476" spans="1:26" ht="16.5" customHeight="1" x14ac:dyDescent="0.2">
      <c r="A476" s="133"/>
      <c r="B476" s="12" t="s">
        <v>1147</v>
      </c>
      <c r="C476" s="9"/>
      <c r="D476" s="14"/>
      <c r="E476" s="14"/>
      <c r="F476" s="14"/>
      <c r="G476" s="14"/>
      <c r="H476" s="14"/>
      <c r="I476" s="14"/>
      <c r="J476" s="14"/>
      <c r="K476" s="14"/>
      <c r="L476" s="14"/>
      <c r="M476" s="14"/>
      <c r="N476" s="14"/>
      <c r="O476" s="14"/>
      <c r="P476" s="14"/>
      <c r="Q476" s="261"/>
      <c r="R476" s="14"/>
      <c r="S476" s="14"/>
      <c r="T476" s="14"/>
      <c r="U476" s="14"/>
      <c r="V476" s="14"/>
      <c r="W476" s="14"/>
      <c r="X476" s="14"/>
      <c r="Y476" s="14"/>
      <c r="Z476" s="14"/>
    </row>
    <row r="477" spans="1:26" ht="16.5" customHeight="1" x14ac:dyDescent="0.15">
      <c r="A477" s="133"/>
      <c r="B477" s="12" t="s">
        <v>2291</v>
      </c>
      <c r="C477" s="12"/>
      <c r="D477" s="14"/>
      <c r="E477" s="14"/>
      <c r="F477" s="14"/>
      <c r="G477" s="14"/>
      <c r="H477" s="14"/>
      <c r="I477" s="14"/>
      <c r="J477" s="14"/>
      <c r="K477" s="14"/>
      <c r="L477" s="14"/>
      <c r="M477" s="14"/>
      <c r="N477" s="14"/>
      <c r="O477" s="14"/>
      <c r="P477" s="14"/>
      <c r="Q477" s="261"/>
      <c r="R477" s="14"/>
      <c r="S477" s="14"/>
      <c r="T477" s="14"/>
      <c r="U477" s="14"/>
      <c r="V477" s="14"/>
      <c r="W477" s="14"/>
      <c r="X477" s="14"/>
      <c r="Y477" s="14"/>
      <c r="Z477" s="14"/>
    </row>
    <row r="478" spans="1:26" ht="16.5" customHeight="1" x14ac:dyDescent="0.15">
      <c r="A478" s="133"/>
      <c r="B478" s="12"/>
      <c r="C478" s="12" t="s">
        <v>1971</v>
      </c>
      <c r="D478" s="14" t="str">
        <f>$D$201</f>
        <v>xxx</v>
      </c>
      <c r="E478" s="14"/>
      <c r="F478" s="14"/>
      <c r="G478" s="14"/>
      <c r="H478" s="14" t="s">
        <v>1947</v>
      </c>
      <c r="I478" s="14"/>
      <c r="J478" s="14"/>
      <c r="K478" s="14"/>
      <c r="L478" s="14"/>
      <c r="M478" s="14"/>
      <c r="N478" s="14"/>
      <c r="O478" s="14"/>
      <c r="P478" s="14"/>
      <c r="Q478" s="261"/>
      <c r="R478" s="14"/>
      <c r="S478" s="14"/>
      <c r="T478" s="14"/>
      <c r="U478" s="14"/>
      <c r="V478" s="14"/>
      <c r="W478" s="14"/>
      <c r="X478" s="14"/>
      <c r="Y478" s="14"/>
      <c r="Z478" s="14"/>
    </row>
    <row r="479" spans="1:26" ht="16.5" customHeight="1" x14ac:dyDescent="0.15">
      <c r="A479" s="133"/>
      <c r="B479" s="12" t="s">
        <v>2292</v>
      </c>
      <c r="C479" s="12"/>
      <c r="D479" s="14"/>
      <c r="E479" s="14"/>
      <c r="F479" s="14"/>
      <c r="G479" s="14"/>
      <c r="H479" s="14"/>
      <c r="I479" s="14"/>
      <c r="J479" s="14"/>
      <c r="K479" s="14"/>
      <c r="L479" s="14"/>
      <c r="M479" s="14"/>
      <c r="N479" s="14"/>
      <c r="O479" s="14"/>
      <c r="P479" s="14"/>
      <c r="Q479" s="261"/>
      <c r="R479" s="14"/>
      <c r="S479" s="14"/>
      <c r="T479" s="14"/>
      <c r="U479" s="14"/>
      <c r="V479" s="14"/>
      <c r="W479" s="14"/>
      <c r="X479" s="14"/>
      <c r="Y479" s="14"/>
      <c r="Z479" s="14"/>
    </row>
    <row r="480" spans="1:26" ht="16.5" customHeight="1" x14ac:dyDescent="0.15">
      <c r="A480" s="133"/>
      <c r="B480" s="12"/>
      <c r="C480" s="12" t="s">
        <v>2293</v>
      </c>
      <c r="D480" s="14" t="str">
        <f>$D$202</f>
        <v>xxx</v>
      </c>
      <c r="E480" s="14"/>
      <c r="F480" s="14"/>
      <c r="G480" s="14"/>
      <c r="H480" s="14" t="s">
        <v>1976</v>
      </c>
      <c r="I480" s="14"/>
      <c r="J480" s="14"/>
      <c r="K480" s="14"/>
      <c r="L480" s="14"/>
      <c r="M480" s="14"/>
      <c r="N480" s="14"/>
      <c r="O480" s="14"/>
      <c r="P480" s="14"/>
      <c r="Q480" s="261"/>
      <c r="R480" s="14"/>
      <c r="S480" s="14"/>
      <c r="T480" s="14"/>
      <c r="U480" s="14"/>
      <c r="V480" s="14"/>
      <c r="W480" s="14"/>
      <c r="X480" s="14"/>
      <c r="Y480" s="14"/>
      <c r="Z480" s="14"/>
    </row>
    <row r="481" spans="1:26" ht="16.5" customHeight="1" x14ac:dyDescent="0.15">
      <c r="A481" s="133"/>
      <c r="B481" s="12" t="s">
        <v>2294</v>
      </c>
      <c r="C481" s="12"/>
      <c r="D481" s="14"/>
      <c r="E481" s="14"/>
      <c r="F481" s="14"/>
      <c r="G481" s="14"/>
      <c r="H481" s="14"/>
      <c r="I481" s="14"/>
      <c r="J481" s="14"/>
      <c r="K481" s="14"/>
      <c r="L481" s="14"/>
      <c r="M481" s="14"/>
      <c r="N481" s="14"/>
      <c r="O481" s="14"/>
      <c r="P481" s="14"/>
      <c r="Q481" s="261"/>
      <c r="R481" s="14"/>
      <c r="S481" s="14"/>
      <c r="T481" s="14"/>
      <c r="U481" s="14"/>
      <c r="V481" s="14"/>
      <c r="W481" s="14"/>
      <c r="X481" s="14"/>
      <c r="Y481" s="14"/>
      <c r="Z481" s="14"/>
    </row>
    <row r="482" spans="1:26" ht="16.5" customHeight="1" x14ac:dyDescent="0.15">
      <c r="A482" s="133"/>
      <c r="B482" s="12"/>
      <c r="C482" s="12" t="s">
        <v>2295</v>
      </c>
      <c r="D482" s="14" t="e">
        <f>($D$192)*($D$480)</f>
        <v>#VALUE!</v>
      </c>
      <c r="E482" s="14"/>
      <c r="F482" s="14"/>
      <c r="G482" s="14"/>
      <c r="H482" s="14" t="s">
        <v>1976</v>
      </c>
      <c r="I482" s="14"/>
      <c r="J482" s="14"/>
      <c r="K482" s="14"/>
      <c r="L482" s="14"/>
      <c r="M482" s="14"/>
      <c r="N482" s="14"/>
      <c r="O482" s="14"/>
      <c r="P482" s="14"/>
      <c r="Q482" s="261"/>
      <c r="R482" s="14"/>
      <c r="S482" s="14"/>
      <c r="T482" s="14"/>
      <c r="U482" s="14"/>
      <c r="V482" s="14"/>
      <c r="W482" s="14"/>
      <c r="X482" s="14"/>
      <c r="Y482" s="14"/>
      <c r="Z482" s="14"/>
    </row>
    <row r="483" spans="1:26" ht="16.5" customHeight="1" x14ac:dyDescent="0.15">
      <c r="A483" s="133"/>
      <c r="B483" s="12" t="s">
        <v>2296</v>
      </c>
      <c r="C483" s="12"/>
      <c r="D483" s="14"/>
      <c r="E483" s="14"/>
      <c r="F483" s="14"/>
      <c r="G483" s="14"/>
      <c r="H483" s="14"/>
      <c r="I483" s="14"/>
      <c r="J483" s="14"/>
      <c r="K483" s="14"/>
      <c r="L483" s="14"/>
      <c r="M483" s="14"/>
      <c r="N483" s="14"/>
      <c r="O483" s="14"/>
      <c r="P483" s="14"/>
      <c r="Q483" s="261"/>
      <c r="R483" s="14"/>
      <c r="S483" s="14"/>
      <c r="T483" s="14"/>
      <c r="U483" s="14"/>
      <c r="V483" s="14"/>
      <c r="W483" s="14"/>
      <c r="X483" s="14"/>
      <c r="Y483" s="14"/>
      <c r="Z483" s="14"/>
    </row>
    <row r="484" spans="1:26" ht="16.5" customHeight="1" x14ac:dyDescent="0.15">
      <c r="A484" s="133"/>
      <c r="B484" s="12"/>
      <c r="C484" s="12" t="s">
        <v>1916</v>
      </c>
      <c r="D484" s="14" t="str">
        <f>$D$161</f>
        <v>xxx</v>
      </c>
      <c r="E484" s="14"/>
      <c r="F484" s="14"/>
      <c r="G484" s="14"/>
      <c r="H484" s="14"/>
      <c r="I484" s="14"/>
      <c r="J484" s="14"/>
      <c r="K484" s="14"/>
      <c r="L484" s="14"/>
      <c r="M484" s="14"/>
      <c r="N484" s="14"/>
      <c r="O484" s="14"/>
      <c r="P484" s="14"/>
      <c r="Q484" s="261"/>
      <c r="R484" s="14"/>
      <c r="S484" s="14"/>
      <c r="T484" s="14"/>
      <c r="U484" s="14"/>
      <c r="V484" s="14"/>
      <c r="W484" s="14"/>
      <c r="X484" s="14"/>
      <c r="Y484" s="14"/>
      <c r="Z484" s="14"/>
    </row>
    <row r="485" spans="1:26" ht="16.5" customHeight="1" x14ac:dyDescent="0.15">
      <c r="A485" s="133"/>
      <c r="B485" s="12"/>
      <c r="C485" s="12" t="s">
        <v>1918</v>
      </c>
      <c r="D485" s="14" t="str">
        <f>$D$162</f>
        <v>xxx</v>
      </c>
      <c r="E485" s="14"/>
      <c r="F485" s="14"/>
      <c r="G485" s="14"/>
      <c r="H485" s="14"/>
      <c r="I485" s="14"/>
      <c r="J485" s="14"/>
      <c r="K485" s="14"/>
      <c r="L485" s="14"/>
      <c r="M485" s="14"/>
      <c r="N485" s="14"/>
      <c r="O485" s="14"/>
      <c r="P485" s="14"/>
      <c r="Q485" s="261"/>
      <c r="R485" s="14"/>
      <c r="S485" s="14"/>
      <c r="T485" s="14"/>
      <c r="U485" s="14"/>
      <c r="V485" s="14"/>
      <c r="W485" s="14"/>
      <c r="X485" s="14"/>
      <c r="Y485" s="14"/>
      <c r="Z485" s="14"/>
    </row>
    <row r="486" spans="1:26" ht="16.5" customHeight="1" x14ac:dyDescent="0.15">
      <c r="A486" s="133"/>
      <c r="B486" s="12"/>
      <c r="C486" s="12" t="s">
        <v>1920</v>
      </c>
      <c r="D486" s="14" t="str">
        <f>$D$163</f>
        <v>xxx</v>
      </c>
      <c r="E486" s="14"/>
      <c r="F486" s="14"/>
      <c r="G486" s="14"/>
      <c r="H486" s="14"/>
      <c r="I486" s="14"/>
      <c r="J486" s="14"/>
      <c r="K486" s="14"/>
      <c r="L486" s="14"/>
      <c r="M486" s="14"/>
      <c r="N486" s="14"/>
      <c r="O486" s="14"/>
      <c r="P486" s="14"/>
      <c r="Q486" s="261"/>
      <c r="R486" s="14"/>
      <c r="S486" s="14"/>
      <c r="T486" s="14"/>
      <c r="U486" s="14"/>
      <c r="V486" s="14"/>
      <c r="W486" s="14"/>
      <c r="X486" s="14"/>
      <c r="Y486" s="14"/>
      <c r="Z486" s="14"/>
    </row>
    <row r="487" spans="1:26" ht="16.5" customHeight="1" x14ac:dyDescent="0.2">
      <c r="A487" s="266" t="s">
        <v>553</v>
      </c>
      <c r="B487" s="266" t="s">
        <v>2297</v>
      </c>
      <c r="C487" s="296"/>
      <c r="D487" s="283"/>
      <c r="E487" s="283"/>
      <c r="F487" s="283"/>
      <c r="G487" s="283"/>
      <c r="H487" s="283"/>
      <c r="I487" s="283"/>
      <c r="J487" s="283"/>
      <c r="K487" s="283"/>
      <c r="L487" s="283"/>
      <c r="M487" s="283"/>
      <c r="N487" s="283"/>
      <c r="O487" s="283"/>
      <c r="P487" s="283"/>
      <c r="Q487" s="284"/>
      <c r="R487" s="283"/>
      <c r="S487" s="283"/>
      <c r="T487" s="283"/>
      <c r="U487" s="283"/>
      <c r="V487" s="283"/>
      <c r="W487" s="283"/>
      <c r="X487" s="283"/>
      <c r="Y487" s="283"/>
      <c r="Z487" s="283"/>
    </row>
    <row r="488" spans="1:26" ht="16.5" customHeight="1" x14ac:dyDescent="0.2">
      <c r="A488" s="133"/>
      <c r="B488" s="12" t="s">
        <v>2298</v>
      </c>
      <c r="C488" s="9"/>
      <c r="D488" s="14"/>
      <c r="E488" s="14"/>
      <c r="F488" s="14"/>
      <c r="G488" s="14"/>
      <c r="H488" s="14"/>
      <c r="I488" s="14"/>
      <c r="J488" s="14"/>
      <c r="K488" s="14"/>
      <c r="L488" s="14"/>
      <c r="M488" s="14"/>
      <c r="N488" s="14"/>
      <c r="O488" s="14"/>
      <c r="P488" s="14"/>
      <c r="Q488" s="261"/>
      <c r="R488" s="14"/>
      <c r="S488" s="14"/>
      <c r="T488" s="14"/>
      <c r="U488" s="14"/>
      <c r="V488" s="14"/>
      <c r="W488" s="14"/>
      <c r="X488" s="14"/>
      <c r="Y488" s="14"/>
      <c r="Z488" s="14"/>
    </row>
    <row r="489" spans="1:26" ht="16.5" customHeight="1" x14ac:dyDescent="0.15">
      <c r="A489" s="133"/>
      <c r="B489" s="12" t="s">
        <v>2299</v>
      </c>
      <c r="C489" s="12"/>
      <c r="D489" s="14"/>
      <c r="E489" s="14"/>
      <c r="F489" s="14"/>
      <c r="G489" s="14"/>
      <c r="H489" s="14"/>
      <c r="I489" s="14"/>
      <c r="J489" s="14"/>
      <c r="K489" s="14"/>
      <c r="L489" s="14"/>
      <c r="M489" s="14"/>
      <c r="N489" s="14"/>
      <c r="O489" s="14"/>
      <c r="P489" s="14"/>
      <c r="Q489" s="261"/>
      <c r="R489" s="14"/>
      <c r="S489" s="14"/>
      <c r="T489" s="14"/>
      <c r="U489" s="14"/>
      <c r="V489" s="14"/>
      <c r="W489" s="14"/>
      <c r="X489" s="14"/>
      <c r="Y489" s="14"/>
      <c r="Z489" s="14"/>
    </row>
    <row r="490" spans="1:26" ht="16.5" customHeight="1" x14ac:dyDescent="0.15">
      <c r="A490" s="133"/>
      <c r="B490" s="12" t="s">
        <v>2300</v>
      </c>
      <c r="C490" s="12"/>
      <c r="D490" s="14"/>
      <c r="E490" s="14"/>
      <c r="F490" s="14"/>
      <c r="G490" s="14"/>
      <c r="H490" s="14"/>
      <c r="I490" s="14"/>
      <c r="J490" s="14"/>
      <c r="K490" s="14"/>
      <c r="L490" s="14"/>
      <c r="M490" s="14"/>
      <c r="N490" s="14"/>
      <c r="O490" s="14"/>
      <c r="P490" s="14"/>
      <c r="Q490" s="261"/>
      <c r="R490" s="14"/>
      <c r="S490" s="14"/>
      <c r="T490" s="14"/>
      <c r="U490" s="14"/>
      <c r="V490" s="14"/>
      <c r="W490" s="14"/>
      <c r="X490" s="14"/>
      <c r="Y490" s="14"/>
      <c r="Z490" s="14"/>
    </row>
    <row r="491" spans="1:26" ht="16.5" customHeight="1" x14ac:dyDescent="0.2">
      <c r="A491" s="133"/>
      <c r="B491" s="12" t="s">
        <v>2301</v>
      </c>
      <c r="C491" s="9"/>
      <c r="D491" s="14"/>
      <c r="E491" s="14"/>
      <c r="F491" s="14"/>
      <c r="G491" s="14"/>
      <c r="H491" s="14"/>
      <c r="I491" s="14"/>
      <c r="J491" s="14"/>
      <c r="K491" s="14"/>
      <c r="L491" s="14"/>
      <c r="M491" s="14"/>
      <c r="N491" s="14"/>
      <c r="O491" s="14"/>
      <c r="P491" s="14"/>
      <c r="Q491" s="261"/>
      <c r="R491" s="14"/>
      <c r="S491" s="14"/>
      <c r="T491" s="14"/>
      <c r="U491" s="14"/>
      <c r="V491" s="14"/>
      <c r="W491" s="14"/>
      <c r="X491" s="14"/>
      <c r="Y491" s="14"/>
      <c r="Z491" s="14"/>
    </row>
    <row r="492" spans="1:26" ht="16.5" customHeight="1" x14ac:dyDescent="0.15">
      <c r="A492" s="133"/>
      <c r="B492" s="12" t="s">
        <v>2302</v>
      </c>
      <c r="C492" s="12"/>
      <c r="D492" s="14"/>
      <c r="E492" s="14"/>
      <c r="F492" s="14"/>
      <c r="G492" s="14"/>
      <c r="H492" s="14"/>
      <c r="I492" s="14"/>
      <c r="J492" s="14"/>
      <c r="K492" s="14"/>
      <c r="L492" s="14"/>
      <c r="M492" s="14"/>
      <c r="N492" s="14"/>
      <c r="O492" s="14"/>
      <c r="P492" s="14"/>
      <c r="Q492" s="261"/>
      <c r="R492" s="14"/>
      <c r="S492" s="14"/>
      <c r="T492" s="14"/>
      <c r="U492" s="14"/>
      <c r="V492" s="14"/>
      <c r="W492" s="14"/>
      <c r="X492" s="14"/>
      <c r="Y492" s="14"/>
      <c r="Z492" s="14"/>
    </row>
    <row r="493" spans="1:26" ht="16.5" customHeight="1" x14ac:dyDescent="0.15">
      <c r="A493" s="133"/>
      <c r="B493" s="12" t="s">
        <v>2303</v>
      </c>
      <c r="C493" s="12"/>
      <c r="D493" s="14"/>
      <c r="E493" s="14"/>
      <c r="F493" s="14"/>
      <c r="G493" s="14"/>
      <c r="H493" s="14"/>
      <c r="I493" s="14"/>
      <c r="J493" s="14"/>
      <c r="K493" s="14"/>
      <c r="L493" s="14"/>
      <c r="M493" s="14"/>
      <c r="N493" s="14"/>
      <c r="O493" s="14"/>
      <c r="P493" s="14"/>
      <c r="Q493" s="261"/>
      <c r="R493" s="14"/>
      <c r="S493" s="14"/>
      <c r="T493" s="14"/>
      <c r="U493" s="14"/>
      <c r="V493" s="14"/>
      <c r="W493" s="14"/>
      <c r="X493" s="14"/>
      <c r="Y493" s="14"/>
      <c r="Z493" s="14"/>
    </row>
    <row r="494" spans="1:26" ht="16.5" customHeight="1" x14ac:dyDescent="0.15">
      <c r="A494" s="133"/>
      <c r="B494" s="12" t="s">
        <v>2304</v>
      </c>
      <c r="C494" s="12"/>
      <c r="D494" s="14"/>
      <c r="E494" s="14"/>
      <c r="F494" s="14"/>
      <c r="G494" s="14"/>
      <c r="H494" s="14"/>
      <c r="I494" s="14"/>
      <c r="J494" s="14"/>
      <c r="K494" s="14"/>
      <c r="L494" s="14"/>
      <c r="M494" s="14"/>
      <c r="N494" s="14"/>
      <c r="O494" s="14"/>
      <c r="P494" s="14"/>
      <c r="Q494" s="261"/>
      <c r="R494" s="14"/>
      <c r="S494" s="14"/>
      <c r="T494" s="14"/>
      <c r="U494" s="14"/>
      <c r="V494" s="14"/>
      <c r="W494" s="14"/>
      <c r="X494" s="14"/>
      <c r="Y494" s="14"/>
      <c r="Z494" s="14"/>
    </row>
    <row r="495" spans="1:26" ht="16.5" customHeight="1" x14ac:dyDescent="0.2">
      <c r="A495" s="266" t="s">
        <v>555</v>
      </c>
      <c r="B495" s="266" t="s">
        <v>2305</v>
      </c>
      <c r="C495" s="296"/>
      <c r="D495" s="283"/>
      <c r="E495" s="283"/>
      <c r="F495" s="283"/>
      <c r="G495" s="283"/>
      <c r="H495" s="283"/>
      <c r="I495" s="283"/>
      <c r="J495" s="283"/>
      <c r="K495" s="283"/>
      <c r="L495" s="283"/>
      <c r="M495" s="283"/>
      <c r="N495" s="283"/>
      <c r="O495" s="283"/>
      <c r="P495" s="283"/>
      <c r="Q495" s="284"/>
      <c r="R495" s="283"/>
      <c r="S495" s="283"/>
      <c r="T495" s="283"/>
      <c r="U495" s="283"/>
      <c r="V495" s="283"/>
      <c r="W495" s="283"/>
      <c r="X495" s="283"/>
      <c r="Y495" s="283"/>
      <c r="Z495" s="283"/>
    </row>
    <row r="496" spans="1:26" ht="16.5" customHeight="1" x14ac:dyDescent="0.15">
      <c r="A496" s="133"/>
      <c r="B496" s="12"/>
      <c r="C496" s="12"/>
      <c r="D496" s="14"/>
      <c r="E496" s="14"/>
      <c r="F496" s="14"/>
      <c r="G496" s="14"/>
      <c r="H496" s="14"/>
      <c r="I496" s="14"/>
      <c r="J496" s="14"/>
      <c r="K496" s="14"/>
      <c r="L496" s="14"/>
      <c r="M496" s="14"/>
      <c r="N496" s="14"/>
      <c r="O496" s="14"/>
      <c r="P496" s="14"/>
      <c r="Q496" s="261"/>
      <c r="R496" s="14"/>
      <c r="S496" s="14"/>
      <c r="T496" s="14"/>
      <c r="U496" s="14"/>
      <c r="V496" s="14"/>
      <c r="W496" s="14"/>
      <c r="X496" s="14"/>
      <c r="Y496" s="14"/>
      <c r="Z496" s="14"/>
    </row>
    <row r="497" spans="1:26" ht="16.5" customHeight="1" x14ac:dyDescent="0.15">
      <c r="A497" s="133" t="s">
        <v>2306</v>
      </c>
      <c r="B497" s="264" t="s">
        <v>2307</v>
      </c>
      <c r="C497" s="289"/>
      <c r="D497" s="3"/>
      <c r="E497" s="3"/>
      <c r="F497" s="3"/>
      <c r="G497" s="3"/>
      <c r="H497" s="3"/>
      <c r="I497" s="3"/>
      <c r="J497" s="3"/>
      <c r="K497" s="3"/>
      <c r="L497" s="3"/>
      <c r="M497" s="3"/>
      <c r="N497" s="3"/>
      <c r="O497" s="3"/>
      <c r="P497" s="3"/>
      <c r="Q497" s="263"/>
      <c r="R497" s="3"/>
      <c r="S497" s="3"/>
      <c r="T497" s="3"/>
      <c r="U497" s="3"/>
      <c r="V497" s="3"/>
      <c r="W497" s="3"/>
      <c r="X497" s="3"/>
      <c r="Y497" s="3"/>
      <c r="Z497" s="3"/>
    </row>
    <row r="498" spans="1:26" ht="16.5" customHeight="1" x14ac:dyDescent="0.15">
      <c r="A498" s="133" t="s">
        <v>2308</v>
      </c>
      <c r="B498" s="12" t="s">
        <v>2309</v>
      </c>
      <c r="C498" s="12"/>
      <c r="D498" s="14"/>
      <c r="E498" s="14"/>
      <c r="F498" s="14"/>
      <c r="G498" s="14"/>
      <c r="H498" s="14"/>
      <c r="I498" s="14"/>
      <c r="J498" s="14"/>
      <c r="K498" s="14"/>
      <c r="L498" s="14"/>
      <c r="M498" s="14"/>
      <c r="N498" s="14"/>
      <c r="O498" s="14"/>
      <c r="P498" s="14"/>
      <c r="Q498" s="261"/>
      <c r="R498" s="14"/>
      <c r="S498" s="14"/>
      <c r="T498" s="14"/>
      <c r="U498" s="14"/>
      <c r="V498" s="14"/>
      <c r="W498" s="14"/>
      <c r="X498" s="14"/>
      <c r="Y498" s="14"/>
      <c r="Z498" s="14"/>
    </row>
    <row r="499" spans="1:26" ht="16.5" customHeight="1" x14ac:dyDescent="0.15">
      <c r="A499" s="133"/>
      <c r="B499" s="12" t="s">
        <v>2310</v>
      </c>
      <c r="C499" s="12"/>
      <c r="D499" s="14"/>
      <c r="E499" s="14"/>
      <c r="F499" s="14"/>
      <c r="G499" s="14"/>
      <c r="H499" s="14"/>
      <c r="I499" s="14"/>
      <c r="J499" s="14"/>
      <c r="K499" s="14"/>
      <c r="L499" s="14"/>
      <c r="M499" s="14"/>
      <c r="N499" s="14"/>
      <c r="O499" s="14"/>
      <c r="P499" s="14"/>
      <c r="Q499" s="261"/>
      <c r="R499" s="14"/>
      <c r="S499" s="14"/>
      <c r="T499" s="14"/>
      <c r="U499" s="14"/>
      <c r="V499" s="14"/>
      <c r="W499" s="14"/>
      <c r="X499" s="14"/>
      <c r="Y499" s="14"/>
      <c r="Z499" s="14"/>
    </row>
    <row r="500" spans="1:26" ht="16.5" customHeight="1" x14ac:dyDescent="0.15">
      <c r="A500" s="133"/>
      <c r="B500" s="12" t="s">
        <v>2311</v>
      </c>
      <c r="C500" s="12"/>
      <c r="D500" s="14"/>
      <c r="E500" s="14"/>
      <c r="F500" s="14"/>
      <c r="G500" s="14"/>
      <c r="H500" s="14"/>
      <c r="I500" s="14"/>
      <c r="J500" s="14"/>
      <c r="K500" s="14"/>
      <c r="L500" s="14"/>
      <c r="M500" s="14"/>
      <c r="N500" s="14"/>
      <c r="O500" s="14"/>
      <c r="P500" s="14"/>
      <c r="Q500" s="261"/>
      <c r="R500" s="14"/>
      <c r="S500" s="14"/>
      <c r="T500" s="14"/>
      <c r="U500" s="14"/>
      <c r="V500" s="14"/>
      <c r="W500" s="14"/>
      <c r="X500" s="14"/>
      <c r="Y500" s="14"/>
      <c r="Z500" s="14"/>
    </row>
    <row r="501" spans="1:26" ht="16.5" customHeight="1" x14ac:dyDescent="0.2">
      <c r="A501" s="133"/>
      <c r="B501" s="183" t="s">
        <v>2312</v>
      </c>
      <c r="C501" s="12"/>
      <c r="D501" s="14"/>
      <c r="E501" s="14"/>
      <c r="F501" s="14"/>
      <c r="G501" s="14"/>
      <c r="H501" s="14"/>
      <c r="I501" s="14"/>
      <c r="J501" s="14"/>
      <c r="K501" s="14"/>
      <c r="L501" s="14"/>
      <c r="M501" s="14"/>
      <c r="N501" s="14"/>
      <c r="O501" s="14"/>
      <c r="P501" s="14"/>
      <c r="Q501" s="261"/>
      <c r="R501" s="14"/>
      <c r="S501" s="14"/>
      <c r="T501" s="14"/>
      <c r="U501" s="14"/>
      <c r="V501" s="14"/>
      <c r="W501" s="14"/>
      <c r="X501" s="14"/>
      <c r="Y501" s="14"/>
      <c r="Z501" s="14"/>
    </row>
    <row r="502" spans="1:26" ht="16.5" customHeight="1" x14ac:dyDescent="0.15">
      <c r="A502" s="133"/>
      <c r="B502" s="12" t="s">
        <v>2313</v>
      </c>
      <c r="C502" s="14"/>
      <c r="D502" s="14"/>
      <c r="E502" s="14"/>
      <c r="F502" s="14"/>
      <c r="G502" s="14"/>
      <c r="H502" s="14"/>
      <c r="I502" s="14"/>
      <c r="J502" s="14"/>
      <c r="K502" s="14"/>
      <c r="L502" s="14"/>
      <c r="M502" s="14"/>
      <c r="N502" s="14"/>
      <c r="O502" s="14"/>
      <c r="P502" s="14"/>
      <c r="Q502" s="261"/>
      <c r="R502" s="14"/>
      <c r="S502" s="14"/>
      <c r="T502" s="14"/>
      <c r="U502" s="14"/>
      <c r="V502" s="14"/>
      <c r="W502" s="14"/>
      <c r="X502" s="14"/>
      <c r="Y502" s="14"/>
      <c r="Z502" s="14"/>
    </row>
    <row r="503" spans="1:26" ht="16.5" customHeight="1" x14ac:dyDescent="0.15">
      <c r="A503" s="133"/>
      <c r="B503" s="12" t="s">
        <v>2314</v>
      </c>
      <c r="C503" s="14"/>
      <c r="D503" s="14"/>
      <c r="E503" s="14"/>
      <c r="F503" s="14"/>
      <c r="G503" s="14"/>
      <c r="H503" s="14"/>
      <c r="I503" s="14"/>
      <c r="J503" s="14"/>
      <c r="K503" s="14"/>
      <c r="L503" s="14"/>
      <c r="M503" s="14"/>
      <c r="N503" s="14"/>
      <c r="O503" s="14"/>
      <c r="P503" s="14"/>
      <c r="Q503" s="261"/>
      <c r="R503" s="14"/>
      <c r="S503" s="14"/>
      <c r="T503" s="14"/>
      <c r="U503" s="14"/>
      <c r="V503" s="14"/>
      <c r="W503" s="14"/>
      <c r="X503" s="14"/>
      <c r="Y503" s="14"/>
      <c r="Z503" s="14"/>
    </row>
    <row r="504" spans="1:26" ht="16.5" customHeight="1" x14ac:dyDescent="0.15">
      <c r="A504" s="133"/>
      <c r="B504" s="12" t="s">
        <v>2315</v>
      </c>
      <c r="C504" s="14"/>
      <c r="D504" s="14"/>
      <c r="E504" s="14"/>
      <c r="F504" s="14"/>
      <c r="G504" s="14"/>
      <c r="H504" s="14"/>
      <c r="I504" s="14"/>
      <c r="J504" s="14"/>
      <c r="K504" s="14"/>
      <c r="L504" s="14"/>
      <c r="M504" s="14"/>
      <c r="N504" s="14"/>
      <c r="O504" s="14"/>
      <c r="P504" s="14"/>
      <c r="Q504" s="261"/>
      <c r="R504" s="14"/>
      <c r="S504" s="14"/>
      <c r="T504" s="14"/>
      <c r="U504" s="14"/>
      <c r="V504" s="14"/>
      <c r="W504" s="14"/>
      <c r="X504" s="14"/>
      <c r="Y504" s="14"/>
      <c r="Z504" s="14"/>
    </row>
    <row r="505" spans="1:26" ht="16.5" customHeight="1" x14ac:dyDescent="0.15">
      <c r="A505" s="133"/>
      <c r="B505" s="12" t="s">
        <v>2316</v>
      </c>
      <c r="C505" s="14"/>
      <c r="D505" s="14"/>
      <c r="E505" s="14"/>
      <c r="F505" s="14"/>
      <c r="G505" s="14"/>
      <c r="H505" s="14"/>
      <c r="I505" s="14"/>
      <c r="J505" s="14"/>
      <c r="K505" s="14"/>
      <c r="L505" s="14"/>
      <c r="M505" s="14"/>
      <c r="N505" s="14"/>
      <c r="O505" s="14"/>
      <c r="P505" s="14"/>
      <c r="Q505" s="261"/>
      <c r="R505" s="14"/>
      <c r="S505" s="14"/>
      <c r="T505" s="14"/>
      <c r="U505" s="14"/>
      <c r="V505" s="14"/>
      <c r="W505" s="14"/>
      <c r="X505" s="14"/>
      <c r="Y505" s="14"/>
      <c r="Z505" s="14"/>
    </row>
    <row r="506" spans="1:26" ht="16.5" customHeight="1" x14ac:dyDescent="0.15">
      <c r="A506" s="133"/>
      <c r="B506" s="12" t="s">
        <v>2317</v>
      </c>
      <c r="C506" s="14"/>
      <c r="D506" s="14"/>
      <c r="E506" s="14"/>
      <c r="F506" s="14"/>
      <c r="G506" s="14"/>
      <c r="H506" s="14"/>
      <c r="I506" s="14"/>
      <c r="J506" s="14"/>
      <c r="K506" s="14"/>
      <c r="L506" s="14"/>
      <c r="M506" s="14"/>
      <c r="N506" s="14"/>
      <c r="O506" s="14"/>
      <c r="P506" s="14"/>
      <c r="Q506" s="261"/>
      <c r="R506" s="14"/>
      <c r="S506" s="14"/>
      <c r="T506" s="14"/>
      <c r="U506" s="14"/>
      <c r="V506" s="14"/>
      <c r="W506" s="14"/>
      <c r="X506" s="14"/>
      <c r="Y506" s="14"/>
      <c r="Z506" s="14"/>
    </row>
    <row r="507" spans="1:26" ht="16.5" customHeight="1" x14ac:dyDescent="0.15">
      <c r="A507" s="133"/>
      <c r="B507" s="12" t="s">
        <v>2318</v>
      </c>
      <c r="C507" s="14"/>
      <c r="D507" s="14"/>
      <c r="E507" s="14"/>
      <c r="F507" s="14"/>
      <c r="G507" s="14"/>
      <c r="H507" s="14"/>
      <c r="I507" s="14"/>
      <c r="J507" s="14"/>
      <c r="K507" s="14"/>
      <c r="L507" s="14"/>
      <c r="M507" s="14"/>
      <c r="N507" s="14"/>
      <c r="O507" s="14"/>
      <c r="P507" s="14"/>
      <c r="Q507" s="261"/>
      <c r="R507" s="14"/>
      <c r="S507" s="14"/>
      <c r="T507" s="14"/>
      <c r="U507" s="14"/>
      <c r="V507" s="14"/>
      <c r="W507" s="14"/>
      <c r="X507" s="14"/>
      <c r="Y507" s="14"/>
      <c r="Z507" s="14"/>
    </row>
    <row r="508" spans="1:26" ht="16.5" customHeight="1" x14ac:dyDescent="0.15">
      <c r="A508" s="133"/>
      <c r="B508" s="12" t="s">
        <v>1887</v>
      </c>
      <c r="C508" s="14"/>
      <c r="D508" s="14"/>
      <c r="E508" s="14"/>
      <c r="F508" s="14"/>
      <c r="G508" s="14"/>
      <c r="H508" s="14"/>
      <c r="I508" s="14"/>
      <c r="J508" s="14"/>
      <c r="K508" s="14"/>
      <c r="L508" s="14"/>
      <c r="M508" s="14"/>
      <c r="N508" s="14"/>
      <c r="O508" s="14"/>
      <c r="P508" s="14"/>
      <c r="Q508" s="261"/>
      <c r="R508" s="14"/>
      <c r="S508" s="14"/>
      <c r="T508" s="14"/>
      <c r="U508" s="14"/>
      <c r="V508" s="14"/>
      <c r="W508" s="14"/>
      <c r="X508" s="14"/>
      <c r="Y508" s="14"/>
      <c r="Z508" s="14"/>
    </row>
    <row r="509" spans="1:26" ht="16.5" customHeight="1" x14ac:dyDescent="0.15">
      <c r="A509" s="133"/>
      <c r="B509" s="12" t="s">
        <v>2319</v>
      </c>
      <c r="C509" s="14"/>
      <c r="D509" s="14"/>
      <c r="E509" s="14"/>
      <c r="F509" s="14"/>
      <c r="G509" s="14"/>
      <c r="H509" s="14"/>
      <c r="I509" s="14"/>
      <c r="J509" s="14"/>
      <c r="K509" s="14"/>
      <c r="L509" s="14"/>
      <c r="M509" s="14"/>
      <c r="N509" s="14"/>
      <c r="O509" s="14"/>
      <c r="P509" s="14"/>
      <c r="Q509" s="261"/>
      <c r="R509" s="14"/>
      <c r="S509" s="14"/>
      <c r="T509" s="14"/>
      <c r="U509" s="14"/>
      <c r="V509" s="14"/>
      <c r="W509" s="14"/>
      <c r="X509" s="14"/>
      <c r="Y509" s="14"/>
      <c r="Z509" s="14"/>
    </row>
    <row r="510" spans="1:26" ht="16.5" customHeight="1" x14ac:dyDescent="0.15">
      <c r="A510" s="133"/>
      <c r="B510" s="12" t="s">
        <v>1147</v>
      </c>
      <c r="C510" s="14"/>
      <c r="D510" s="14"/>
      <c r="E510" s="14"/>
      <c r="F510" s="14"/>
      <c r="G510" s="14"/>
      <c r="H510" s="14"/>
      <c r="I510" s="14"/>
      <c r="J510" s="14"/>
      <c r="K510" s="14"/>
      <c r="L510" s="14"/>
      <c r="M510" s="14"/>
      <c r="N510" s="14"/>
      <c r="O510" s="14"/>
      <c r="P510" s="14"/>
      <c r="Q510" s="261"/>
      <c r="R510" s="14"/>
      <c r="S510" s="14"/>
      <c r="T510" s="14"/>
      <c r="U510" s="14"/>
      <c r="V510" s="14"/>
      <c r="W510" s="14"/>
      <c r="X510" s="14"/>
      <c r="Y510" s="14"/>
      <c r="Z510" s="14"/>
    </row>
    <row r="511" spans="1:26" ht="16.5" customHeight="1" x14ac:dyDescent="0.15">
      <c r="A511" s="133"/>
      <c r="B511" s="12"/>
      <c r="C511" s="12" t="s">
        <v>2320</v>
      </c>
      <c r="D511" s="14" t="e">
        <f>$D$313</f>
        <v>#VALUE!</v>
      </c>
      <c r="E511" s="14"/>
      <c r="F511" s="14"/>
      <c r="G511" s="14"/>
      <c r="H511" s="14"/>
      <c r="I511" s="14"/>
      <c r="J511" s="14"/>
      <c r="K511" s="14"/>
      <c r="L511" s="14"/>
      <c r="M511" s="14"/>
      <c r="N511" s="14"/>
      <c r="O511" s="14"/>
      <c r="P511" s="14"/>
      <c r="Q511" s="261"/>
      <c r="R511" s="14"/>
      <c r="S511" s="14"/>
      <c r="T511" s="14"/>
      <c r="U511" s="14"/>
      <c r="V511" s="14"/>
      <c r="W511" s="14"/>
      <c r="X511" s="14"/>
      <c r="Y511" s="14"/>
      <c r="Z511" s="14"/>
    </row>
    <row r="512" spans="1:26" ht="16.5" customHeight="1" x14ac:dyDescent="0.15">
      <c r="A512" s="133"/>
      <c r="B512" s="12"/>
      <c r="C512" s="12" t="s">
        <v>2321</v>
      </c>
      <c r="D512" s="14" t="str">
        <f>$D$173</f>
        <v>xxx</v>
      </c>
      <c r="E512" s="14"/>
      <c r="F512" s="14"/>
      <c r="G512" s="14"/>
      <c r="H512" s="14"/>
      <c r="I512" s="14"/>
      <c r="J512" s="14"/>
      <c r="K512" s="14"/>
      <c r="L512" s="14"/>
      <c r="M512" s="14"/>
      <c r="N512" s="14"/>
      <c r="O512" s="14"/>
      <c r="P512" s="14"/>
      <c r="Q512" s="261"/>
      <c r="R512" s="14"/>
      <c r="S512" s="14"/>
      <c r="T512" s="14"/>
      <c r="U512" s="14"/>
      <c r="V512" s="14"/>
      <c r="W512" s="14"/>
      <c r="X512" s="14"/>
      <c r="Y512" s="14"/>
      <c r="Z512" s="14"/>
    </row>
    <row r="513" spans="1:26" ht="16.5" customHeight="1" x14ac:dyDescent="0.15">
      <c r="A513" s="133"/>
      <c r="B513" s="12"/>
      <c r="C513" s="12"/>
      <c r="D513" s="14"/>
      <c r="E513" s="14"/>
      <c r="F513" s="14"/>
      <c r="G513" s="14"/>
      <c r="H513" s="14"/>
      <c r="I513" s="14"/>
      <c r="J513" s="14"/>
      <c r="K513" s="14"/>
      <c r="L513" s="14"/>
      <c r="M513" s="14"/>
      <c r="N513" s="14"/>
      <c r="O513" s="14"/>
      <c r="P513" s="14"/>
      <c r="Q513" s="261"/>
      <c r="R513" s="14"/>
      <c r="S513" s="14"/>
      <c r="T513" s="14"/>
      <c r="U513" s="14"/>
      <c r="V513" s="14"/>
      <c r="W513" s="14"/>
      <c r="X513" s="14"/>
      <c r="Y513" s="14"/>
      <c r="Z513" s="14"/>
    </row>
    <row r="514" spans="1:26" ht="16.5" customHeight="1" x14ac:dyDescent="0.15">
      <c r="A514" s="133"/>
      <c r="B514" s="12"/>
      <c r="C514" s="14"/>
      <c r="D514" s="14"/>
      <c r="E514" s="14"/>
      <c r="F514" s="14"/>
      <c r="G514" s="14"/>
      <c r="H514" s="14"/>
      <c r="I514" s="14"/>
      <c r="J514" s="14"/>
      <c r="K514" s="14"/>
      <c r="L514" s="14"/>
      <c r="M514" s="14"/>
      <c r="N514" s="14"/>
      <c r="O514" s="14"/>
      <c r="P514" s="14"/>
      <c r="Q514" s="261"/>
      <c r="R514" s="14"/>
      <c r="S514" s="14"/>
      <c r="T514" s="14"/>
      <c r="U514" s="14"/>
      <c r="V514" s="14"/>
      <c r="W514" s="14"/>
      <c r="X514" s="14"/>
      <c r="Y514" s="14"/>
      <c r="Z514" s="14"/>
    </row>
    <row r="515" spans="1:26" ht="16.5" customHeight="1" x14ac:dyDescent="0.15">
      <c r="A515" s="133"/>
      <c r="B515" s="12"/>
      <c r="C515" s="12" t="s">
        <v>2322</v>
      </c>
      <c r="D515" s="14" t="e">
        <f>$D$358</f>
        <v>#VALUE!</v>
      </c>
      <c r="E515" s="14"/>
      <c r="F515" s="14"/>
      <c r="G515" s="14"/>
      <c r="H515" s="14"/>
      <c r="I515" s="14"/>
      <c r="J515" s="14"/>
      <c r="K515" s="14"/>
      <c r="L515" s="14"/>
      <c r="M515" s="14"/>
      <c r="N515" s="14"/>
      <c r="O515" s="14"/>
      <c r="P515" s="14"/>
      <c r="Q515" s="261"/>
      <c r="R515" s="14"/>
      <c r="S515" s="14"/>
      <c r="T515" s="14"/>
      <c r="U515" s="14"/>
      <c r="V515" s="14"/>
      <c r="W515" s="14"/>
      <c r="X515" s="14"/>
      <c r="Y515" s="14"/>
      <c r="Z515" s="14"/>
    </row>
    <row r="516" spans="1:26" ht="16.5" customHeight="1" x14ac:dyDescent="0.15">
      <c r="A516" s="133"/>
      <c r="B516" s="12"/>
      <c r="C516" s="12" t="s">
        <v>2323</v>
      </c>
      <c r="D516" s="14" t="e">
        <f>$D$470</f>
        <v>#VALUE!</v>
      </c>
      <c r="E516" s="14"/>
      <c r="F516" s="14"/>
      <c r="G516" s="14"/>
      <c r="H516" s="14"/>
      <c r="I516" s="14"/>
      <c r="J516" s="14"/>
      <c r="K516" s="14"/>
      <c r="L516" s="14"/>
      <c r="M516" s="14"/>
      <c r="N516" s="14"/>
      <c r="O516" s="14"/>
      <c r="P516" s="14"/>
      <c r="Q516" s="261"/>
      <c r="R516" s="14"/>
      <c r="S516" s="14"/>
      <c r="T516" s="14"/>
      <c r="U516" s="14"/>
      <c r="V516" s="14"/>
      <c r="W516" s="14"/>
      <c r="X516" s="14"/>
      <c r="Y516" s="14"/>
      <c r="Z516" s="14"/>
    </row>
    <row r="517" spans="1:26" ht="16.5" customHeight="1" x14ac:dyDescent="0.15">
      <c r="A517" s="133"/>
      <c r="B517" s="12"/>
      <c r="C517" s="12" t="s">
        <v>2324</v>
      </c>
      <c r="D517" s="14" t="e">
        <f>$D$386</f>
        <v>#VALUE!</v>
      </c>
      <c r="E517" s="14"/>
      <c r="F517" s="14"/>
      <c r="G517" s="14"/>
      <c r="H517" s="14"/>
      <c r="I517" s="14"/>
      <c r="J517" s="14"/>
      <c r="K517" s="14"/>
      <c r="L517" s="14"/>
      <c r="M517" s="14"/>
      <c r="N517" s="14"/>
      <c r="O517" s="14"/>
      <c r="P517" s="14"/>
      <c r="Q517" s="261"/>
      <c r="R517" s="14"/>
      <c r="S517" s="14"/>
      <c r="T517" s="14"/>
      <c r="U517" s="14"/>
      <c r="V517" s="14"/>
      <c r="W517" s="14"/>
      <c r="X517" s="14"/>
      <c r="Y517" s="14"/>
      <c r="Z517" s="14"/>
    </row>
    <row r="518" spans="1:26" ht="16.5" customHeight="1" x14ac:dyDescent="0.15">
      <c r="A518" s="133"/>
      <c r="B518" s="12"/>
      <c r="C518" s="12" t="s">
        <v>2325</v>
      </c>
      <c r="D518" s="14" t="e">
        <f>$D$415</f>
        <v>#VALUE!</v>
      </c>
      <c r="E518" s="14"/>
      <c r="F518" s="14"/>
      <c r="G518" s="14"/>
      <c r="H518" s="14"/>
      <c r="I518" s="14"/>
      <c r="J518" s="14"/>
      <c r="K518" s="14"/>
      <c r="L518" s="14"/>
      <c r="M518" s="14"/>
      <c r="N518" s="14"/>
      <c r="O518" s="14"/>
      <c r="P518" s="14"/>
      <c r="Q518" s="261"/>
      <c r="R518" s="14"/>
      <c r="S518" s="14"/>
      <c r="T518" s="14"/>
      <c r="U518" s="14"/>
      <c r="V518" s="14"/>
      <c r="W518" s="14"/>
      <c r="X518" s="14"/>
      <c r="Y518" s="14"/>
      <c r="Z518" s="14"/>
    </row>
    <row r="519" spans="1:26" ht="16.5" customHeight="1" x14ac:dyDescent="0.15">
      <c r="A519" s="133"/>
      <c r="B519" s="12"/>
      <c r="C519" s="12" t="s">
        <v>2326</v>
      </c>
      <c r="D519" s="14" t="e">
        <f>$D$417</f>
        <v>#VALUE!</v>
      </c>
      <c r="E519" s="14"/>
      <c r="F519" s="14"/>
      <c r="G519" s="14"/>
      <c r="H519" s="14"/>
      <c r="I519" s="14"/>
      <c r="J519" s="14"/>
      <c r="K519" s="14"/>
      <c r="L519" s="14"/>
      <c r="M519" s="14"/>
      <c r="N519" s="14"/>
      <c r="O519" s="14"/>
      <c r="P519" s="14"/>
      <c r="Q519" s="261"/>
      <c r="R519" s="14"/>
      <c r="S519" s="14"/>
      <c r="T519" s="14"/>
      <c r="U519" s="14"/>
      <c r="V519" s="14"/>
      <c r="W519" s="14"/>
      <c r="X519" s="14"/>
      <c r="Y519" s="14"/>
      <c r="Z519" s="14"/>
    </row>
    <row r="520" spans="1:26" ht="16.5" customHeight="1" x14ac:dyDescent="0.15">
      <c r="A520" s="133"/>
      <c r="B520" s="12"/>
      <c r="C520" s="12" t="s">
        <v>2327</v>
      </c>
      <c r="D520" s="14" t="e">
        <f>$D$419</f>
        <v>#VALUE!</v>
      </c>
      <c r="E520" s="14"/>
      <c r="F520" s="14"/>
      <c r="G520" s="14"/>
      <c r="H520" s="14"/>
      <c r="I520" s="14"/>
      <c r="J520" s="14"/>
      <c r="K520" s="14"/>
      <c r="L520" s="14"/>
      <c r="M520" s="14"/>
      <c r="N520" s="14"/>
      <c r="O520" s="14"/>
      <c r="P520" s="14"/>
      <c r="Q520" s="261"/>
      <c r="R520" s="14"/>
      <c r="S520" s="14"/>
      <c r="T520" s="14"/>
      <c r="U520" s="14"/>
      <c r="V520" s="14"/>
      <c r="W520" s="14"/>
      <c r="X520" s="14"/>
      <c r="Y520" s="14"/>
      <c r="Z520" s="14"/>
    </row>
    <row r="521" spans="1:26" ht="16.5" customHeight="1" x14ac:dyDescent="0.15">
      <c r="A521" s="133"/>
      <c r="B521" s="12"/>
      <c r="C521" s="12" t="s">
        <v>2328</v>
      </c>
      <c r="D521" s="14" t="e">
        <f>$D$421</f>
        <v>#VALUE!</v>
      </c>
      <c r="E521" s="14"/>
      <c r="F521" s="14"/>
      <c r="G521" s="14"/>
      <c r="H521" s="14"/>
      <c r="I521" s="14"/>
      <c r="J521" s="14"/>
      <c r="K521" s="14"/>
      <c r="L521" s="14"/>
      <c r="M521" s="14"/>
      <c r="N521" s="14"/>
      <c r="O521" s="14"/>
      <c r="P521" s="14"/>
      <c r="Q521" s="261"/>
      <c r="R521" s="14"/>
      <c r="S521" s="14"/>
      <c r="T521" s="14"/>
      <c r="U521" s="14"/>
      <c r="V521" s="14"/>
      <c r="W521" s="14"/>
      <c r="X521" s="14"/>
      <c r="Y521" s="14"/>
      <c r="Z521" s="14"/>
    </row>
    <row r="522" spans="1:26" ht="16.5" customHeight="1" x14ac:dyDescent="0.15">
      <c r="A522" s="133"/>
      <c r="B522" s="12"/>
      <c r="C522" s="12" t="s">
        <v>2329</v>
      </c>
      <c r="D522" s="14" t="e">
        <f>$D$423</f>
        <v>#VALUE!</v>
      </c>
      <c r="E522" s="14"/>
      <c r="F522" s="14"/>
      <c r="G522" s="14"/>
      <c r="H522" s="14"/>
      <c r="I522" s="14"/>
      <c r="J522" s="14"/>
      <c r="K522" s="14"/>
      <c r="L522" s="14"/>
      <c r="M522" s="14"/>
      <c r="N522" s="14"/>
      <c r="O522" s="14"/>
      <c r="P522" s="14"/>
      <c r="Q522" s="261"/>
      <c r="R522" s="14"/>
      <c r="S522" s="14"/>
      <c r="T522" s="14"/>
      <c r="U522" s="14"/>
      <c r="V522" s="14"/>
      <c r="W522" s="14"/>
      <c r="X522" s="14"/>
      <c r="Y522" s="14"/>
      <c r="Z522" s="14"/>
    </row>
    <row r="523" spans="1:26" ht="16.5" customHeight="1" x14ac:dyDescent="0.15">
      <c r="A523" s="133"/>
      <c r="B523" s="12"/>
      <c r="C523" s="12"/>
      <c r="D523" s="14"/>
      <c r="E523" s="14"/>
      <c r="F523" s="14"/>
      <c r="G523" s="14"/>
      <c r="H523" s="14"/>
      <c r="I523" s="14"/>
      <c r="J523" s="14"/>
      <c r="K523" s="14"/>
      <c r="L523" s="14"/>
      <c r="M523" s="14"/>
      <c r="N523" s="14"/>
      <c r="O523" s="14"/>
      <c r="P523" s="14"/>
      <c r="Q523" s="261"/>
      <c r="R523" s="14"/>
      <c r="S523" s="14"/>
      <c r="T523" s="14"/>
      <c r="U523" s="14"/>
      <c r="V523" s="14"/>
      <c r="W523" s="14"/>
      <c r="X523" s="14"/>
      <c r="Y523" s="14"/>
      <c r="Z523" s="14"/>
    </row>
    <row r="524" spans="1:26" ht="16.5" customHeight="1" x14ac:dyDescent="0.15">
      <c r="A524" s="133"/>
      <c r="B524" s="12"/>
      <c r="C524" s="12"/>
      <c r="D524" s="14"/>
      <c r="E524" s="14"/>
      <c r="F524" s="14"/>
      <c r="G524" s="14"/>
      <c r="H524" s="14"/>
      <c r="I524" s="14"/>
      <c r="J524" s="14"/>
      <c r="K524" s="14"/>
      <c r="L524" s="14"/>
      <c r="M524" s="14"/>
      <c r="N524" s="14"/>
      <c r="O524" s="14"/>
      <c r="P524" s="14"/>
      <c r="Q524" s="261"/>
      <c r="R524" s="14"/>
      <c r="S524" s="14"/>
      <c r="T524" s="14"/>
      <c r="U524" s="14"/>
      <c r="V524" s="14"/>
      <c r="W524" s="14"/>
      <c r="X524" s="14"/>
      <c r="Y524" s="14"/>
      <c r="Z524" s="14"/>
    </row>
    <row r="525" spans="1:26" ht="16.5" customHeight="1" x14ac:dyDescent="0.15">
      <c r="A525" s="133"/>
      <c r="B525" s="12"/>
      <c r="C525" s="12"/>
      <c r="D525" s="14"/>
      <c r="E525" s="14"/>
      <c r="F525" s="14"/>
      <c r="G525" s="14"/>
      <c r="H525" s="14"/>
      <c r="I525" s="14"/>
      <c r="J525" s="14"/>
      <c r="K525" s="14"/>
      <c r="L525" s="14"/>
      <c r="M525" s="14"/>
      <c r="N525" s="14"/>
      <c r="O525" s="14"/>
      <c r="P525" s="14"/>
      <c r="Q525" s="261"/>
      <c r="R525" s="14"/>
      <c r="S525" s="14"/>
      <c r="T525" s="14"/>
      <c r="U525" s="14"/>
      <c r="V525" s="14"/>
      <c r="W525" s="14"/>
      <c r="X525" s="14"/>
      <c r="Y525" s="14"/>
      <c r="Z525" s="14"/>
    </row>
    <row r="526" spans="1:26" ht="16.5" customHeight="1" x14ac:dyDescent="0.15">
      <c r="A526" s="133"/>
      <c r="B526" s="12"/>
      <c r="C526" s="12" t="s">
        <v>2330</v>
      </c>
      <c r="D526" s="14" t="e">
        <f>(($D$515)*($D$516)*($D$512))/(($D$511)*(10^(-3)))</f>
        <v>#VALUE!</v>
      </c>
      <c r="E526" s="14"/>
      <c r="F526" s="14"/>
      <c r="G526" s="14"/>
      <c r="H526" s="14"/>
      <c r="I526" s="14"/>
      <c r="J526" s="14"/>
      <c r="K526" s="14"/>
      <c r="L526" s="14"/>
      <c r="M526" s="14"/>
      <c r="N526" s="14"/>
      <c r="O526" s="14"/>
      <c r="P526" s="14"/>
      <c r="Q526" s="261"/>
      <c r="R526" s="14"/>
      <c r="S526" s="14"/>
      <c r="T526" s="14"/>
      <c r="U526" s="14"/>
      <c r="V526" s="14"/>
      <c r="W526" s="14"/>
      <c r="X526" s="14"/>
      <c r="Y526" s="14"/>
      <c r="Z526" s="14"/>
    </row>
    <row r="527" spans="1:26" ht="16.5" customHeight="1" x14ac:dyDescent="0.15">
      <c r="A527" s="133"/>
      <c r="B527" s="12"/>
      <c r="C527" s="12" t="s">
        <v>2331</v>
      </c>
      <c r="D527" s="14" t="e">
        <f>(($D$515)*($D$517)*($D$512))/(($D$511)*(10^(-3)))</f>
        <v>#VALUE!</v>
      </c>
      <c r="E527" s="14"/>
      <c r="F527" s="14"/>
      <c r="G527" s="14"/>
      <c r="H527" s="14"/>
      <c r="I527" s="14"/>
      <c r="J527" s="14"/>
      <c r="K527" s="14"/>
      <c r="L527" s="14"/>
      <c r="M527" s="14"/>
      <c r="N527" s="14"/>
      <c r="O527" s="14"/>
      <c r="P527" s="14"/>
      <c r="Q527" s="261"/>
      <c r="R527" s="14"/>
      <c r="S527" s="14"/>
      <c r="T527" s="14"/>
      <c r="U527" s="14"/>
      <c r="V527" s="14"/>
      <c r="W527" s="14"/>
      <c r="X527" s="14"/>
      <c r="Y527" s="14"/>
      <c r="Z527" s="14"/>
    </row>
    <row r="528" spans="1:26" ht="16.5" customHeight="1" x14ac:dyDescent="0.15">
      <c r="A528" s="133"/>
      <c r="B528" s="12"/>
      <c r="C528" s="12" t="s">
        <v>2332</v>
      </c>
      <c r="D528" s="14" t="e">
        <f>(($D$515)*($D$518)*($D$512))/(($D$511)*(10^(-3)))</f>
        <v>#VALUE!</v>
      </c>
      <c r="E528" s="14"/>
      <c r="F528" s="14"/>
      <c r="G528" s="14"/>
      <c r="H528" s="14"/>
      <c r="I528" s="14"/>
      <c r="J528" s="14"/>
      <c r="K528" s="14"/>
      <c r="L528" s="14"/>
      <c r="M528" s="14"/>
      <c r="N528" s="14"/>
      <c r="O528" s="14"/>
      <c r="P528" s="14"/>
      <c r="Q528" s="261"/>
      <c r="R528" s="14"/>
      <c r="S528" s="14"/>
      <c r="T528" s="14"/>
      <c r="U528" s="14"/>
      <c r="V528" s="14"/>
      <c r="W528" s="14"/>
      <c r="X528" s="14"/>
      <c r="Y528" s="14"/>
      <c r="Z528" s="14"/>
    </row>
    <row r="529" spans="1:26" ht="16.5" customHeight="1" x14ac:dyDescent="0.15">
      <c r="A529" s="133"/>
      <c r="B529" s="12"/>
      <c r="C529" s="12" t="s">
        <v>2333</v>
      </c>
      <c r="D529" s="14" t="e">
        <f>(($D$515)*($D$519)*(D512))/(($D$511)*(10^(-3)))</f>
        <v>#VALUE!</v>
      </c>
      <c r="E529" s="14"/>
      <c r="F529" s="14"/>
      <c r="G529" s="14"/>
      <c r="H529" s="14"/>
      <c r="I529" s="14"/>
      <c r="J529" s="14"/>
      <c r="K529" s="14"/>
      <c r="L529" s="14"/>
      <c r="M529" s="14"/>
      <c r="N529" s="14"/>
      <c r="O529" s="14"/>
      <c r="P529" s="14"/>
      <c r="Q529" s="261"/>
      <c r="R529" s="14"/>
      <c r="S529" s="14"/>
      <c r="T529" s="14"/>
      <c r="U529" s="14"/>
      <c r="V529" s="14"/>
      <c r="W529" s="14"/>
      <c r="X529" s="14"/>
      <c r="Y529" s="14"/>
      <c r="Z529" s="14"/>
    </row>
    <row r="530" spans="1:26" ht="16.5" customHeight="1" x14ac:dyDescent="0.15">
      <c r="A530" s="133"/>
      <c r="B530" s="12"/>
      <c r="C530" s="12" t="s">
        <v>2334</v>
      </c>
      <c r="D530" s="14" t="e">
        <f>(($D$515)*($D$520)*($D$512))/(($D$511)*(10^(-3)))</f>
        <v>#VALUE!</v>
      </c>
      <c r="E530" s="14"/>
      <c r="F530" s="14"/>
      <c r="G530" s="14"/>
      <c r="H530" s="14"/>
      <c r="I530" s="14"/>
      <c r="J530" s="14"/>
      <c r="K530" s="14"/>
      <c r="L530" s="14"/>
      <c r="M530" s="14"/>
      <c r="N530" s="14"/>
      <c r="O530" s="14"/>
      <c r="P530" s="14"/>
      <c r="Q530" s="261"/>
      <c r="R530" s="14"/>
      <c r="S530" s="14"/>
      <c r="T530" s="14"/>
      <c r="U530" s="14"/>
      <c r="V530" s="14"/>
      <c r="W530" s="14"/>
      <c r="X530" s="14"/>
      <c r="Y530" s="14"/>
      <c r="Z530" s="14"/>
    </row>
    <row r="531" spans="1:26" ht="16.5" customHeight="1" x14ac:dyDescent="0.15">
      <c r="A531" s="133"/>
      <c r="B531" s="12"/>
      <c r="C531" s="12" t="s">
        <v>2335</v>
      </c>
      <c r="D531" s="14" t="e">
        <f>(($D$515)*($D$521)*($D$512))/(($D$511)*(10^(-3)))</f>
        <v>#VALUE!</v>
      </c>
      <c r="E531" s="14"/>
      <c r="F531" s="14"/>
      <c r="G531" s="14"/>
      <c r="H531" s="14"/>
      <c r="I531" s="14"/>
      <c r="J531" s="14"/>
      <c r="K531" s="14"/>
      <c r="L531" s="14"/>
      <c r="M531" s="14"/>
      <c r="N531" s="14"/>
      <c r="O531" s="14"/>
      <c r="P531" s="14"/>
      <c r="Q531" s="261"/>
      <c r="R531" s="14"/>
      <c r="S531" s="14"/>
      <c r="T531" s="14"/>
      <c r="U531" s="14"/>
      <c r="V531" s="14"/>
      <c r="W531" s="14"/>
      <c r="X531" s="14"/>
      <c r="Y531" s="14"/>
      <c r="Z531" s="14"/>
    </row>
    <row r="532" spans="1:26" ht="16.5" customHeight="1" x14ac:dyDescent="0.15">
      <c r="A532" s="133"/>
      <c r="B532" s="12"/>
      <c r="C532" s="12" t="s">
        <v>2336</v>
      </c>
      <c r="D532" s="14" t="e">
        <f>(($D$515)*($D$522)*($D$512))/(($D$511)*(10^(-3)))</f>
        <v>#VALUE!</v>
      </c>
      <c r="E532" s="14"/>
      <c r="F532" s="14"/>
      <c r="G532" s="14"/>
      <c r="H532" s="14"/>
      <c r="I532" s="14"/>
      <c r="J532" s="14"/>
      <c r="K532" s="14"/>
      <c r="L532" s="14"/>
      <c r="M532" s="14"/>
      <c r="N532" s="14"/>
      <c r="O532" s="14"/>
      <c r="P532" s="14"/>
      <c r="Q532" s="261"/>
      <c r="R532" s="14"/>
      <c r="S532" s="14"/>
      <c r="T532" s="14"/>
      <c r="U532" s="14"/>
      <c r="V532" s="14"/>
      <c r="W532" s="14"/>
      <c r="X532" s="14"/>
      <c r="Y532" s="14"/>
      <c r="Z532" s="14"/>
    </row>
    <row r="533" spans="1:26" ht="16.5" customHeight="1" x14ac:dyDescent="0.15">
      <c r="A533" s="133"/>
      <c r="B533" s="12"/>
      <c r="C533" s="12"/>
      <c r="D533" s="14"/>
      <c r="E533" s="14"/>
      <c r="F533" s="14"/>
      <c r="G533" s="14"/>
      <c r="H533" s="14"/>
      <c r="I533" s="14"/>
      <c r="J533" s="14"/>
      <c r="K533" s="14"/>
      <c r="L533" s="14"/>
      <c r="M533" s="14"/>
      <c r="N533" s="14"/>
      <c r="O533" s="14"/>
      <c r="P533" s="14"/>
      <c r="Q533" s="261"/>
      <c r="R533" s="14"/>
      <c r="S533" s="14"/>
      <c r="T533" s="14"/>
      <c r="U533" s="14"/>
      <c r="V533" s="14"/>
      <c r="W533" s="14"/>
      <c r="X533" s="14"/>
      <c r="Y533" s="14"/>
      <c r="Z533" s="14"/>
    </row>
    <row r="534" spans="1:26" ht="16.5" customHeight="1" x14ac:dyDescent="0.15">
      <c r="A534" s="133"/>
      <c r="B534" s="12"/>
      <c r="C534" s="12"/>
      <c r="D534" s="14"/>
      <c r="E534" s="14"/>
      <c r="F534" s="14"/>
      <c r="G534" s="14"/>
      <c r="H534" s="14"/>
      <c r="I534" s="14"/>
      <c r="J534" s="14"/>
      <c r="K534" s="14"/>
      <c r="L534" s="14"/>
      <c r="M534" s="14"/>
      <c r="N534" s="14"/>
      <c r="O534" s="14"/>
      <c r="P534" s="14"/>
      <c r="Q534" s="261"/>
      <c r="R534" s="14"/>
      <c r="S534" s="14"/>
      <c r="T534" s="14"/>
      <c r="U534" s="14"/>
      <c r="V534" s="14"/>
      <c r="W534" s="14"/>
      <c r="X534" s="14"/>
      <c r="Y534" s="14"/>
      <c r="Z534" s="14"/>
    </row>
    <row r="535" spans="1:26" ht="16.5" customHeight="1" x14ac:dyDescent="0.2">
      <c r="A535" s="14"/>
      <c r="B535" s="183" t="s">
        <v>2337</v>
      </c>
      <c r="C535" s="1">
        <v>1100</v>
      </c>
      <c r="D535" s="5">
        <v>1200</v>
      </c>
      <c r="E535" s="14">
        <v>1500</v>
      </c>
      <c r="F535" s="14">
        <v>2000</v>
      </c>
      <c r="G535" s="14">
        <v>3199</v>
      </c>
      <c r="H535" s="261">
        <v>3200</v>
      </c>
      <c r="I535" s="14">
        <v>3201</v>
      </c>
      <c r="J535" s="14">
        <v>4000</v>
      </c>
      <c r="K535" s="14">
        <v>4500</v>
      </c>
      <c r="L535" s="14">
        <v>5000</v>
      </c>
      <c r="M535" s="14">
        <v>5500</v>
      </c>
      <c r="N535" s="14">
        <v>6350</v>
      </c>
      <c r="O535" s="14">
        <v>6400</v>
      </c>
      <c r="P535" s="14">
        <v>6450</v>
      </c>
      <c r="Q535" s="261">
        <v>7531.39</v>
      </c>
      <c r="R535" s="14">
        <v>7532</v>
      </c>
      <c r="S535" s="14">
        <v>7600</v>
      </c>
      <c r="T535" s="14">
        <v>7680</v>
      </c>
      <c r="U535" s="14"/>
      <c r="V535" s="14"/>
      <c r="W535" s="14"/>
      <c r="X535" s="14"/>
      <c r="Y535" s="14"/>
      <c r="Z535" s="14"/>
    </row>
    <row r="536" spans="1:26" ht="16.5" customHeight="1" x14ac:dyDescent="0.2">
      <c r="A536" s="14"/>
      <c r="B536" s="183"/>
      <c r="C536" s="1"/>
      <c r="D536" s="5"/>
      <c r="E536" s="14"/>
      <c r="F536" s="14"/>
      <c r="G536" s="14"/>
      <c r="H536" s="261"/>
      <c r="I536" s="14"/>
      <c r="J536" s="14"/>
      <c r="K536" s="14"/>
      <c r="L536" s="14"/>
      <c r="M536" s="14"/>
      <c r="N536" s="14"/>
      <c r="O536" s="14"/>
      <c r="P536" s="14"/>
      <c r="Q536" s="261"/>
      <c r="R536" s="14"/>
      <c r="S536" s="14"/>
      <c r="T536" s="14"/>
      <c r="U536" s="14"/>
      <c r="V536" s="14"/>
      <c r="W536" s="14"/>
      <c r="X536" s="14"/>
      <c r="Y536" s="14"/>
      <c r="Z536" s="14"/>
    </row>
    <row r="537" spans="1:26" ht="16.5" customHeight="1" x14ac:dyDescent="0.15">
      <c r="A537" s="14"/>
      <c r="B537" s="183" t="s">
        <v>2338</v>
      </c>
      <c r="C537" s="1" t="e">
        <f t="shared" ref="C537:T537" si="1">($D$478)*(($D$484)*(C535/$D$480)+($D$485)*(C535/$D$480)^2-($D$486)*(C535/$D$480)^3)</f>
        <v>#VALUE!</v>
      </c>
      <c r="D537" s="1" t="e">
        <f t="shared" si="1"/>
        <v>#VALUE!</v>
      </c>
      <c r="E537" s="1" t="e">
        <f t="shared" si="1"/>
        <v>#VALUE!</v>
      </c>
      <c r="F537" s="1" t="e">
        <f t="shared" si="1"/>
        <v>#VALUE!</v>
      </c>
      <c r="G537" s="1" t="e">
        <f t="shared" si="1"/>
        <v>#VALUE!</v>
      </c>
      <c r="H537" s="6" t="e">
        <f t="shared" si="1"/>
        <v>#VALUE!</v>
      </c>
      <c r="I537" s="1" t="e">
        <f t="shared" si="1"/>
        <v>#VALUE!</v>
      </c>
      <c r="J537" s="1" t="e">
        <f t="shared" si="1"/>
        <v>#VALUE!</v>
      </c>
      <c r="K537" s="1" t="e">
        <f t="shared" si="1"/>
        <v>#VALUE!</v>
      </c>
      <c r="L537" s="1" t="e">
        <f t="shared" si="1"/>
        <v>#VALUE!</v>
      </c>
      <c r="M537" s="1" t="e">
        <f t="shared" si="1"/>
        <v>#VALUE!</v>
      </c>
      <c r="N537" s="1" t="e">
        <f t="shared" si="1"/>
        <v>#VALUE!</v>
      </c>
      <c r="O537" s="6" t="e">
        <f t="shared" si="1"/>
        <v>#VALUE!</v>
      </c>
      <c r="P537" s="1" t="e">
        <f t="shared" si="1"/>
        <v>#VALUE!</v>
      </c>
      <c r="Q537" s="6" t="e">
        <f t="shared" si="1"/>
        <v>#VALUE!</v>
      </c>
      <c r="R537" s="1" t="e">
        <f t="shared" si="1"/>
        <v>#VALUE!</v>
      </c>
      <c r="S537" s="1" t="e">
        <f t="shared" si="1"/>
        <v>#VALUE!</v>
      </c>
      <c r="T537" s="1" t="e">
        <f t="shared" si="1"/>
        <v>#VALUE!</v>
      </c>
      <c r="U537" s="14"/>
      <c r="V537" s="14"/>
      <c r="W537" s="14"/>
      <c r="X537" s="14"/>
      <c r="Y537" s="14"/>
      <c r="Z537" s="14"/>
    </row>
    <row r="538" spans="1:26" ht="16.5" customHeight="1" x14ac:dyDescent="0.15">
      <c r="A538" s="14"/>
      <c r="B538" s="183"/>
      <c r="C538" s="1"/>
      <c r="D538" s="1"/>
      <c r="E538" s="1"/>
      <c r="F538" s="1"/>
      <c r="G538" s="1"/>
      <c r="H538" s="6"/>
      <c r="I538" s="1"/>
      <c r="J538" s="1"/>
      <c r="K538" s="1"/>
      <c r="L538" s="1"/>
      <c r="M538" s="1"/>
      <c r="N538" s="1"/>
      <c r="O538" s="6"/>
      <c r="P538" s="1"/>
      <c r="Q538" s="6"/>
      <c r="R538" s="1"/>
      <c r="S538" s="1"/>
      <c r="T538" s="1"/>
      <c r="U538" s="14"/>
      <c r="V538" s="14"/>
      <c r="W538" s="14"/>
      <c r="X538" s="14"/>
      <c r="Y538" s="14"/>
      <c r="Z538" s="14"/>
    </row>
    <row r="539" spans="1:26" ht="16.5" customHeight="1" x14ac:dyDescent="0.15">
      <c r="A539" s="14"/>
      <c r="B539" s="183" t="s">
        <v>2339</v>
      </c>
      <c r="C539" s="1" t="e">
        <f t="shared" ref="C539:T539" si="2">((C537)*(10^3))/(((2*PI())/60)*(C535))</f>
        <v>#VALUE!</v>
      </c>
      <c r="D539" s="1" t="e">
        <f t="shared" si="2"/>
        <v>#VALUE!</v>
      </c>
      <c r="E539" s="1" t="e">
        <f t="shared" si="2"/>
        <v>#VALUE!</v>
      </c>
      <c r="F539" s="1" t="e">
        <f t="shared" si="2"/>
        <v>#VALUE!</v>
      </c>
      <c r="G539" s="1" t="e">
        <f t="shared" si="2"/>
        <v>#VALUE!</v>
      </c>
      <c r="H539" s="6" t="e">
        <f t="shared" si="2"/>
        <v>#VALUE!</v>
      </c>
      <c r="I539" s="1" t="e">
        <f t="shared" si="2"/>
        <v>#VALUE!</v>
      </c>
      <c r="J539" s="1" t="e">
        <f t="shared" si="2"/>
        <v>#VALUE!</v>
      </c>
      <c r="K539" s="1" t="e">
        <f t="shared" si="2"/>
        <v>#VALUE!</v>
      </c>
      <c r="L539" s="1" t="e">
        <f t="shared" si="2"/>
        <v>#VALUE!</v>
      </c>
      <c r="M539" s="1" t="e">
        <f t="shared" si="2"/>
        <v>#VALUE!</v>
      </c>
      <c r="N539" s="1" t="e">
        <f t="shared" si="2"/>
        <v>#VALUE!</v>
      </c>
      <c r="O539" s="1" t="e">
        <f t="shared" si="2"/>
        <v>#VALUE!</v>
      </c>
      <c r="P539" s="1" t="e">
        <f t="shared" si="2"/>
        <v>#VALUE!</v>
      </c>
      <c r="Q539" s="6" t="e">
        <f t="shared" si="2"/>
        <v>#VALUE!</v>
      </c>
      <c r="R539" s="1" t="e">
        <f t="shared" si="2"/>
        <v>#VALUE!</v>
      </c>
      <c r="S539" s="1" t="e">
        <f t="shared" si="2"/>
        <v>#VALUE!</v>
      </c>
      <c r="T539" s="1" t="e">
        <f t="shared" si="2"/>
        <v>#VALUE!</v>
      </c>
      <c r="U539" s="14"/>
      <c r="V539" s="14"/>
      <c r="W539" s="14"/>
      <c r="X539" s="14"/>
      <c r="Y539" s="14"/>
      <c r="Z539" s="14"/>
    </row>
    <row r="540" spans="1:26" ht="16.5" customHeight="1" x14ac:dyDescent="0.15">
      <c r="A540" s="14"/>
      <c r="B540" s="1" t="s">
        <v>2156</v>
      </c>
      <c r="C540" s="1"/>
      <c r="D540" s="1"/>
      <c r="E540" s="1"/>
      <c r="F540" s="1"/>
      <c r="G540" s="1"/>
      <c r="H540" s="6"/>
      <c r="I540" s="1"/>
      <c r="J540" s="1"/>
      <c r="K540" s="1"/>
      <c r="L540" s="1"/>
      <c r="M540" s="1"/>
      <c r="N540" s="1"/>
      <c r="O540" s="1"/>
      <c r="P540" s="1"/>
      <c r="Q540" s="6"/>
      <c r="R540" s="1"/>
      <c r="S540" s="1"/>
      <c r="T540" s="1"/>
      <c r="U540" s="14"/>
      <c r="V540" s="14"/>
      <c r="W540" s="14"/>
      <c r="X540" s="14"/>
      <c r="Y540" s="14"/>
      <c r="Z540" s="14"/>
    </row>
    <row r="541" spans="1:26" ht="16.5" customHeight="1" x14ac:dyDescent="0.15">
      <c r="A541" s="14"/>
      <c r="B541" s="183" t="s">
        <v>2340</v>
      </c>
      <c r="C541" s="1" t="e">
        <f t="shared" ref="C541:T541" si="3">2*(PI())*(($D$313)*((10)^(-3)))*((C535)/60)/(($D$516)*($D$515))</f>
        <v>#VALUE!</v>
      </c>
      <c r="D541" s="1" t="e">
        <f t="shared" si="3"/>
        <v>#VALUE!</v>
      </c>
      <c r="E541" s="1" t="e">
        <f t="shared" si="3"/>
        <v>#VALUE!</v>
      </c>
      <c r="F541" s="1" t="e">
        <f t="shared" si="3"/>
        <v>#VALUE!</v>
      </c>
      <c r="G541" s="1" t="e">
        <f t="shared" si="3"/>
        <v>#VALUE!</v>
      </c>
      <c r="H541" s="1" t="e">
        <f t="shared" si="3"/>
        <v>#VALUE!</v>
      </c>
      <c r="I541" s="1" t="e">
        <f t="shared" si="3"/>
        <v>#VALUE!</v>
      </c>
      <c r="J541" s="1" t="e">
        <f t="shared" si="3"/>
        <v>#VALUE!</v>
      </c>
      <c r="K541" s="1" t="e">
        <f t="shared" si="3"/>
        <v>#VALUE!</v>
      </c>
      <c r="L541" s="1" t="e">
        <f t="shared" si="3"/>
        <v>#VALUE!</v>
      </c>
      <c r="M541" s="1" t="e">
        <f t="shared" si="3"/>
        <v>#VALUE!</v>
      </c>
      <c r="N541" s="1" t="e">
        <f t="shared" si="3"/>
        <v>#VALUE!</v>
      </c>
      <c r="O541" s="1" t="e">
        <f t="shared" si="3"/>
        <v>#VALUE!</v>
      </c>
      <c r="P541" s="1" t="e">
        <f t="shared" si="3"/>
        <v>#VALUE!</v>
      </c>
      <c r="Q541" s="6" t="e">
        <f t="shared" si="3"/>
        <v>#VALUE!</v>
      </c>
      <c r="R541" s="1" t="e">
        <f t="shared" si="3"/>
        <v>#VALUE!</v>
      </c>
      <c r="S541" s="1" t="e">
        <f t="shared" si="3"/>
        <v>#VALUE!</v>
      </c>
      <c r="T541" s="1" t="e">
        <f t="shared" si="3"/>
        <v>#VALUE!</v>
      </c>
      <c r="U541" s="14"/>
      <c r="V541" s="14"/>
      <c r="W541" s="14"/>
      <c r="X541" s="14"/>
      <c r="Y541" s="14"/>
      <c r="Z541" s="14"/>
    </row>
    <row r="542" spans="1:26" ht="16.5" customHeight="1" x14ac:dyDescent="0.15">
      <c r="A542" s="14"/>
      <c r="B542" s="183" t="s">
        <v>2341</v>
      </c>
      <c r="C542" s="1" t="e">
        <f>(2*(PI())*(($D$313)*((10)^(-3)))*((C535)/60)/(($D$517)*($D$515)))</f>
        <v>#VALUE!</v>
      </c>
      <c r="D542" s="1" t="e">
        <f t="shared" ref="D542:T542" si="4">2*(PI())*(($D$313)*((10)^(-3)))*((D535)/60)/(($D$517)*($D$515))</f>
        <v>#VALUE!</v>
      </c>
      <c r="E542" s="1" t="e">
        <f t="shared" si="4"/>
        <v>#VALUE!</v>
      </c>
      <c r="F542" s="1" t="e">
        <f t="shared" si="4"/>
        <v>#VALUE!</v>
      </c>
      <c r="G542" s="1" t="e">
        <f t="shared" si="4"/>
        <v>#VALUE!</v>
      </c>
      <c r="H542" s="1" t="e">
        <f t="shared" si="4"/>
        <v>#VALUE!</v>
      </c>
      <c r="I542" s="1" t="e">
        <f t="shared" si="4"/>
        <v>#VALUE!</v>
      </c>
      <c r="J542" s="1" t="e">
        <f t="shared" si="4"/>
        <v>#VALUE!</v>
      </c>
      <c r="K542" s="1" t="e">
        <f t="shared" si="4"/>
        <v>#VALUE!</v>
      </c>
      <c r="L542" s="1" t="e">
        <f t="shared" si="4"/>
        <v>#VALUE!</v>
      </c>
      <c r="M542" s="1" t="e">
        <f t="shared" si="4"/>
        <v>#VALUE!</v>
      </c>
      <c r="N542" s="1" t="e">
        <f t="shared" si="4"/>
        <v>#VALUE!</v>
      </c>
      <c r="O542" s="1" t="e">
        <f t="shared" si="4"/>
        <v>#VALUE!</v>
      </c>
      <c r="P542" s="1" t="e">
        <f t="shared" si="4"/>
        <v>#VALUE!</v>
      </c>
      <c r="Q542" s="6" t="e">
        <f t="shared" si="4"/>
        <v>#VALUE!</v>
      </c>
      <c r="R542" s="1" t="e">
        <f t="shared" si="4"/>
        <v>#VALUE!</v>
      </c>
      <c r="S542" s="1" t="e">
        <f t="shared" si="4"/>
        <v>#VALUE!</v>
      </c>
      <c r="T542" s="1" t="e">
        <f t="shared" si="4"/>
        <v>#VALUE!</v>
      </c>
      <c r="U542" s="14"/>
      <c r="V542" s="14"/>
      <c r="W542" s="14"/>
      <c r="X542" s="14"/>
      <c r="Y542" s="14"/>
      <c r="Z542" s="14"/>
    </row>
    <row r="543" spans="1:26" ht="16.5" customHeight="1" x14ac:dyDescent="0.15">
      <c r="A543" s="14"/>
      <c r="B543" s="183" t="s">
        <v>2342</v>
      </c>
      <c r="C543" s="1" t="e">
        <f t="shared" ref="C543:T543" si="5">2*(PI())*(($D$313)*((10)^(-3)))*((C535)/60)/(($D$518)*($D$515))</f>
        <v>#VALUE!</v>
      </c>
      <c r="D543" s="1" t="e">
        <f t="shared" si="5"/>
        <v>#VALUE!</v>
      </c>
      <c r="E543" s="1" t="e">
        <f t="shared" si="5"/>
        <v>#VALUE!</v>
      </c>
      <c r="F543" s="1" t="e">
        <f t="shared" si="5"/>
        <v>#VALUE!</v>
      </c>
      <c r="G543" s="1" t="e">
        <f t="shared" si="5"/>
        <v>#VALUE!</v>
      </c>
      <c r="H543" s="1" t="e">
        <f t="shared" si="5"/>
        <v>#VALUE!</v>
      </c>
      <c r="I543" s="1" t="e">
        <f t="shared" si="5"/>
        <v>#VALUE!</v>
      </c>
      <c r="J543" s="1" t="e">
        <f t="shared" si="5"/>
        <v>#VALUE!</v>
      </c>
      <c r="K543" s="1" t="e">
        <f t="shared" si="5"/>
        <v>#VALUE!</v>
      </c>
      <c r="L543" s="1" t="e">
        <f t="shared" si="5"/>
        <v>#VALUE!</v>
      </c>
      <c r="M543" s="1" t="e">
        <f t="shared" si="5"/>
        <v>#VALUE!</v>
      </c>
      <c r="N543" s="1" t="e">
        <f t="shared" si="5"/>
        <v>#VALUE!</v>
      </c>
      <c r="O543" s="1" t="e">
        <f t="shared" si="5"/>
        <v>#VALUE!</v>
      </c>
      <c r="P543" s="1" t="e">
        <f t="shared" si="5"/>
        <v>#VALUE!</v>
      </c>
      <c r="Q543" s="6" t="e">
        <f t="shared" si="5"/>
        <v>#VALUE!</v>
      </c>
      <c r="R543" s="1" t="e">
        <f t="shared" si="5"/>
        <v>#VALUE!</v>
      </c>
      <c r="S543" s="1" t="e">
        <f t="shared" si="5"/>
        <v>#VALUE!</v>
      </c>
      <c r="T543" s="1" t="e">
        <f t="shared" si="5"/>
        <v>#VALUE!</v>
      </c>
      <c r="U543" s="14"/>
      <c r="V543" s="14"/>
      <c r="W543" s="14"/>
      <c r="X543" s="14"/>
      <c r="Y543" s="14"/>
      <c r="Z543" s="14"/>
    </row>
    <row r="544" spans="1:26" ht="16.5" customHeight="1" x14ac:dyDescent="0.15">
      <c r="A544" s="14"/>
      <c r="B544" s="183" t="s">
        <v>2343</v>
      </c>
      <c r="C544" s="1" t="e">
        <f t="shared" ref="C544:T544" si="6">2*(PI())*(($D$313)*((10)^(-3)))*((C535)/60)/(($D$519)*($D$515))</f>
        <v>#VALUE!</v>
      </c>
      <c r="D544" s="1" t="e">
        <f t="shared" si="6"/>
        <v>#VALUE!</v>
      </c>
      <c r="E544" s="1" t="e">
        <f t="shared" si="6"/>
        <v>#VALUE!</v>
      </c>
      <c r="F544" s="1" t="e">
        <f t="shared" si="6"/>
        <v>#VALUE!</v>
      </c>
      <c r="G544" s="1" t="e">
        <f t="shared" si="6"/>
        <v>#VALUE!</v>
      </c>
      <c r="H544" s="1" t="e">
        <f t="shared" si="6"/>
        <v>#VALUE!</v>
      </c>
      <c r="I544" s="1" t="e">
        <f t="shared" si="6"/>
        <v>#VALUE!</v>
      </c>
      <c r="J544" s="1" t="e">
        <f t="shared" si="6"/>
        <v>#VALUE!</v>
      </c>
      <c r="K544" s="1" t="e">
        <f t="shared" si="6"/>
        <v>#VALUE!</v>
      </c>
      <c r="L544" s="1" t="e">
        <f t="shared" si="6"/>
        <v>#VALUE!</v>
      </c>
      <c r="M544" s="1" t="e">
        <f t="shared" si="6"/>
        <v>#VALUE!</v>
      </c>
      <c r="N544" s="1" t="e">
        <f t="shared" si="6"/>
        <v>#VALUE!</v>
      </c>
      <c r="O544" s="1" t="e">
        <f t="shared" si="6"/>
        <v>#VALUE!</v>
      </c>
      <c r="P544" s="1" t="e">
        <f t="shared" si="6"/>
        <v>#VALUE!</v>
      </c>
      <c r="Q544" s="6" t="e">
        <f t="shared" si="6"/>
        <v>#VALUE!</v>
      </c>
      <c r="R544" s="1" t="e">
        <f t="shared" si="6"/>
        <v>#VALUE!</v>
      </c>
      <c r="S544" s="1" t="e">
        <f t="shared" si="6"/>
        <v>#VALUE!</v>
      </c>
      <c r="T544" s="1" t="e">
        <f t="shared" si="6"/>
        <v>#VALUE!</v>
      </c>
      <c r="U544" s="14"/>
      <c r="V544" s="14"/>
      <c r="W544" s="14"/>
      <c r="X544" s="14"/>
      <c r="Y544" s="14"/>
      <c r="Z544" s="14"/>
    </row>
    <row r="545" spans="1:26" ht="16.5" customHeight="1" x14ac:dyDescent="0.15">
      <c r="A545" s="14"/>
      <c r="B545" s="183" t="s">
        <v>2344</v>
      </c>
      <c r="C545" s="1" t="e">
        <f t="shared" ref="C545:T545" si="7">2*(PI())*(($D$313)*((10)^(-3)))*((C535)/60)/(($D$520)*($D$515))</f>
        <v>#VALUE!</v>
      </c>
      <c r="D545" s="1" t="e">
        <f t="shared" si="7"/>
        <v>#VALUE!</v>
      </c>
      <c r="E545" s="1" t="e">
        <f t="shared" si="7"/>
        <v>#VALUE!</v>
      </c>
      <c r="F545" s="1" t="e">
        <f t="shared" si="7"/>
        <v>#VALUE!</v>
      </c>
      <c r="G545" s="1" t="e">
        <f t="shared" si="7"/>
        <v>#VALUE!</v>
      </c>
      <c r="H545" s="1" t="e">
        <f t="shared" si="7"/>
        <v>#VALUE!</v>
      </c>
      <c r="I545" s="1" t="e">
        <f t="shared" si="7"/>
        <v>#VALUE!</v>
      </c>
      <c r="J545" s="1" t="e">
        <f t="shared" si="7"/>
        <v>#VALUE!</v>
      </c>
      <c r="K545" s="1" t="e">
        <f t="shared" si="7"/>
        <v>#VALUE!</v>
      </c>
      <c r="L545" s="1" t="e">
        <f t="shared" si="7"/>
        <v>#VALUE!</v>
      </c>
      <c r="M545" s="1" t="e">
        <f t="shared" si="7"/>
        <v>#VALUE!</v>
      </c>
      <c r="N545" s="1" t="e">
        <f t="shared" si="7"/>
        <v>#VALUE!</v>
      </c>
      <c r="O545" s="1" t="e">
        <f t="shared" si="7"/>
        <v>#VALUE!</v>
      </c>
      <c r="P545" s="1" t="e">
        <f t="shared" si="7"/>
        <v>#VALUE!</v>
      </c>
      <c r="Q545" s="6" t="e">
        <f t="shared" si="7"/>
        <v>#VALUE!</v>
      </c>
      <c r="R545" s="1" t="e">
        <f t="shared" si="7"/>
        <v>#VALUE!</v>
      </c>
      <c r="S545" s="1" t="e">
        <f t="shared" si="7"/>
        <v>#VALUE!</v>
      </c>
      <c r="T545" s="1" t="e">
        <f t="shared" si="7"/>
        <v>#VALUE!</v>
      </c>
      <c r="U545" s="14"/>
      <c r="V545" s="14"/>
      <c r="W545" s="14"/>
      <c r="X545" s="14"/>
      <c r="Y545" s="14"/>
      <c r="Z545" s="14"/>
    </row>
    <row r="546" spans="1:26" ht="16.5" customHeight="1" x14ac:dyDescent="0.15">
      <c r="A546" s="14"/>
      <c r="B546" s="183" t="s">
        <v>2345</v>
      </c>
      <c r="C546" s="1" t="e">
        <f t="shared" ref="C546:T546" si="8">2*(PI())*(($D$313)*((10)^(-3)))*((C535)/60)/(($D$521)*($D$515))</f>
        <v>#VALUE!</v>
      </c>
      <c r="D546" s="1" t="e">
        <f t="shared" si="8"/>
        <v>#VALUE!</v>
      </c>
      <c r="E546" s="1" t="e">
        <f t="shared" si="8"/>
        <v>#VALUE!</v>
      </c>
      <c r="F546" s="1" t="e">
        <f t="shared" si="8"/>
        <v>#VALUE!</v>
      </c>
      <c r="G546" s="1" t="e">
        <f t="shared" si="8"/>
        <v>#VALUE!</v>
      </c>
      <c r="H546" s="1" t="e">
        <f t="shared" si="8"/>
        <v>#VALUE!</v>
      </c>
      <c r="I546" s="1" t="e">
        <f t="shared" si="8"/>
        <v>#VALUE!</v>
      </c>
      <c r="J546" s="1" t="e">
        <f t="shared" si="8"/>
        <v>#VALUE!</v>
      </c>
      <c r="K546" s="1" t="e">
        <f t="shared" si="8"/>
        <v>#VALUE!</v>
      </c>
      <c r="L546" s="1" t="e">
        <f t="shared" si="8"/>
        <v>#VALUE!</v>
      </c>
      <c r="M546" s="1" t="e">
        <f t="shared" si="8"/>
        <v>#VALUE!</v>
      </c>
      <c r="N546" s="1" t="e">
        <f t="shared" si="8"/>
        <v>#VALUE!</v>
      </c>
      <c r="O546" s="1" t="e">
        <f t="shared" si="8"/>
        <v>#VALUE!</v>
      </c>
      <c r="P546" s="1" t="e">
        <f t="shared" si="8"/>
        <v>#VALUE!</v>
      </c>
      <c r="Q546" s="6" t="e">
        <f t="shared" si="8"/>
        <v>#VALUE!</v>
      </c>
      <c r="R546" s="1" t="e">
        <f t="shared" si="8"/>
        <v>#VALUE!</v>
      </c>
      <c r="S546" s="1" t="e">
        <f t="shared" si="8"/>
        <v>#VALUE!</v>
      </c>
      <c r="T546" s="1" t="e">
        <f t="shared" si="8"/>
        <v>#VALUE!</v>
      </c>
      <c r="U546" s="14"/>
      <c r="V546" s="14"/>
      <c r="W546" s="14"/>
      <c r="X546" s="14"/>
      <c r="Y546" s="14"/>
      <c r="Z546" s="14"/>
    </row>
    <row r="547" spans="1:26" ht="16.5" customHeight="1" x14ac:dyDescent="0.15">
      <c r="A547" s="14"/>
      <c r="B547" s="183" t="s">
        <v>2346</v>
      </c>
      <c r="C547" s="1" t="e">
        <f t="shared" ref="C547:P547" si="9">2*(PI())*(($D$313)*((10)^(-3)))*((C535)/60)/(($D$522)*($D$515))</f>
        <v>#VALUE!</v>
      </c>
      <c r="D547" s="1" t="e">
        <f t="shared" si="9"/>
        <v>#VALUE!</v>
      </c>
      <c r="E547" s="1" t="e">
        <f t="shared" si="9"/>
        <v>#VALUE!</v>
      </c>
      <c r="F547" s="1" t="e">
        <f t="shared" si="9"/>
        <v>#VALUE!</v>
      </c>
      <c r="G547" s="1" t="e">
        <f t="shared" si="9"/>
        <v>#VALUE!</v>
      </c>
      <c r="H547" s="1" t="e">
        <f t="shared" si="9"/>
        <v>#VALUE!</v>
      </c>
      <c r="I547" s="1" t="e">
        <f t="shared" si="9"/>
        <v>#VALUE!</v>
      </c>
      <c r="J547" s="1" t="e">
        <f t="shared" si="9"/>
        <v>#VALUE!</v>
      </c>
      <c r="K547" s="1" t="e">
        <f t="shared" si="9"/>
        <v>#VALUE!</v>
      </c>
      <c r="L547" s="1" t="e">
        <f t="shared" si="9"/>
        <v>#VALUE!</v>
      </c>
      <c r="M547" s="1" t="e">
        <f t="shared" si="9"/>
        <v>#VALUE!</v>
      </c>
      <c r="N547" s="1" t="e">
        <f t="shared" si="9"/>
        <v>#VALUE!</v>
      </c>
      <c r="O547" s="1" t="e">
        <f t="shared" si="9"/>
        <v>#VALUE!</v>
      </c>
      <c r="P547" s="1" t="e">
        <f t="shared" si="9"/>
        <v>#VALUE!</v>
      </c>
      <c r="Q547" s="6" t="e">
        <f>(2*(PI())*(($D$313)*((10)^(-3)))*((Q535)/60)/(($D$522)*($D$515)))</f>
        <v>#VALUE!</v>
      </c>
      <c r="R547" s="1" t="e">
        <f t="shared" ref="R547:T547" si="10">2*(PI())*(($D$313)*((10)^(-3)))*((R535)/60)/(($D$522)*($D$515))</f>
        <v>#VALUE!</v>
      </c>
      <c r="S547" s="1" t="e">
        <f t="shared" si="10"/>
        <v>#VALUE!</v>
      </c>
      <c r="T547" s="1" t="e">
        <f t="shared" si="10"/>
        <v>#VALUE!</v>
      </c>
      <c r="U547" s="14"/>
      <c r="V547" s="14"/>
      <c r="W547" s="14"/>
      <c r="X547" s="14"/>
      <c r="Y547" s="14"/>
      <c r="Z547" s="14"/>
    </row>
    <row r="548" spans="1:26" ht="16.5" customHeight="1" x14ac:dyDescent="0.15">
      <c r="A548" s="14"/>
      <c r="B548" s="183"/>
      <c r="C548" s="1"/>
      <c r="D548" s="1"/>
      <c r="E548" s="1"/>
      <c r="F548" s="1"/>
      <c r="G548" s="1"/>
      <c r="H548" s="1"/>
      <c r="I548" s="1"/>
      <c r="J548" s="1"/>
      <c r="K548" s="1"/>
      <c r="L548" s="1"/>
      <c r="M548" s="1"/>
      <c r="N548" s="1"/>
      <c r="O548" s="1"/>
      <c r="P548" s="1"/>
      <c r="Q548" s="6"/>
      <c r="R548" s="1"/>
      <c r="S548" s="1"/>
      <c r="T548" s="1"/>
      <c r="U548" s="14"/>
      <c r="V548" s="14"/>
      <c r="W548" s="14"/>
      <c r="X548" s="14"/>
      <c r="Y548" s="14"/>
      <c r="Z548" s="14"/>
    </row>
    <row r="549" spans="1:26" ht="16.5" customHeight="1" x14ac:dyDescent="0.15">
      <c r="A549" s="261"/>
      <c r="B549" s="269" t="s">
        <v>2347</v>
      </c>
      <c r="C549" s="6" t="e">
        <f t="shared" ref="C549:T549" si="11">$D$246</f>
        <v>#VALUE!</v>
      </c>
      <c r="D549" s="6" t="e">
        <f t="shared" si="11"/>
        <v>#VALUE!</v>
      </c>
      <c r="E549" s="6" t="e">
        <f t="shared" si="11"/>
        <v>#VALUE!</v>
      </c>
      <c r="F549" s="6" t="e">
        <f t="shared" si="11"/>
        <v>#VALUE!</v>
      </c>
      <c r="G549" s="6" t="e">
        <f t="shared" si="11"/>
        <v>#VALUE!</v>
      </c>
      <c r="H549" s="6" t="e">
        <f t="shared" si="11"/>
        <v>#VALUE!</v>
      </c>
      <c r="I549" s="6" t="e">
        <f t="shared" si="11"/>
        <v>#VALUE!</v>
      </c>
      <c r="J549" s="6" t="e">
        <f t="shared" si="11"/>
        <v>#VALUE!</v>
      </c>
      <c r="K549" s="6" t="e">
        <f t="shared" si="11"/>
        <v>#VALUE!</v>
      </c>
      <c r="L549" s="6" t="e">
        <f t="shared" si="11"/>
        <v>#VALUE!</v>
      </c>
      <c r="M549" s="6" t="e">
        <f t="shared" si="11"/>
        <v>#VALUE!</v>
      </c>
      <c r="N549" s="6" t="e">
        <f t="shared" si="11"/>
        <v>#VALUE!</v>
      </c>
      <c r="O549" s="6" t="e">
        <f t="shared" si="11"/>
        <v>#VALUE!</v>
      </c>
      <c r="P549" s="6" t="e">
        <f t="shared" si="11"/>
        <v>#VALUE!</v>
      </c>
      <c r="Q549" s="6" t="e">
        <f t="shared" si="11"/>
        <v>#VALUE!</v>
      </c>
      <c r="R549" s="6" t="e">
        <f t="shared" si="11"/>
        <v>#VALUE!</v>
      </c>
      <c r="S549" s="6" t="e">
        <f t="shared" si="11"/>
        <v>#VALUE!</v>
      </c>
      <c r="T549" s="6" t="e">
        <f t="shared" si="11"/>
        <v>#VALUE!</v>
      </c>
      <c r="U549" s="261"/>
      <c r="V549" s="261"/>
      <c r="W549" s="261"/>
      <c r="X549" s="261"/>
      <c r="Y549" s="261"/>
      <c r="Z549" s="261"/>
    </row>
    <row r="550" spans="1:26" ht="16.5" customHeight="1" x14ac:dyDescent="0.15">
      <c r="A550" s="261"/>
      <c r="B550" s="269" t="s">
        <v>2347</v>
      </c>
      <c r="C550" s="6" t="e">
        <f t="shared" ref="C550:T550" si="12">$D$247</f>
        <v>#VALUE!</v>
      </c>
      <c r="D550" s="6" t="e">
        <f t="shared" si="12"/>
        <v>#VALUE!</v>
      </c>
      <c r="E550" s="6" t="e">
        <f t="shared" si="12"/>
        <v>#VALUE!</v>
      </c>
      <c r="F550" s="6" t="e">
        <f t="shared" si="12"/>
        <v>#VALUE!</v>
      </c>
      <c r="G550" s="6" t="e">
        <f t="shared" si="12"/>
        <v>#VALUE!</v>
      </c>
      <c r="H550" s="6" t="e">
        <f t="shared" si="12"/>
        <v>#VALUE!</v>
      </c>
      <c r="I550" s="6" t="e">
        <f t="shared" si="12"/>
        <v>#VALUE!</v>
      </c>
      <c r="J550" s="6" t="e">
        <f t="shared" si="12"/>
        <v>#VALUE!</v>
      </c>
      <c r="K550" s="6" t="e">
        <f t="shared" si="12"/>
        <v>#VALUE!</v>
      </c>
      <c r="L550" s="6" t="e">
        <f t="shared" si="12"/>
        <v>#VALUE!</v>
      </c>
      <c r="M550" s="6" t="e">
        <f t="shared" si="12"/>
        <v>#VALUE!</v>
      </c>
      <c r="N550" s="6" t="e">
        <f t="shared" si="12"/>
        <v>#VALUE!</v>
      </c>
      <c r="O550" s="6" t="e">
        <f t="shared" si="12"/>
        <v>#VALUE!</v>
      </c>
      <c r="P550" s="6" t="e">
        <f t="shared" si="12"/>
        <v>#VALUE!</v>
      </c>
      <c r="Q550" s="6" t="e">
        <f t="shared" si="12"/>
        <v>#VALUE!</v>
      </c>
      <c r="R550" s="6" t="e">
        <f t="shared" si="12"/>
        <v>#VALUE!</v>
      </c>
      <c r="S550" s="6" t="e">
        <f t="shared" si="12"/>
        <v>#VALUE!</v>
      </c>
      <c r="T550" s="6" t="e">
        <f t="shared" si="12"/>
        <v>#VALUE!</v>
      </c>
      <c r="U550" s="261"/>
      <c r="V550" s="261"/>
      <c r="W550" s="261"/>
      <c r="X550" s="261"/>
      <c r="Y550" s="261"/>
      <c r="Z550" s="261"/>
    </row>
    <row r="551" spans="1:26" ht="16.5" customHeight="1" x14ac:dyDescent="0.15">
      <c r="A551" s="261"/>
      <c r="B551" s="269" t="s">
        <v>2348</v>
      </c>
      <c r="C551" s="6" t="e">
        <f t="shared" ref="C551:T551" si="13">$D$250</f>
        <v>#VALUE!</v>
      </c>
      <c r="D551" s="6" t="e">
        <f t="shared" si="13"/>
        <v>#VALUE!</v>
      </c>
      <c r="E551" s="6" t="e">
        <f t="shared" si="13"/>
        <v>#VALUE!</v>
      </c>
      <c r="F551" s="6" t="e">
        <f t="shared" si="13"/>
        <v>#VALUE!</v>
      </c>
      <c r="G551" s="6" t="e">
        <f t="shared" si="13"/>
        <v>#VALUE!</v>
      </c>
      <c r="H551" s="6" t="e">
        <f t="shared" si="13"/>
        <v>#VALUE!</v>
      </c>
      <c r="I551" s="6" t="e">
        <f t="shared" si="13"/>
        <v>#VALUE!</v>
      </c>
      <c r="J551" s="6" t="e">
        <f t="shared" si="13"/>
        <v>#VALUE!</v>
      </c>
      <c r="K551" s="6" t="e">
        <f t="shared" si="13"/>
        <v>#VALUE!</v>
      </c>
      <c r="L551" s="6" t="e">
        <f t="shared" si="13"/>
        <v>#VALUE!</v>
      </c>
      <c r="M551" s="6" t="e">
        <f t="shared" si="13"/>
        <v>#VALUE!</v>
      </c>
      <c r="N551" s="6" t="e">
        <f t="shared" si="13"/>
        <v>#VALUE!</v>
      </c>
      <c r="O551" s="6" t="e">
        <f t="shared" si="13"/>
        <v>#VALUE!</v>
      </c>
      <c r="P551" s="6" t="e">
        <f t="shared" si="13"/>
        <v>#VALUE!</v>
      </c>
      <c r="Q551" s="6" t="e">
        <f t="shared" si="13"/>
        <v>#VALUE!</v>
      </c>
      <c r="R551" s="6" t="e">
        <f t="shared" si="13"/>
        <v>#VALUE!</v>
      </c>
      <c r="S551" s="6" t="e">
        <f t="shared" si="13"/>
        <v>#VALUE!</v>
      </c>
      <c r="T551" s="6" t="e">
        <f t="shared" si="13"/>
        <v>#VALUE!</v>
      </c>
      <c r="U551" s="261"/>
      <c r="V551" s="261"/>
      <c r="W551" s="261"/>
      <c r="X551" s="261"/>
      <c r="Y551" s="261"/>
      <c r="Z551" s="261"/>
    </row>
    <row r="552" spans="1:26" ht="16.5" customHeight="1" x14ac:dyDescent="0.15">
      <c r="A552" s="261"/>
      <c r="B552" s="269" t="s">
        <v>2348</v>
      </c>
      <c r="C552" s="6" t="e">
        <f t="shared" ref="C552:T552" si="14">$D$251</f>
        <v>#VALUE!</v>
      </c>
      <c r="D552" s="6" t="e">
        <f t="shared" si="14"/>
        <v>#VALUE!</v>
      </c>
      <c r="E552" s="6" t="e">
        <f t="shared" si="14"/>
        <v>#VALUE!</v>
      </c>
      <c r="F552" s="6" t="e">
        <f t="shared" si="14"/>
        <v>#VALUE!</v>
      </c>
      <c r="G552" s="6" t="e">
        <f t="shared" si="14"/>
        <v>#VALUE!</v>
      </c>
      <c r="H552" s="6" t="e">
        <f t="shared" si="14"/>
        <v>#VALUE!</v>
      </c>
      <c r="I552" s="6" t="e">
        <f t="shared" si="14"/>
        <v>#VALUE!</v>
      </c>
      <c r="J552" s="6" t="e">
        <f t="shared" si="14"/>
        <v>#VALUE!</v>
      </c>
      <c r="K552" s="6" t="e">
        <f t="shared" si="14"/>
        <v>#VALUE!</v>
      </c>
      <c r="L552" s="6" t="e">
        <f t="shared" si="14"/>
        <v>#VALUE!</v>
      </c>
      <c r="M552" s="6" t="e">
        <f t="shared" si="14"/>
        <v>#VALUE!</v>
      </c>
      <c r="N552" s="6" t="e">
        <f t="shared" si="14"/>
        <v>#VALUE!</v>
      </c>
      <c r="O552" s="6" t="e">
        <f t="shared" si="14"/>
        <v>#VALUE!</v>
      </c>
      <c r="P552" s="6" t="e">
        <f t="shared" si="14"/>
        <v>#VALUE!</v>
      </c>
      <c r="Q552" s="6" t="e">
        <f t="shared" si="14"/>
        <v>#VALUE!</v>
      </c>
      <c r="R552" s="6" t="e">
        <f t="shared" si="14"/>
        <v>#VALUE!</v>
      </c>
      <c r="S552" s="6" t="e">
        <f t="shared" si="14"/>
        <v>#VALUE!</v>
      </c>
      <c r="T552" s="6" t="e">
        <f t="shared" si="14"/>
        <v>#VALUE!</v>
      </c>
      <c r="U552" s="261"/>
      <c r="V552" s="261"/>
      <c r="W552" s="261"/>
      <c r="X552" s="261"/>
      <c r="Y552" s="261"/>
      <c r="Z552" s="261"/>
    </row>
    <row r="553" spans="1:26" ht="16.5" customHeight="1" x14ac:dyDescent="0.15">
      <c r="A553" s="261"/>
      <c r="B553" s="1" t="s">
        <v>2319</v>
      </c>
      <c r="C553" s="6"/>
      <c r="D553" s="6"/>
      <c r="E553" s="6"/>
      <c r="F553" s="6"/>
      <c r="G553" s="6"/>
      <c r="H553" s="6"/>
      <c r="I553" s="6"/>
      <c r="J553" s="6"/>
      <c r="K553" s="6"/>
      <c r="L553" s="6"/>
      <c r="M553" s="6"/>
      <c r="N553" s="6"/>
      <c r="O553" s="6"/>
      <c r="P553" s="6"/>
      <c r="Q553" s="6"/>
      <c r="R553" s="6"/>
      <c r="S553" s="6"/>
      <c r="T553" s="6"/>
      <c r="U553" s="261"/>
      <c r="V553" s="261"/>
      <c r="W553" s="261"/>
      <c r="X553" s="261"/>
      <c r="Y553" s="261"/>
      <c r="Z553" s="261"/>
    </row>
    <row r="554" spans="1:26" ht="16.5" customHeight="1" x14ac:dyDescent="0.15">
      <c r="A554" s="14"/>
      <c r="B554" s="183" t="s">
        <v>2349</v>
      </c>
      <c r="C554" s="1" t="e">
        <f t="shared" ref="C554:T554" si="15">C539*$D$526</f>
        <v>#VALUE!</v>
      </c>
      <c r="D554" s="1" t="e">
        <f t="shared" si="15"/>
        <v>#VALUE!</v>
      </c>
      <c r="E554" s="1" t="e">
        <f t="shared" si="15"/>
        <v>#VALUE!</v>
      </c>
      <c r="F554" s="1" t="e">
        <f t="shared" si="15"/>
        <v>#VALUE!</v>
      </c>
      <c r="G554" s="1" t="e">
        <f t="shared" si="15"/>
        <v>#VALUE!</v>
      </c>
      <c r="H554" s="6" t="e">
        <f t="shared" si="15"/>
        <v>#VALUE!</v>
      </c>
      <c r="I554" s="1" t="e">
        <f t="shared" si="15"/>
        <v>#VALUE!</v>
      </c>
      <c r="J554" s="1" t="e">
        <f t="shared" si="15"/>
        <v>#VALUE!</v>
      </c>
      <c r="K554" s="1" t="e">
        <f t="shared" si="15"/>
        <v>#VALUE!</v>
      </c>
      <c r="L554" s="1" t="e">
        <f t="shared" si="15"/>
        <v>#VALUE!</v>
      </c>
      <c r="M554" s="1" t="e">
        <f t="shared" si="15"/>
        <v>#VALUE!</v>
      </c>
      <c r="N554" s="1" t="e">
        <f t="shared" si="15"/>
        <v>#VALUE!</v>
      </c>
      <c r="O554" s="1" t="e">
        <f t="shared" si="15"/>
        <v>#VALUE!</v>
      </c>
      <c r="P554" s="1" t="e">
        <f t="shared" si="15"/>
        <v>#VALUE!</v>
      </c>
      <c r="Q554" s="6" t="e">
        <f t="shared" si="15"/>
        <v>#VALUE!</v>
      </c>
      <c r="R554" s="1" t="e">
        <f t="shared" si="15"/>
        <v>#VALUE!</v>
      </c>
      <c r="S554" s="1" t="e">
        <f t="shared" si="15"/>
        <v>#VALUE!</v>
      </c>
      <c r="T554" s="1" t="e">
        <f t="shared" si="15"/>
        <v>#VALUE!</v>
      </c>
      <c r="U554" s="14"/>
      <c r="V554" s="14"/>
      <c r="W554" s="14"/>
      <c r="X554" s="14"/>
      <c r="Y554" s="14"/>
      <c r="Z554" s="14"/>
    </row>
    <row r="555" spans="1:26" ht="16.5" customHeight="1" x14ac:dyDescent="0.15">
      <c r="A555" s="14"/>
      <c r="B555" s="183" t="s">
        <v>2350</v>
      </c>
      <c r="C555" s="1" t="e">
        <f t="shared" ref="C555:T555" si="16">(C539)*$D$527</f>
        <v>#VALUE!</v>
      </c>
      <c r="D555" s="1" t="e">
        <f t="shared" si="16"/>
        <v>#VALUE!</v>
      </c>
      <c r="E555" s="1" t="e">
        <f t="shared" si="16"/>
        <v>#VALUE!</v>
      </c>
      <c r="F555" s="1" t="e">
        <f t="shared" si="16"/>
        <v>#VALUE!</v>
      </c>
      <c r="G555" s="1" t="e">
        <f t="shared" si="16"/>
        <v>#VALUE!</v>
      </c>
      <c r="H555" s="1" t="e">
        <f t="shared" si="16"/>
        <v>#VALUE!</v>
      </c>
      <c r="I555" s="1" t="e">
        <f t="shared" si="16"/>
        <v>#VALUE!</v>
      </c>
      <c r="J555" s="1" t="e">
        <f t="shared" si="16"/>
        <v>#VALUE!</v>
      </c>
      <c r="K555" s="1" t="e">
        <f t="shared" si="16"/>
        <v>#VALUE!</v>
      </c>
      <c r="L555" s="1" t="e">
        <f t="shared" si="16"/>
        <v>#VALUE!</v>
      </c>
      <c r="M555" s="1" t="e">
        <f t="shared" si="16"/>
        <v>#VALUE!</v>
      </c>
      <c r="N555" s="1" t="e">
        <f t="shared" si="16"/>
        <v>#VALUE!</v>
      </c>
      <c r="O555" s="1" t="e">
        <f t="shared" si="16"/>
        <v>#VALUE!</v>
      </c>
      <c r="P555" s="1" t="e">
        <f t="shared" si="16"/>
        <v>#VALUE!</v>
      </c>
      <c r="Q555" s="6" t="e">
        <f t="shared" si="16"/>
        <v>#VALUE!</v>
      </c>
      <c r="R555" s="1" t="e">
        <f t="shared" si="16"/>
        <v>#VALUE!</v>
      </c>
      <c r="S555" s="1" t="e">
        <f t="shared" si="16"/>
        <v>#VALUE!</v>
      </c>
      <c r="T555" s="1" t="e">
        <f t="shared" si="16"/>
        <v>#VALUE!</v>
      </c>
      <c r="U555" s="14"/>
      <c r="V555" s="14"/>
      <c r="W555" s="14"/>
      <c r="X555" s="14"/>
      <c r="Y555" s="14"/>
      <c r="Z555" s="14"/>
    </row>
    <row r="556" spans="1:26" ht="16.5" customHeight="1" x14ac:dyDescent="0.15">
      <c r="A556" s="14"/>
      <c r="B556" s="183" t="s">
        <v>2351</v>
      </c>
      <c r="C556" s="1" t="e">
        <f t="shared" ref="C556:T556" si="17">(C539)*($D$528)</f>
        <v>#VALUE!</v>
      </c>
      <c r="D556" s="1" t="e">
        <f t="shared" si="17"/>
        <v>#VALUE!</v>
      </c>
      <c r="E556" s="1" t="e">
        <f t="shared" si="17"/>
        <v>#VALUE!</v>
      </c>
      <c r="F556" s="1" t="e">
        <f t="shared" si="17"/>
        <v>#VALUE!</v>
      </c>
      <c r="G556" s="1" t="e">
        <f t="shared" si="17"/>
        <v>#VALUE!</v>
      </c>
      <c r="H556" s="1" t="e">
        <f t="shared" si="17"/>
        <v>#VALUE!</v>
      </c>
      <c r="I556" s="1" t="e">
        <f t="shared" si="17"/>
        <v>#VALUE!</v>
      </c>
      <c r="J556" s="1" t="e">
        <f t="shared" si="17"/>
        <v>#VALUE!</v>
      </c>
      <c r="K556" s="1" t="e">
        <f t="shared" si="17"/>
        <v>#VALUE!</v>
      </c>
      <c r="L556" s="1" t="e">
        <f t="shared" si="17"/>
        <v>#VALUE!</v>
      </c>
      <c r="M556" s="1" t="e">
        <f t="shared" si="17"/>
        <v>#VALUE!</v>
      </c>
      <c r="N556" s="1" t="e">
        <f t="shared" si="17"/>
        <v>#VALUE!</v>
      </c>
      <c r="O556" s="1" t="e">
        <f t="shared" si="17"/>
        <v>#VALUE!</v>
      </c>
      <c r="P556" s="1" t="e">
        <f t="shared" si="17"/>
        <v>#VALUE!</v>
      </c>
      <c r="Q556" s="6" t="e">
        <f t="shared" si="17"/>
        <v>#VALUE!</v>
      </c>
      <c r="R556" s="1" t="e">
        <f t="shared" si="17"/>
        <v>#VALUE!</v>
      </c>
      <c r="S556" s="1" t="e">
        <f t="shared" si="17"/>
        <v>#VALUE!</v>
      </c>
      <c r="T556" s="1" t="e">
        <f t="shared" si="17"/>
        <v>#VALUE!</v>
      </c>
      <c r="U556" s="14"/>
      <c r="V556" s="14"/>
      <c r="W556" s="14"/>
      <c r="X556" s="14"/>
      <c r="Y556" s="14"/>
      <c r="Z556" s="14"/>
    </row>
    <row r="557" spans="1:26" ht="16.5" customHeight="1" x14ac:dyDescent="0.15">
      <c r="A557" s="14"/>
      <c r="B557" s="183" t="s">
        <v>2352</v>
      </c>
      <c r="C557" s="1" t="e">
        <f t="shared" ref="C557:T557" si="18">(C539)*($D$529)</f>
        <v>#VALUE!</v>
      </c>
      <c r="D557" s="1" t="e">
        <f t="shared" si="18"/>
        <v>#VALUE!</v>
      </c>
      <c r="E557" s="1" t="e">
        <f t="shared" si="18"/>
        <v>#VALUE!</v>
      </c>
      <c r="F557" s="1" t="e">
        <f t="shared" si="18"/>
        <v>#VALUE!</v>
      </c>
      <c r="G557" s="1" t="e">
        <f t="shared" si="18"/>
        <v>#VALUE!</v>
      </c>
      <c r="H557" s="1" t="e">
        <f t="shared" si="18"/>
        <v>#VALUE!</v>
      </c>
      <c r="I557" s="1" t="e">
        <f t="shared" si="18"/>
        <v>#VALUE!</v>
      </c>
      <c r="J557" s="1" t="e">
        <f t="shared" si="18"/>
        <v>#VALUE!</v>
      </c>
      <c r="K557" s="1" t="e">
        <f t="shared" si="18"/>
        <v>#VALUE!</v>
      </c>
      <c r="L557" s="1" t="e">
        <f t="shared" si="18"/>
        <v>#VALUE!</v>
      </c>
      <c r="M557" s="1" t="e">
        <f t="shared" si="18"/>
        <v>#VALUE!</v>
      </c>
      <c r="N557" s="1" t="e">
        <f t="shared" si="18"/>
        <v>#VALUE!</v>
      </c>
      <c r="O557" s="1" t="e">
        <f t="shared" si="18"/>
        <v>#VALUE!</v>
      </c>
      <c r="P557" s="1" t="e">
        <f t="shared" si="18"/>
        <v>#VALUE!</v>
      </c>
      <c r="Q557" s="6" t="e">
        <f t="shared" si="18"/>
        <v>#VALUE!</v>
      </c>
      <c r="R557" s="1" t="e">
        <f t="shared" si="18"/>
        <v>#VALUE!</v>
      </c>
      <c r="S557" s="1" t="e">
        <f t="shared" si="18"/>
        <v>#VALUE!</v>
      </c>
      <c r="T557" s="1" t="e">
        <f t="shared" si="18"/>
        <v>#VALUE!</v>
      </c>
      <c r="U557" s="14"/>
      <c r="V557" s="14"/>
      <c r="W557" s="14"/>
      <c r="X557" s="14"/>
      <c r="Y557" s="14"/>
      <c r="Z557" s="14"/>
    </row>
    <row r="558" spans="1:26" ht="16.5" customHeight="1" x14ac:dyDescent="0.15">
      <c r="A558" s="14"/>
      <c r="B558" s="183" t="s">
        <v>2353</v>
      </c>
      <c r="C558" s="1" t="e">
        <f t="shared" ref="C558:T558" si="19">(C539)*($D$530)</f>
        <v>#VALUE!</v>
      </c>
      <c r="D558" s="1" t="e">
        <f t="shared" si="19"/>
        <v>#VALUE!</v>
      </c>
      <c r="E558" s="1" t="e">
        <f t="shared" si="19"/>
        <v>#VALUE!</v>
      </c>
      <c r="F558" s="1" t="e">
        <f t="shared" si="19"/>
        <v>#VALUE!</v>
      </c>
      <c r="G558" s="1" t="e">
        <f t="shared" si="19"/>
        <v>#VALUE!</v>
      </c>
      <c r="H558" s="1" t="e">
        <f t="shared" si="19"/>
        <v>#VALUE!</v>
      </c>
      <c r="I558" s="1" t="e">
        <f t="shared" si="19"/>
        <v>#VALUE!</v>
      </c>
      <c r="J558" s="1" t="e">
        <f t="shared" si="19"/>
        <v>#VALUE!</v>
      </c>
      <c r="K558" s="1" t="e">
        <f t="shared" si="19"/>
        <v>#VALUE!</v>
      </c>
      <c r="L558" s="1" t="e">
        <f t="shared" si="19"/>
        <v>#VALUE!</v>
      </c>
      <c r="M558" s="1" t="e">
        <f t="shared" si="19"/>
        <v>#VALUE!</v>
      </c>
      <c r="N558" s="1" t="e">
        <f t="shared" si="19"/>
        <v>#VALUE!</v>
      </c>
      <c r="O558" s="1" t="e">
        <f t="shared" si="19"/>
        <v>#VALUE!</v>
      </c>
      <c r="P558" s="1" t="e">
        <f t="shared" si="19"/>
        <v>#VALUE!</v>
      </c>
      <c r="Q558" s="6" t="e">
        <f t="shared" si="19"/>
        <v>#VALUE!</v>
      </c>
      <c r="R558" s="1" t="e">
        <f t="shared" si="19"/>
        <v>#VALUE!</v>
      </c>
      <c r="S558" s="1" t="e">
        <f t="shared" si="19"/>
        <v>#VALUE!</v>
      </c>
      <c r="T558" s="1" t="e">
        <f t="shared" si="19"/>
        <v>#VALUE!</v>
      </c>
      <c r="U558" s="14"/>
      <c r="V558" s="14"/>
      <c r="W558" s="14"/>
      <c r="X558" s="14"/>
      <c r="Y558" s="14"/>
      <c r="Z558" s="14"/>
    </row>
    <row r="559" spans="1:26" ht="16.5" customHeight="1" x14ac:dyDescent="0.15">
      <c r="A559" s="14"/>
      <c r="B559" s="183" t="s">
        <v>2354</v>
      </c>
      <c r="C559" s="1" t="e">
        <f t="shared" ref="C559:T559" si="20">(C539)*($D$531)</f>
        <v>#VALUE!</v>
      </c>
      <c r="D559" s="1" t="e">
        <f t="shared" si="20"/>
        <v>#VALUE!</v>
      </c>
      <c r="E559" s="1" t="e">
        <f t="shared" si="20"/>
        <v>#VALUE!</v>
      </c>
      <c r="F559" s="1" t="e">
        <f t="shared" si="20"/>
        <v>#VALUE!</v>
      </c>
      <c r="G559" s="1" t="e">
        <f t="shared" si="20"/>
        <v>#VALUE!</v>
      </c>
      <c r="H559" s="1" t="e">
        <f t="shared" si="20"/>
        <v>#VALUE!</v>
      </c>
      <c r="I559" s="1" t="e">
        <f t="shared" si="20"/>
        <v>#VALUE!</v>
      </c>
      <c r="J559" s="1" t="e">
        <f t="shared" si="20"/>
        <v>#VALUE!</v>
      </c>
      <c r="K559" s="1" t="e">
        <f t="shared" si="20"/>
        <v>#VALUE!</v>
      </c>
      <c r="L559" s="1" t="e">
        <f t="shared" si="20"/>
        <v>#VALUE!</v>
      </c>
      <c r="M559" s="1" t="e">
        <f t="shared" si="20"/>
        <v>#VALUE!</v>
      </c>
      <c r="N559" s="1" t="e">
        <f t="shared" si="20"/>
        <v>#VALUE!</v>
      </c>
      <c r="O559" s="1" t="e">
        <f t="shared" si="20"/>
        <v>#VALUE!</v>
      </c>
      <c r="P559" s="1" t="e">
        <f t="shared" si="20"/>
        <v>#VALUE!</v>
      </c>
      <c r="Q559" s="6" t="e">
        <f t="shared" si="20"/>
        <v>#VALUE!</v>
      </c>
      <c r="R559" s="1" t="e">
        <f t="shared" si="20"/>
        <v>#VALUE!</v>
      </c>
      <c r="S559" s="1" t="e">
        <f t="shared" si="20"/>
        <v>#VALUE!</v>
      </c>
      <c r="T559" s="1" t="e">
        <f t="shared" si="20"/>
        <v>#VALUE!</v>
      </c>
      <c r="U559" s="14"/>
      <c r="V559" s="14"/>
      <c r="W559" s="14"/>
      <c r="X559" s="14"/>
      <c r="Y559" s="14"/>
      <c r="Z559" s="14"/>
    </row>
    <row r="560" spans="1:26" ht="16.5" customHeight="1" x14ac:dyDescent="0.15">
      <c r="A560" s="14"/>
      <c r="B560" s="183" t="s">
        <v>2355</v>
      </c>
      <c r="C560" s="1" t="e">
        <f t="shared" ref="C560:T560" si="21">(C539)*($D$532)</f>
        <v>#VALUE!</v>
      </c>
      <c r="D560" s="1" t="e">
        <f t="shared" si="21"/>
        <v>#VALUE!</v>
      </c>
      <c r="E560" s="1" t="e">
        <f t="shared" si="21"/>
        <v>#VALUE!</v>
      </c>
      <c r="F560" s="1" t="e">
        <f t="shared" si="21"/>
        <v>#VALUE!</v>
      </c>
      <c r="G560" s="1" t="e">
        <f t="shared" si="21"/>
        <v>#VALUE!</v>
      </c>
      <c r="H560" s="1" t="e">
        <f t="shared" si="21"/>
        <v>#VALUE!</v>
      </c>
      <c r="I560" s="1" t="e">
        <f t="shared" si="21"/>
        <v>#VALUE!</v>
      </c>
      <c r="J560" s="1" t="e">
        <f t="shared" si="21"/>
        <v>#VALUE!</v>
      </c>
      <c r="K560" s="1" t="e">
        <f t="shared" si="21"/>
        <v>#VALUE!</v>
      </c>
      <c r="L560" s="1" t="e">
        <f t="shared" si="21"/>
        <v>#VALUE!</v>
      </c>
      <c r="M560" s="1" t="e">
        <f t="shared" si="21"/>
        <v>#VALUE!</v>
      </c>
      <c r="N560" s="1" t="e">
        <f t="shared" si="21"/>
        <v>#VALUE!</v>
      </c>
      <c r="O560" s="1" t="e">
        <f t="shared" si="21"/>
        <v>#VALUE!</v>
      </c>
      <c r="P560" s="1" t="e">
        <f t="shared" si="21"/>
        <v>#VALUE!</v>
      </c>
      <c r="Q560" s="6" t="e">
        <f t="shared" si="21"/>
        <v>#VALUE!</v>
      </c>
      <c r="R560" s="1" t="e">
        <f t="shared" si="21"/>
        <v>#VALUE!</v>
      </c>
      <c r="S560" s="1" t="e">
        <f t="shared" si="21"/>
        <v>#VALUE!</v>
      </c>
      <c r="T560" s="1" t="e">
        <f t="shared" si="21"/>
        <v>#VALUE!</v>
      </c>
      <c r="U560" s="14"/>
      <c r="V560" s="14"/>
      <c r="W560" s="14"/>
      <c r="X560" s="14"/>
      <c r="Y560" s="14"/>
      <c r="Z560" s="14"/>
    </row>
    <row r="561" spans="1:26" ht="16.5" customHeight="1" x14ac:dyDescent="0.15">
      <c r="A561" s="14"/>
      <c r="B561" s="14" t="s">
        <v>2356</v>
      </c>
      <c r="C561" s="1"/>
      <c r="D561" s="1"/>
      <c r="E561" s="1"/>
      <c r="F561" s="1"/>
      <c r="G561" s="1"/>
      <c r="H561" s="1"/>
      <c r="I561" s="1"/>
      <c r="J561" s="1"/>
      <c r="K561" s="1"/>
      <c r="L561" s="1"/>
      <c r="M561" s="1"/>
      <c r="N561" s="1"/>
      <c r="O561" s="1"/>
      <c r="P561" s="1"/>
      <c r="Q561" s="6"/>
      <c r="R561" s="1"/>
      <c r="S561" s="1"/>
      <c r="T561" s="1"/>
      <c r="U561" s="14"/>
      <c r="V561" s="14"/>
      <c r="W561" s="14"/>
      <c r="X561" s="14"/>
      <c r="Y561" s="14"/>
      <c r="Z561" s="14"/>
    </row>
    <row r="562" spans="1:26" ht="16.5" customHeight="1" x14ac:dyDescent="0.15">
      <c r="A562" s="14"/>
      <c r="B562" s="12" t="s">
        <v>2357</v>
      </c>
      <c r="C562" s="1" t="e">
        <f t="shared" ref="C562:T562" si="22">((32+C547)/2800)+($D$96)</f>
        <v>#VALUE!</v>
      </c>
      <c r="D562" s="1" t="e">
        <f t="shared" si="22"/>
        <v>#VALUE!</v>
      </c>
      <c r="E562" s="1" t="e">
        <f t="shared" si="22"/>
        <v>#VALUE!</v>
      </c>
      <c r="F562" s="1" t="e">
        <f t="shared" si="22"/>
        <v>#VALUE!</v>
      </c>
      <c r="G562" s="1" t="e">
        <f t="shared" si="22"/>
        <v>#VALUE!</v>
      </c>
      <c r="H562" s="1" t="e">
        <f t="shared" si="22"/>
        <v>#VALUE!</v>
      </c>
      <c r="I562" s="1" t="e">
        <f t="shared" si="22"/>
        <v>#VALUE!</v>
      </c>
      <c r="J562" s="1" t="e">
        <f t="shared" si="22"/>
        <v>#VALUE!</v>
      </c>
      <c r="K562" s="1" t="e">
        <f t="shared" si="22"/>
        <v>#VALUE!</v>
      </c>
      <c r="L562" s="1" t="e">
        <f t="shared" si="22"/>
        <v>#VALUE!</v>
      </c>
      <c r="M562" s="1" t="e">
        <f t="shared" si="22"/>
        <v>#VALUE!</v>
      </c>
      <c r="N562" s="1" t="e">
        <f t="shared" si="22"/>
        <v>#VALUE!</v>
      </c>
      <c r="O562" s="1" t="e">
        <f t="shared" si="22"/>
        <v>#VALUE!</v>
      </c>
      <c r="P562" s="1" t="e">
        <f t="shared" si="22"/>
        <v>#VALUE!</v>
      </c>
      <c r="Q562" s="6" t="e">
        <f t="shared" si="22"/>
        <v>#VALUE!</v>
      </c>
      <c r="R562" s="1" t="e">
        <f t="shared" si="22"/>
        <v>#VALUE!</v>
      </c>
      <c r="S562" s="1" t="e">
        <f t="shared" si="22"/>
        <v>#VALUE!</v>
      </c>
      <c r="T562" s="1" t="e">
        <f t="shared" si="22"/>
        <v>#VALUE!</v>
      </c>
      <c r="U562" s="14"/>
      <c r="V562" s="14"/>
      <c r="W562" s="14"/>
      <c r="X562" s="14"/>
      <c r="Y562" s="14"/>
      <c r="Z562" s="14"/>
    </row>
    <row r="563" spans="1:26" ht="16.5" customHeight="1" x14ac:dyDescent="0.15">
      <c r="A563" s="14"/>
      <c r="B563" s="183" t="s">
        <v>2358</v>
      </c>
      <c r="C563" s="1" t="e">
        <f t="shared" ref="C563:T563" si="23">(($D$60)*(10))*C562</f>
        <v>#VALUE!</v>
      </c>
      <c r="D563" s="1" t="e">
        <f t="shared" si="23"/>
        <v>#VALUE!</v>
      </c>
      <c r="E563" s="1" t="e">
        <f t="shared" si="23"/>
        <v>#VALUE!</v>
      </c>
      <c r="F563" s="1" t="e">
        <f t="shared" si="23"/>
        <v>#VALUE!</v>
      </c>
      <c r="G563" s="1" t="e">
        <f t="shared" si="23"/>
        <v>#VALUE!</v>
      </c>
      <c r="H563" s="1" t="e">
        <f t="shared" si="23"/>
        <v>#VALUE!</v>
      </c>
      <c r="I563" s="1" t="e">
        <f t="shared" si="23"/>
        <v>#VALUE!</v>
      </c>
      <c r="J563" s="1" t="e">
        <f t="shared" si="23"/>
        <v>#VALUE!</v>
      </c>
      <c r="K563" s="1" t="e">
        <f t="shared" si="23"/>
        <v>#VALUE!</v>
      </c>
      <c r="L563" s="1" t="e">
        <f t="shared" si="23"/>
        <v>#VALUE!</v>
      </c>
      <c r="M563" s="1" t="e">
        <f t="shared" si="23"/>
        <v>#VALUE!</v>
      </c>
      <c r="N563" s="1" t="e">
        <f t="shared" si="23"/>
        <v>#VALUE!</v>
      </c>
      <c r="O563" s="1" t="e">
        <f t="shared" si="23"/>
        <v>#VALUE!</v>
      </c>
      <c r="P563" s="1" t="e">
        <f t="shared" si="23"/>
        <v>#VALUE!</v>
      </c>
      <c r="Q563" s="1" t="e">
        <f t="shared" si="23"/>
        <v>#VALUE!</v>
      </c>
      <c r="R563" s="1" t="e">
        <f t="shared" si="23"/>
        <v>#VALUE!</v>
      </c>
      <c r="S563" s="1" t="e">
        <f t="shared" si="23"/>
        <v>#VALUE!</v>
      </c>
      <c r="T563" s="1" t="e">
        <f t="shared" si="23"/>
        <v>#VALUE!</v>
      </c>
      <c r="U563" s="14"/>
      <c r="V563" s="14"/>
      <c r="W563" s="14"/>
      <c r="X563" s="14"/>
      <c r="Y563" s="14"/>
      <c r="Z563" s="14"/>
    </row>
    <row r="564" spans="1:26" ht="16.5" customHeight="1" x14ac:dyDescent="0.15">
      <c r="A564" s="14"/>
      <c r="B564" s="183" t="s">
        <v>2359</v>
      </c>
      <c r="C564" s="1" t="e">
        <f t="shared" ref="C564:T564" si="24">(($D$62)*(10))*C562</f>
        <v>#VALUE!</v>
      </c>
      <c r="D564" s="1" t="e">
        <f t="shared" si="24"/>
        <v>#VALUE!</v>
      </c>
      <c r="E564" s="1" t="e">
        <f t="shared" si="24"/>
        <v>#VALUE!</v>
      </c>
      <c r="F564" s="1" t="e">
        <f t="shared" si="24"/>
        <v>#VALUE!</v>
      </c>
      <c r="G564" s="1" t="e">
        <f t="shared" si="24"/>
        <v>#VALUE!</v>
      </c>
      <c r="H564" s="1" t="e">
        <f t="shared" si="24"/>
        <v>#VALUE!</v>
      </c>
      <c r="I564" s="1" t="e">
        <f t="shared" si="24"/>
        <v>#VALUE!</v>
      </c>
      <c r="J564" s="1" t="e">
        <f t="shared" si="24"/>
        <v>#VALUE!</v>
      </c>
      <c r="K564" s="1" t="e">
        <f t="shared" si="24"/>
        <v>#VALUE!</v>
      </c>
      <c r="L564" s="1" t="e">
        <f t="shared" si="24"/>
        <v>#VALUE!</v>
      </c>
      <c r="M564" s="1" t="e">
        <f t="shared" si="24"/>
        <v>#VALUE!</v>
      </c>
      <c r="N564" s="1" t="e">
        <f t="shared" si="24"/>
        <v>#VALUE!</v>
      </c>
      <c r="O564" s="1" t="e">
        <f t="shared" si="24"/>
        <v>#VALUE!</v>
      </c>
      <c r="P564" s="1" t="e">
        <f t="shared" si="24"/>
        <v>#VALUE!</v>
      </c>
      <c r="Q564" s="6" t="e">
        <f t="shared" si="24"/>
        <v>#VALUE!</v>
      </c>
      <c r="R564" s="1" t="e">
        <f t="shared" si="24"/>
        <v>#VALUE!</v>
      </c>
      <c r="S564" s="1" t="e">
        <f t="shared" si="24"/>
        <v>#VALUE!</v>
      </c>
      <c r="T564" s="1" t="e">
        <f t="shared" si="24"/>
        <v>#VALUE!</v>
      </c>
      <c r="U564" s="14"/>
      <c r="V564" s="14"/>
      <c r="W564" s="14"/>
      <c r="X564" s="14"/>
      <c r="Y564" s="14"/>
      <c r="Z564" s="14"/>
    </row>
    <row r="565" spans="1:26" ht="16.5" customHeight="1" x14ac:dyDescent="0.15">
      <c r="A565" s="14"/>
      <c r="B565" s="183" t="s">
        <v>2360</v>
      </c>
      <c r="C565" s="1" t="e">
        <f t="shared" ref="C565:T565" si="25">($D$133)*((C547)^2)</f>
        <v>#VALUE!</v>
      </c>
      <c r="D565" s="1" t="e">
        <f t="shared" si="25"/>
        <v>#VALUE!</v>
      </c>
      <c r="E565" s="1" t="e">
        <f t="shared" si="25"/>
        <v>#VALUE!</v>
      </c>
      <c r="F565" s="1" t="e">
        <f t="shared" si="25"/>
        <v>#VALUE!</v>
      </c>
      <c r="G565" s="1" t="e">
        <f t="shared" si="25"/>
        <v>#VALUE!</v>
      </c>
      <c r="H565" s="1" t="e">
        <f t="shared" si="25"/>
        <v>#VALUE!</v>
      </c>
      <c r="I565" s="1" t="e">
        <f t="shared" si="25"/>
        <v>#VALUE!</v>
      </c>
      <c r="J565" s="1" t="e">
        <f t="shared" si="25"/>
        <v>#VALUE!</v>
      </c>
      <c r="K565" s="1" t="e">
        <f t="shared" si="25"/>
        <v>#VALUE!</v>
      </c>
      <c r="L565" s="1" t="e">
        <f t="shared" si="25"/>
        <v>#VALUE!</v>
      </c>
      <c r="M565" s="1" t="e">
        <f t="shared" si="25"/>
        <v>#VALUE!</v>
      </c>
      <c r="N565" s="1" t="e">
        <f t="shared" si="25"/>
        <v>#VALUE!</v>
      </c>
      <c r="O565" s="1" t="e">
        <f t="shared" si="25"/>
        <v>#VALUE!</v>
      </c>
      <c r="P565" s="1" t="e">
        <f t="shared" si="25"/>
        <v>#VALUE!</v>
      </c>
      <c r="Q565" s="6" t="e">
        <f t="shared" si="25"/>
        <v>#VALUE!</v>
      </c>
      <c r="R565" s="1" t="e">
        <f t="shared" si="25"/>
        <v>#VALUE!</v>
      </c>
      <c r="S565" s="1" t="e">
        <f t="shared" si="25"/>
        <v>#VALUE!</v>
      </c>
      <c r="T565" s="1" t="e">
        <f t="shared" si="25"/>
        <v>#VALUE!</v>
      </c>
      <c r="U565" s="14"/>
      <c r="V565" s="14"/>
      <c r="W565" s="14"/>
      <c r="X565" s="14"/>
      <c r="Y565" s="14"/>
      <c r="Z565" s="14"/>
    </row>
    <row r="566" spans="1:26" ht="16.5" customHeight="1" x14ac:dyDescent="0.15">
      <c r="A566" s="14"/>
      <c r="B566" s="183" t="s">
        <v>2361</v>
      </c>
      <c r="C566" s="1" t="e">
        <f t="shared" ref="C566:T566" si="26">C563+C565</f>
        <v>#VALUE!</v>
      </c>
      <c r="D566" s="1" t="e">
        <f t="shared" si="26"/>
        <v>#VALUE!</v>
      </c>
      <c r="E566" s="1" t="e">
        <f t="shared" si="26"/>
        <v>#VALUE!</v>
      </c>
      <c r="F566" s="1" t="e">
        <f t="shared" si="26"/>
        <v>#VALUE!</v>
      </c>
      <c r="G566" s="1" t="e">
        <f t="shared" si="26"/>
        <v>#VALUE!</v>
      </c>
      <c r="H566" s="1" t="e">
        <f t="shared" si="26"/>
        <v>#VALUE!</v>
      </c>
      <c r="I566" s="1" t="e">
        <f t="shared" si="26"/>
        <v>#VALUE!</v>
      </c>
      <c r="J566" s="1" t="e">
        <f t="shared" si="26"/>
        <v>#VALUE!</v>
      </c>
      <c r="K566" s="1" t="e">
        <f t="shared" si="26"/>
        <v>#VALUE!</v>
      </c>
      <c r="L566" s="1" t="e">
        <f t="shared" si="26"/>
        <v>#VALUE!</v>
      </c>
      <c r="M566" s="1" t="e">
        <f t="shared" si="26"/>
        <v>#VALUE!</v>
      </c>
      <c r="N566" s="1" t="e">
        <f t="shared" si="26"/>
        <v>#VALUE!</v>
      </c>
      <c r="O566" s="1" t="e">
        <f t="shared" si="26"/>
        <v>#VALUE!</v>
      </c>
      <c r="P566" s="1" t="e">
        <f t="shared" si="26"/>
        <v>#VALUE!</v>
      </c>
      <c r="Q566" s="1" t="e">
        <f t="shared" si="26"/>
        <v>#VALUE!</v>
      </c>
      <c r="R566" s="1" t="e">
        <f t="shared" si="26"/>
        <v>#VALUE!</v>
      </c>
      <c r="S566" s="1" t="e">
        <f t="shared" si="26"/>
        <v>#VALUE!</v>
      </c>
      <c r="T566" s="1" t="e">
        <f t="shared" si="26"/>
        <v>#VALUE!</v>
      </c>
      <c r="U566" s="14"/>
      <c r="V566" s="14"/>
      <c r="W566" s="14"/>
      <c r="X566" s="14"/>
      <c r="Y566" s="14"/>
      <c r="Z566" s="14"/>
    </row>
    <row r="567" spans="1:26" ht="16.5" customHeight="1" x14ac:dyDescent="0.15">
      <c r="A567" s="14"/>
      <c r="B567" s="183" t="s">
        <v>2362</v>
      </c>
      <c r="C567" s="1" t="e">
        <f t="shared" ref="C567:T567" si="27">C564+C565</f>
        <v>#VALUE!</v>
      </c>
      <c r="D567" s="1" t="e">
        <f t="shared" si="27"/>
        <v>#VALUE!</v>
      </c>
      <c r="E567" s="1" t="e">
        <f t="shared" si="27"/>
        <v>#VALUE!</v>
      </c>
      <c r="F567" s="1" t="e">
        <f t="shared" si="27"/>
        <v>#VALUE!</v>
      </c>
      <c r="G567" s="1" t="e">
        <f t="shared" si="27"/>
        <v>#VALUE!</v>
      </c>
      <c r="H567" s="1" t="e">
        <f t="shared" si="27"/>
        <v>#VALUE!</v>
      </c>
      <c r="I567" s="1" t="e">
        <f t="shared" si="27"/>
        <v>#VALUE!</v>
      </c>
      <c r="J567" s="1" t="e">
        <f t="shared" si="27"/>
        <v>#VALUE!</v>
      </c>
      <c r="K567" s="1" t="e">
        <f t="shared" si="27"/>
        <v>#VALUE!</v>
      </c>
      <c r="L567" s="1" t="e">
        <f t="shared" si="27"/>
        <v>#VALUE!</v>
      </c>
      <c r="M567" s="1" t="e">
        <f t="shared" si="27"/>
        <v>#VALUE!</v>
      </c>
      <c r="N567" s="1" t="e">
        <f t="shared" si="27"/>
        <v>#VALUE!</v>
      </c>
      <c r="O567" s="1" t="e">
        <f t="shared" si="27"/>
        <v>#VALUE!</v>
      </c>
      <c r="P567" s="1" t="e">
        <f t="shared" si="27"/>
        <v>#VALUE!</v>
      </c>
      <c r="Q567" s="6" t="e">
        <f t="shared" si="27"/>
        <v>#VALUE!</v>
      </c>
      <c r="R567" s="1" t="e">
        <f t="shared" si="27"/>
        <v>#VALUE!</v>
      </c>
      <c r="S567" s="1" t="e">
        <f t="shared" si="27"/>
        <v>#VALUE!</v>
      </c>
      <c r="T567" s="1" t="e">
        <f t="shared" si="27"/>
        <v>#VALUE!</v>
      </c>
      <c r="U567" s="14"/>
      <c r="V567" s="14"/>
      <c r="W567" s="14"/>
      <c r="X567" s="14"/>
      <c r="Y567" s="14"/>
      <c r="Z567" s="14"/>
    </row>
    <row r="568" spans="1:26" ht="16.5" customHeight="1" x14ac:dyDescent="0.15">
      <c r="A568" s="14"/>
      <c r="B568" s="183" t="s">
        <v>2363</v>
      </c>
      <c r="C568" s="1" t="e">
        <f t="shared" ref="C568:T568" si="28">C549-C554</f>
        <v>#VALUE!</v>
      </c>
      <c r="D568" s="1" t="e">
        <f t="shared" si="28"/>
        <v>#VALUE!</v>
      </c>
      <c r="E568" s="1" t="e">
        <f t="shared" si="28"/>
        <v>#VALUE!</v>
      </c>
      <c r="F568" s="1" t="e">
        <f t="shared" si="28"/>
        <v>#VALUE!</v>
      </c>
      <c r="G568" s="1" t="e">
        <f t="shared" si="28"/>
        <v>#VALUE!</v>
      </c>
      <c r="H568" s="1" t="e">
        <f t="shared" si="28"/>
        <v>#VALUE!</v>
      </c>
      <c r="I568" s="1" t="e">
        <f t="shared" si="28"/>
        <v>#VALUE!</v>
      </c>
      <c r="J568" s="1" t="e">
        <f t="shared" si="28"/>
        <v>#VALUE!</v>
      </c>
      <c r="K568" s="1" t="e">
        <f t="shared" si="28"/>
        <v>#VALUE!</v>
      </c>
      <c r="L568" s="1" t="e">
        <f t="shared" si="28"/>
        <v>#VALUE!</v>
      </c>
      <c r="M568" s="1" t="e">
        <f t="shared" si="28"/>
        <v>#VALUE!</v>
      </c>
      <c r="N568" s="1" t="e">
        <f t="shared" si="28"/>
        <v>#VALUE!</v>
      </c>
      <c r="O568" s="1" t="e">
        <f t="shared" si="28"/>
        <v>#VALUE!</v>
      </c>
      <c r="P568" s="1" t="e">
        <f t="shared" si="28"/>
        <v>#VALUE!</v>
      </c>
      <c r="Q568" s="1" t="e">
        <f t="shared" si="28"/>
        <v>#VALUE!</v>
      </c>
      <c r="R568" s="1" t="e">
        <f t="shared" si="28"/>
        <v>#VALUE!</v>
      </c>
      <c r="S568" s="1" t="e">
        <f t="shared" si="28"/>
        <v>#VALUE!</v>
      </c>
      <c r="T568" s="1" t="e">
        <f t="shared" si="28"/>
        <v>#VALUE!</v>
      </c>
      <c r="U568" s="14"/>
      <c r="V568" s="14"/>
      <c r="W568" s="14"/>
      <c r="X568" s="14"/>
      <c r="Y568" s="14"/>
      <c r="Z568" s="14"/>
    </row>
    <row r="569" spans="1:26" ht="16.5" customHeight="1" x14ac:dyDescent="0.15">
      <c r="A569" s="14"/>
      <c r="B569" s="183" t="s">
        <v>2364</v>
      </c>
      <c r="C569" s="1" t="e">
        <f t="shared" ref="C569:T569" si="29">C549-C555</f>
        <v>#VALUE!</v>
      </c>
      <c r="D569" s="1" t="e">
        <f t="shared" si="29"/>
        <v>#VALUE!</v>
      </c>
      <c r="E569" s="1" t="e">
        <f t="shared" si="29"/>
        <v>#VALUE!</v>
      </c>
      <c r="F569" s="1" t="e">
        <f t="shared" si="29"/>
        <v>#VALUE!</v>
      </c>
      <c r="G569" s="1" t="e">
        <f t="shared" si="29"/>
        <v>#VALUE!</v>
      </c>
      <c r="H569" s="1" t="e">
        <f t="shared" si="29"/>
        <v>#VALUE!</v>
      </c>
      <c r="I569" s="1" t="e">
        <f t="shared" si="29"/>
        <v>#VALUE!</v>
      </c>
      <c r="J569" s="1" t="e">
        <f t="shared" si="29"/>
        <v>#VALUE!</v>
      </c>
      <c r="K569" s="1" t="e">
        <f t="shared" si="29"/>
        <v>#VALUE!</v>
      </c>
      <c r="L569" s="1" t="e">
        <f t="shared" si="29"/>
        <v>#VALUE!</v>
      </c>
      <c r="M569" s="1" t="e">
        <f t="shared" si="29"/>
        <v>#VALUE!</v>
      </c>
      <c r="N569" s="1" t="e">
        <f t="shared" si="29"/>
        <v>#VALUE!</v>
      </c>
      <c r="O569" s="1" t="e">
        <f t="shared" si="29"/>
        <v>#VALUE!</v>
      </c>
      <c r="P569" s="1" t="e">
        <f t="shared" si="29"/>
        <v>#VALUE!</v>
      </c>
      <c r="Q569" s="1" t="e">
        <f t="shared" si="29"/>
        <v>#VALUE!</v>
      </c>
      <c r="R569" s="1" t="e">
        <f t="shared" si="29"/>
        <v>#VALUE!</v>
      </c>
      <c r="S569" s="1" t="e">
        <f t="shared" si="29"/>
        <v>#VALUE!</v>
      </c>
      <c r="T569" s="1" t="e">
        <f t="shared" si="29"/>
        <v>#VALUE!</v>
      </c>
      <c r="U569" s="14"/>
      <c r="V569" s="14"/>
      <c r="W569" s="14"/>
      <c r="X569" s="14"/>
      <c r="Y569" s="14"/>
      <c r="Z569" s="14"/>
    </row>
    <row r="570" spans="1:26" ht="16.5" customHeight="1" x14ac:dyDescent="0.15">
      <c r="A570" s="14"/>
      <c r="B570" s="183" t="s">
        <v>2365</v>
      </c>
      <c r="C570" s="1" t="e">
        <f t="shared" ref="C570:T570" si="30">C560-C566</f>
        <v>#VALUE!</v>
      </c>
      <c r="D570" s="1" t="e">
        <f t="shared" si="30"/>
        <v>#VALUE!</v>
      </c>
      <c r="E570" s="1" t="e">
        <f t="shared" si="30"/>
        <v>#VALUE!</v>
      </c>
      <c r="F570" s="1" t="e">
        <f t="shared" si="30"/>
        <v>#VALUE!</v>
      </c>
      <c r="G570" s="1" t="e">
        <f t="shared" si="30"/>
        <v>#VALUE!</v>
      </c>
      <c r="H570" s="1" t="e">
        <f t="shared" si="30"/>
        <v>#VALUE!</v>
      </c>
      <c r="I570" s="1" t="e">
        <f t="shared" si="30"/>
        <v>#VALUE!</v>
      </c>
      <c r="J570" s="1" t="e">
        <f t="shared" si="30"/>
        <v>#VALUE!</v>
      </c>
      <c r="K570" s="1" t="e">
        <f t="shared" si="30"/>
        <v>#VALUE!</v>
      </c>
      <c r="L570" s="1" t="e">
        <f t="shared" si="30"/>
        <v>#VALUE!</v>
      </c>
      <c r="M570" s="1" t="e">
        <f t="shared" si="30"/>
        <v>#VALUE!</v>
      </c>
      <c r="N570" s="1" t="e">
        <f t="shared" si="30"/>
        <v>#VALUE!</v>
      </c>
      <c r="O570" s="1" t="e">
        <f t="shared" si="30"/>
        <v>#VALUE!</v>
      </c>
      <c r="P570" s="1" t="e">
        <f t="shared" si="30"/>
        <v>#VALUE!</v>
      </c>
      <c r="Q570" s="1" t="e">
        <f t="shared" si="30"/>
        <v>#VALUE!</v>
      </c>
      <c r="R570" s="1" t="e">
        <f t="shared" si="30"/>
        <v>#VALUE!</v>
      </c>
      <c r="S570" s="1" t="e">
        <f t="shared" si="30"/>
        <v>#VALUE!</v>
      </c>
      <c r="T570" s="1" t="e">
        <f t="shared" si="30"/>
        <v>#VALUE!</v>
      </c>
      <c r="U570" s="14"/>
      <c r="V570" s="14"/>
      <c r="W570" s="14"/>
      <c r="X570" s="14"/>
      <c r="Y570" s="14"/>
      <c r="Z570" s="14"/>
    </row>
    <row r="571" spans="1:26" ht="16.5" customHeight="1" x14ac:dyDescent="0.15">
      <c r="A571" s="14"/>
      <c r="B571" s="183" t="s">
        <v>2366</v>
      </c>
      <c r="C571" s="1" t="e">
        <f t="shared" ref="C571:T571" si="31">C560-C567</f>
        <v>#VALUE!</v>
      </c>
      <c r="D571" s="1" t="e">
        <f t="shared" si="31"/>
        <v>#VALUE!</v>
      </c>
      <c r="E571" s="1" t="e">
        <f t="shared" si="31"/>
        <v>#VALUE!</v>
      </c>
      <c r="F571" s="1" t="e">
        <f t="shared" si="31"/>
        <v>#VALUE!</v>
      </c>
      <c r="G571" s="1" t="e">
        <f t="shared" si="31"/>
        <v>#VALUE!</v>
      </c>
      <c r="H571" s="1" t="e">
        <f t="shared" si="31"/>
        <v>#VALUE!</v>
      </c>
      <c r="I571" s="1" t="e">
        <f t="shared" si="31"/>
        <v>#VALUE!</v>
      </c>
      <c r="J571" s="1" t="e">
        <f t="shared" si="31"/>
        <v>#VALUE!</v>
      </c>
      <c r="K571" s="1" t="e">
        <f t="shared" si="31"/>
        <v>#VALUE!</v>
      </c>
      <c r="L571" s="1" t="e">
        <f t="shared" si="31"/>
        <v>#VALUE!</v>
      </c>
      <c r="M571" s="1" t="e">
        <f t="shared" si="31"/>
        <v>#VALUE!</v>
      </c>
      <c r="N571" s="1" t="e">
        <f t="shared" si="31"/>
        <v>#VALUE!</v>
      </c>
      <c r="O571" s="1" t="e">
        <f t="shared" si="31"/>
        <v>#VALUE!</v>
      </c>
      <c r="P571" s="1" t="e">
        <f t="shared" si="31"/>
        <v>#VALUE!</v>
      </c>
      <c r="Q571" s="6" t="e">
        <f t="shared" si="31"/>
        <v>#VALUE!</v>
      </c>
      <c r="R571" s="1" t="e">
        <f t="shared" si="31"/>
        <v>#VALUE!</v>
      </c>
      <c r="S571" s="1" t="e">
        <f t="shared" si="31"/>
        <v>#VALUE!</v>
      </c>
      <c r="T571" s="1" t="e">
        <f t="shared" si="31"/>
        <v>#VALUE!</v>
      </c>
      <c r="U571" s="14"/>
      <c r="V571" s="14"/>
      <c r="W571" s="14"/>
      <c r="X571" s="14"/>
      <c r="Y571" s="14"/>
      <c r="Z571" s="14"/>
    </row>
    <row r="572" spans="1:26" ht="16.5" customHeight="1" x14ac:dyDescent="0.15">
      <c r="A572" s="14"/>
      <c r="B572" s="183"/>
      <c r="C572" s="1"/>
      <c r="D572" s="1"/>
      <c r="E572" s="1"/>
      <c r="F572" s="1"/>
      <c r="G572" s="1"/>
      <c r="H572" s="1"/>
      <c r="I572" s="1"/>
      <c r="J572" s="1"/>
      <c r="K572" s="1"/>
      <c r="L572" s="1"/>
      <c r="M572" s="1"/>
      <c r="N572" s="1"/>
      <c r="O572" s="1"/>
      <c r="P572" s="1"/>
      <c r="Q572" s="6"/>
      <c r="R572" s="1"/>
      <c r="S572" s="1"/>
      <c r="T572" s="1"/>
      <c r="U572" s="14"/>
      <c r="V572" s="14"/>
      <c r="W572" s="14"/>
      <c r="X572" s="14"/>
      <c r="Y572" s="14"/>
      <c r="Z572" s="14"/>
    </row>
    <row r="573" spans="1:26" ht="16.5" customHeight="1" x14ac:dyDescent="0.15">
      <c r="A573" s="14"/>
      <c r="B573" s="183"/>
      <c r="C573" s="1"/>
      <c r="D573" s="1"/>
      <c r="E573" s="1"/>
      <c r="F573" s="1"/>
      <c r="G573" s="1"/>
      <c r="H573" s="1"/>
      <c r="I573" s="1"/>
      <c r="J573" s="1"/>
      <c r="K573" s="1"/>
      <c r="L573" s="1"/>
      <c r="M573" s="1"/>
      <c r="N573" s="1"/>
      <c r="O573" s="1"/>
      <c r="P573" s="1"/>
      <c r="Q573" s="6"/>
      <c r="R573" s="1"/>
      <c r="S573" s="1"/>
      <c r="T573" s="1"/>
      <c r="U573" s="14"/>
      <c r="V573" s="14"/>
      <c r="W573" s="14"/>
      <c r="X573" s="14"/>
      <c r="Y573" s="14"/>
      <c r="Z573" s="14"/>
    </row>
    <row r="574" spans="1:26" ht="16.5" customHeight="1" x14ac:dyDescent="0.15">
      <c r="A574" s="14"/>
      <c r="B574" s="183"/>
      <c r="C574" s="1"/>
      <c r="D574" s="1"/>
      <c r="E574" s="1"/>
      <c r="F574" s="1"/>
      <c r="G574" s="1"/>
      <c r="H574" s="1"/>
      <c r="I574" s="1"/>
      <c r="J574" s="1"/>
      <c r="K574" s="1"/>
      <c r="L574" s="1"/>
      <c r="M574" s="1"/>
      <c r="N574" s="1"/>
      <c r="O574" s="1"/>
      <c r="P574" s="1"/>
      <c r="Q574" s="6"/>
      <c r="R574" s="1"/>
      <c r="S574" s="1"/>
      <c r="T574" s="1"/>
      <c r="U574" s="14"/>
      <c r="V574" s="14"/>
      <c r="W574" s="14"/>
      <c r="X574" s="14"/>
      <c r="Y574" s="14"/>
      <c r="Z574" s="14"/>
    </row>
    <row r="575" spans="1:26" ht="16.5" customHeight="1" x14ac:dyDescent="0.15">
      <c r="A575" s="14"/>
      <c r="B575" s="183"/>
      <c r="C575" s="1"/>
      <c r="D575" s="1"/>
      <c r="E575" s="1"/>
      <c r="F575" s="1"/>
      <c r="G575" s="1"/>
      <c r="H575" s="1"/>
      <c r="I575" s="1"/>
      <c r="J575" s="1"/>
      <c r="K575" s="1"/>
      <c r="L575" s="1"/>
      <c r="M575" s="1"/>
      <c r="N575" s="1"/>
      <c r="O575" s="1"/>
      <c r="P575" s="1"/>
      <c r="Q575" s="6"/>
      <c r="R575" s="1"/>
      <c r="S575" s="1"/>
      <c r="T575" s="1"/>
      <c r="U575" s="14"/>
      <c r="V575" s="14"/>
      <c r="W575" s="14"/>
      <c r="X575" s="14"/>
      <c r="Y575" s="14"/>
      <c r="Z575" s="14"/>
    </row>
    <row r="576" spans="1:26" ht="16.5" customHeight="1" x14ac:dyDescent="0.2">
      <c r="A576" s="277" t="s">
        <v>2367</v>
      </c>
      <c r="B576" s="272"/>
      <c r="C576" s="265"/>
      <c r="D576" s="14"/>
      <c r="E576" s="14"/>
      <c r="F576" s="14"/>
      <c r="G576" s="14"/>
      <c r="H576" s="14"/>
      <c r="I576" s="14"/>
      <c r="J576" s="14"/>
      <c r="K576" s="14"/>
      <c r="L576" s="14"/>
      <c r="M576" s="14"/>
      <c r="N576" s="14"/>
      <c r="O576" s="14"/>
      <c r="P576" s="14"/>
      <c r="Q576" s="261"/>
      <c r="R576" s="14"/>
      <c r="S576" s="14"/>
      <c r="T576" s="14"/>
      <c r="U576" s="14"/>
      <c r="V576" s="14"/>
      <c r="W576" s="14"/>
      <c r="X576" s="14"/>
      <c r="Y576" s="14"/>
      <c r="Z576" s="14"/>
    </row>
    <row r="577" spans="1:26" ht="16.5" customHeight="1" x14ac:dyDescent="0.2">
      <c r="A577" s="270" t="s">
        <v>551</v>
      </c>
      <c r="B577" s="272" t="s">
        <v>1521</v>
      </c>
      <c r="C577" s="265"/>
      <c r="D577" s="14"/>
      <c r="E577" s="14"/>
      <c r="F577" s="14"/>
      <c r="G577" s="14"/>
      <c r="H577" s="14"/>
      <c r="I577" s="14"/>
      <c r="J577" s="14"/>
      <c r="K577" s="14"/>
      <c r="L577" s="14"/>
      <c r="M577" s="14"/>
      <c r="N577" s="14"/>
      <c r="O577" s="14"/>
      <c r="P577" s="14"/>
      <c r="Q577" s="261"/>
      <c r="R577" s="14"/>
      <c r="S577" s="14"/>
      <c r="T577" s="14"/>
      <c r="U577" s="14"/>
      <c r="V577" s="14"/>
      <c r="W577" s="14"/>
      <c r="X577" s="14"/>
      <c r="Y577" s="14"/>
      <c r="Z577" s="14"/>
    </row>
    <row r="578" spans="1:26" ht="16.5" customHeight="1" x14ac:dyDescent="0.2">
      <c r="A578" s="270" t="s">
        <v>553</v>
      </c>
      <c r="B578" s="272" t="s">
        <v>1520</v>
      </c>
      <c r="C578" s="265"/>
      <c r="D578" s="14"/>
      <c r="E578" s="14"/>
      <c r="F578" s="14"/>
      <c r="G578" s="14"/>
      <c r="H578" s="14"/>
      <c r="I578" s="14"/>
      <c r="J578" s="14"/>
      <c r="K578" s="14"/>
      <c r="L578" s="14"/>
      <c r="M578" s="14"/>
      <c r="N578" s="14"/>
      <c r="O578" s="14"/>
      <c r="P578" s="14"/>
      <c r="Q578" s="261"/>
      <c r="R578" s="14"/>
      <c r="S578" s="14"/>
      <c r="T578" s="14"/>
      <c r="U578" s="14"/>
      <c r="V578" s="14"/>
      <c r="W578" s="14"/>
      <c r="X578" s="14"/>
      <c r="Y578" s="14"/>
      <c r="Z578" s="14"/>
    </row>
    <row r="579" spans="1:26" ht="16.5" customHeight="1" x14ac:dyDescent="0.2">
      <c r="A579" s="270"/>
      <c r="B579" s="272" t="s">
        <v>1510</v>
      </c>
      <c r="C579" s="265"/>
      <c r="D579" s="14"/>
      <c r="E579" s="14"/>
      <c r="F579" s="14"/>
      <c r="G579" s="14"/>
      <c r="H579" s="14"/>
      <c r="I579" s="14"/>
      <c r="J579" s="14"/>
      <c r="K579" s="14"/>
      <c r="L579" s="14"/>
      <c r="M579" s="14"/>
      <c r="N579" s="14"/>
      <c r="O579" s="14"/>
      <c r="P579" s="14"/>
      <c r="Q579" s="261"/>
      <c r="R579" s="14"/>
      <c r="S579" s="14"/>
      <c r="T579" s="14"/>
      <c r="U579" s="14"/>
      <c r="V579" s="14"/>
      <c r="W579" s="14"/>
      <c r="X579" s="14"/>
      <c r="Y579" s="14"/>
      <c r="Z579" s="14"/>
    </row>
    <row r="580" spans="1:26" ht="16.5" customHeight="1" x14ac:dyDescent="0.2">
      <c r="A580" s="270"/>
      <c r="B580" s="272" t="s">
        <v>1511</v>
      </c>
      <c r="C580" s="265"/>
      <c r="D580" s="14"/>
      <c r="E580" s="14"/>
      <c r="F580" s="14"/>
      <c r="G580" s="14"/>
      <c r="H580" s="14"/>
      <c r="I580" s="14"/>
      <c r="J580" s="14"/>
      <c r="K580" s="14"/>
      <c r="L580" s="14"/>
      <c r="M580" s="14"/>
      <c r="N580" s="14"/>
      <c r="O580" s="14"/>
      <c r="P580" s="14"/>
      <c r="Q580" s="261"/>
      <c r="R580" s="14"/>
      <c r="S580" s="14"/>
      <c r="T580" s="14"/>
      <c r="U580" s="14"/>
      <c r="V580" s="14"/>
      <c r="W580" s="14"/>
      <c r="X580" s="14"/>
      <c r="Y580" s="14"/>
      <c r="Z580" s="14"/>
    </row>
    <row r="581" spans="1:26" ht="16.5" customHeight="1" x14ac:dyDescent="0.2">
      <c r="A581" s="270" t="s">
        <v>555</v>
      </c>
      <c r="B581" s="272" t="s">
        <v>2368</v>
      </c>
      <c r="C581" s="265"/>
      <c r="D581" s="14"/>
      <c r="E581" s="14"/>
      <c r="F581" s="14"/>
      <c r="G581" s="14"/>
      <c r="H581" s="14"/>
      <c r="I581" s="14"/>
      <c r="J581" s="14"/>
      <c r="K581" s="14"/>
      <c r="L581" s="14"/>
      <c r="M581" s="14"/>
      <c r="N581" s="14"/>
      <c r="O581" s="14"/>
      <c r="P581" s="14"/>
      <c r="Q581" s="261"/>
      <c r="R581" s="14"/>
      <c r="S581" s="14"/>
      <c r="T581" s="14"/>
      <c r="U581" s="14"/>
      <c r="V581" s="14"/>
      <c r="W581" s="14"/>
      <c r="X581" s="14"/>
      <c r="Y581" s="14"/>
      <c r="Z581" s="14"/>
    </row>
    <row r="582" spans="1:26" ht="16.5" customHeight="1" x14ac:dyDescent="0.15">
      <c r="A582" s="133"/>
      <c r="B582" s="183"/>
      <c r="C582" s="260"/>
      <c r="D582" s="14"/>
      <c r="E582" s="14"/>
      <c r="F582" s="14"/>
      <c r="G582" s="14"/>
      <c r="H582" s="14"/>
      <c r="I582" s="14"/>
      <c r="J582" s="14"/>
      <c r="K582" s="14"/>
      <c r="L582" s="14"/>
      <c r="M582" s="14"/>
      <c r="N582" s="14"/>
      <c r="O582" s="14"/>
      <c r="P582" s="14"/>
      <c r="Q582" s="261"/>
      <c r="R582" s="14"/>
      <c r="S582" s="14"/>
      <c r="T582" s="14"/>
      <c r="U582" s="14"/>
      <c r="V582" s="14"/>
      <c r="W582" s="14"/>
      <c r="X582" s="14"/>
      <c r="Y582" s="14"/>
      <c r="Z582" s="14"/>
    </row>
    <row r="583" spans="1:26" ht="16.5" customHeight="1" x14ac:dyDescent="0.15">
      <c r="A583" s="133"/>
      <c r="B583" s="183"/>
      <c r="C583" s="260"/>
      <c r="D583" s="14"/>
      <c r="E583" s="14"/>
      <c r="F583" s="14"/>
      <c r="G583" s="14"/>
      <c r="H583" s="14"/>
      <c r="I583" s="14"/>
      <c r="J583" s="14"/>
      <c r="K583" s="14"/>
      <c r="L583" s="14"/>
      <c r="M583" s="14"/>
      <c r="N583" s="14"/>
      <c r="O583" s="14"/>
      <c r="P583" s="14"/>
      <c r="Q583" s="261"/>
      <c r="R583" s="14"/>
      <c r="S583" s="14"/>
      <c r="T583" s="14"/>
      <c r="U583" s="14"/>
      <c r="V583" s="14"/>
      <c r="W583" s="14"/>
      <c r="X583" s="14"/>
      <c r="Y583" s="14"/>
      <c r="Z583" s="14"/>
    </row>
    <row r="584" spans="1:26" ht="16.5" customHeight="1" x14ac:dyDescent="0.15">
      <c r="A584" s="133"/>
      <c r="B584" s="183"/>
      <c r="C584" s="260"/>
      <c r="D584" s="14"/>
      <c r="E584" s="14"/>
      <c r="F584" s="14"/>
      <c r="G584" s="14"/>
      <c r="H584" s="14"/>
      <c r="I584" s="14"/>
      <c r="J584" s="14"/>
      <c r="K584" s="14"/>
      <c r="L584" s="14"/>
      <c r="M584" s="14"/>
      <c r="N584" s="14"/>
      <c r="O584" s="14"/>
      <c r="P584" s="14"/>
      <c r="Q584" s="261"/>
      <c r="R584" s="14"/>
      <c r="S584" s="14"/>
      <c r="T584" s="14"/>
      <c r="U584" s="14"/>
      <c r="V584" s="14"/>
      <c r="W584" s="14"/>
      <c r="X584" s="14"/>
      <c r="Y584" s="14"/>
      <c r="Z584" s="14"/>
    </row>
    <row r="585" spans="1:26" ht="16.5" customHeight="1" x14ac:dyDescent="0.15">
      <c r="A585" s="133"/>
      <c r="B585" s="183"/>
      <c r="C585" s="260"/>
      <c r="D585" s="14"/>
      <c r="E585" s="14"/>
      <c r="F585" s="14"/>
      <c r="G585" s="14"/>
      <c r="H585" s="14"/>
      <c r="I585" s="14"/>
      <c r="J585" s="14"/>
      <c r="K585" s="14"/>
      <c r="L585" s="14"/>
      <c r="M585" s="14"/>
      <c r="N585" s="14"/>
      <c r="O585" s="14"/>
      <c r="P585" s="14"/>
      <c r="Q585" s="261"/>
      <c r="R585" s="14"/>
      <c r="S585" s="14"/>
      <c r="T585" s="14"/>
      <c r="U585" s="14"/>
      <c r="V585" s="14"/>
      <c r="W585" s="14"/>
      <c r="X585" s="14"/>
      <c r="Y585" s="14"/>
      <c r="Z585" s="14"/>
    </row>
    <row r="586" spans="1:26" ht="16.5" customHeight="1" x14ac:dyDescent="0.15">
      <c r="A586" s="133"/>
      <c r="B586" s="183"/>
      <c r="C586" s="260"/>
      <c r="D586" s="14"/>
      <c r="E586" s="14"/>
      <c r="F586" s="14"/>
      <c r="G586" s="14"/>
      <c r="H586" s="14"/>
      <c r="I586" s="14"/>
      <c r="J586" s="14"/>
      <c r="K586" s="14"/>
      <c r="L586" s="14"/>
      <c r="M586" s="14"/>
      <c r="N586" s="14"/>
      <c r="O586" s="14"/>
      <c r="P586" s="14"/>
      <c r="Q586" s="261"/>
      <c r="R586" s="14"/>
      <c r="S586" s="14"/>
      <c r="T586" s="14"/>
      <c r="U586" s="14"/>
      <c r="V586" s="14"/>
      <c r="W586" s="14"/>
      <c r="X586" s="14"/>
      <c r="Y586" s="14"/>
      <c r="Z586" s="14"/>
    </row>
    <row r="587" spans="1:26" ht="16.5" customHeight="1" x14ac:dyDescent="0.15">
      <c r="A587" s="133"/>
      <c r="B587" s="183"/>
      <c r="C587" s="260"/>
      <c r="D587" s="14"/>
      <c r="E587" s="14"/>
      <c r="F587" s="14"/>
      <c r="G587" s="14"/>
      <c r="H587" s="14"/>
      <c r="I587" s="14"/>
      <c r="J587" s="14"/>
      <c r="K587" s="14"/>
      <c r="L587" s="14"/>
      <c r="M587" s="14"/>
      <c r="N587" s="14"/>
      <c r="O587" s="14"/>
      <c r="P587" s="14"/>
      <c r="Q587" s="261"/>
      <c r="R587" s="14"/>
      <c r="S587" s="14"/>
      <c r="T587" s="14"/>
      <c r="U587" s="14"/>
      <c r="V587" s="14"/>
      <c r="W587" s="14"/>
      <c r="X587" s="14"/>
      <c r="Y587" s="14"/>
      <c r="Z587" s="14"/>
    </row>
    <row r="588" spans="1:26" ht="16.5" customHeight="1" x14ac:dyDescent="0.15">
      <c r="A588" s="133"/>
      <c r="B588" s="183"/>
      <c r="C588" s="260"/>
      <c r="D588" s="14"/>
      <c r="E588" s="14"/>
      <c r="F588" s="14"/>
      <c r="G588" s="14"/>
      <c r="H588" s="14"/>
      <c r="I588" s="14"/>
      <c r="J588" s="14"/>
      <c r="K588" s="14"/>
      <c r="L588" s="14"/>
      <c r="M588" s="14"/>
      <c r="N588" s="14"/>
      <c r="O588" s="14"/>
      <c r="P588" s="14"/>
      <c r="Q588" s="261"/>
      <c r="R588" s="14"/>
      <c r="S588" s="14"/>
      <c r="T588" s="14"/>
      <c r="U588" s="14"/>
      <c r="V588" s="14"/>
      <c r="W588" s="14"/>
      <c r="X588" s="14"/>
      <c r="Y588" s="14"/>
      <c r="Z588" s="14"/>
    </row>
    <row r="589" spans="1:26" ht="16.5" customHeight="1" x14ac:dyDescent="0.15">
      <c r="A589" s="133"/>
      <c r="B589" s="183"/>
      <c r="C589" s="260"/>
      <c r="D589" s="14"/>
      <c r="E589" s="14"/>
      <c r="F589" s="14"/>
      <c r="G589" s="14"/>
      <c r="H589" s="14"/>
      <c r="I589" s="14"/>
      <c r="J589" s="14"/>
      <c r="K589" s="14"/>
      <c r="L589" s="14"/>
      <c r="M589" s="14"/>
      <c r="N589" s="14"/>
      <c r="O589" s="14"/>
      <c r="P589" s="14"/>
      <c r="Q589" s="261"/>
      <c r="R589" s="14"/>
      <c r="S589" s="14"/>
      <c r="T589" s="14"/>
      <c r="U589" s="14"/>
      <c r="V589" s="14"/>
      <c r="W589" s="14"/>
      <c r="X589" s="14"/>
      <c r="Y589" s="14"/>
      <c r="Z589" s="14"/>
    </row>
    <row r="590" spans="1:26" ht="16.5" customHeight="1" x14ac:dyDescent="0.15">
      <c r="A590" s="133"/>
      <c r="B590" s="183"/>
      <c r="C590" s="260"/>
      <c r="D590" s="14"/>
      <c r="E590" s="14"/>
      <c r="F590" s="14"/>
      <c r="G590" s="14"/>
      <c r="H590" s="14"/>
      <c r="I590" s="14"/>
      <c r="J590" s="14"/>
      <c r="K590" s="14"/>
      <c r="L590" s="14"/>
      <c r="M590" s="14"/>
      <c r="N590" s="14"/>
      <c r="O590" s="14"/>
      <c r="P590" s="14"/>
      <c r="Q590" s="261"/>
      <c r="R590" s="14"/>
      <c r="S590" s="14"/>
      <c r="T590" s="14"/>
      <c r="U590" s="14"/>
      <c r="V590" s="14"/>
      <c r="W590" s="14"/>
      <c r="X590" s="14"/>
      <c r="Y590" s="14"/>
      <c r="Z590" s="14"/>
    </row>
    <row r="591" spans="1:26" ht="16.5" customHeight="1" x14ac:dyDescent="0.15">
      <c r="A591" s="133"/>
      <c r="B591" s="183"/>
      <c r="C591" s="260"/>
      <c r="D591" s="14"/>
      <c r="E591" s="14"/>
      <c r="F591" s="14"/>
      <c r="G591" s="14"/>
      <c r="H591" s="14"/>
      <c r="I591" s="14"/>
      <c r="J591" s="14"/>
      <c r="K591" s="14"/>
      <c r="L591" s="14"/>
      <c r="M591" s="14"/>
      <c r="N591" s="14"/>
      <c r="O591" s="14"/>
      <c r="P591" s="14"/>
      <c r="Q591" s="261"/>
      <c r="R591" s="14"/>
      <c r="S591" s="14"/>
      <c r="T591" s="14"/>
      <c r="U591" s="14"/>
      <c r="V591" s="14"/>
      <c r="W591" s="14"/>
      <c r="X591" s="14"/>
      <c r="Y591" s="14"/>
      <c r="Z591" s="14"/>
    </row>
    <row r="592" spans="1:26" ht="16.5" customHeight="1" x14ac:dyDescent="0.15">
      <c r="A592" s="133"/>
      <c r="B592" s="183"/>
      <c r="C592" s="260"/>
      <c r="D592" s="14"/>
      <c r="E592" s="14"/>
      <c r="F592" s="14"/>
      <c r="G592" s="14"/>
      <c r="H592" s="14"/>
      <c r="I592" s="14"/>
      <c r="J592" s="14"/>
      <c r="K592" s="14"/>
      <c r="L592" s="14"/>
      <c r="M592" s="14"/>
      <c r="N592" s="14"/>
      <c r="O592" s="14"/>
      <c r="P592" s="14"/>
      <c r="Q592" s="261"/>
      <c r="R592" s="14"/>
      <c r="S592" s="14"/>
      <c r="T592" s="14"/>
      <c r="U592" s="14"/>
      <c r="V592" s="14"/>
      <c r="W592" s="14"/>
      <c r="X592" s="14"/>
      <c r="Y592" s="14"/>
      <c r="Z592" s="14"/>
    </row>
    <row r="593" spans="1:26" ht="16.5" customHeight="1" x14ac:dyDescent="0.15">
      <c r="A593" s="133"/>
      <c r="B593" s="183"/>
      <c r="C593" s="260"/>
      <c r="D593" s="14"/>
      <c r="E593" s="14"/>
      <c r="F593" s="14"/>
      <c r="G593" s="14"/>
      <c r="H593" s="14"/>
      <c r="I593" s="14"/>
      <c r="J593" s="14"/>
      <c r="K593" s="14"/>
      <c r="L593" s="14"/>
      <c r="M593" s="14"/>
      <c r="N593" s="14"/>
      <c r="O593" s="14"/>
      <c r="P593" s="14"/>
      <c r="Q593" s="261"/>
      <c r="R593" s="14"/>
      <c r="S593" s="14"/>
      <c r="T593" s="14"/>
      <c r="U593" s="14"/>
      <c r="V593" s="14"/>
      <c r="W593" s="14"/>
      <c r="X593" s="14"/>
      <c r="Y593" s="14"/>
      <c r="Z593" s="14"/>
    </row>
    <row r="594" spans="1:26" ht="16.5" customHeight="1" x14ac:dyDescent="0.15">
      <c r="A594" s="133"/>
      <c r="B594" s="183"/>
      <c r="C594" s="260"/>
      <c r="D594" s="14"/>
      <c r="E594" s="14"/>
      <c r="F594" s="14"/>
      <c r="G594" s="14"/>
      <c r="H594" s="14"/>
      <c r="I594" s="14"/>
      <c r="J594" s="14"/>
      <c r="K594" s="14"/>
      <c r="L594" s="14"/>
      <c r="M594" s="14"/>
      <c r="N594" s="14"/>
      <c r="O594" s="14"/>
      <c r="P594" s="14"/>
      <c r="Q594" s="261"/>
      <c r="R594" s="14"/>
      <c r="S594" s="14"/>
      <c r="T594" s="14"/>
      <c r="U594" s="14"/>
      <c r="V594" s="14"/>
      <c r="W594" s="14"/>
      <c r="X594" s="14"/>
      <c r="Y594" s="14"/>
      <c r="Z594" s="14"/>
    </row>
    <row r="595" spans="1:26" ht="16.5" customHeight="1" x14ac:dyDescent="0.15">
      <c r="A595" s="133"/>
      <c r="B595" s="183"/>
      <c r="C595" s="260"/>
      <c r="D595" s="14"/>
      <c r="E595" s="14"/>
      <c r="F595" s="14"/>
      <c r="G595" s="14"/>
      <c r="H595" s="14"/>
      <c r="I595" s="14"/>
      <c r="J595" s="14"/>
      <c r="K595" s="14"/>
      <c r="L595" s="14"/>
      <c r="M595" s="14"/>
      <c r="N595" s="14"/>
      <c r="O595" s="14"/>
      <c r="P595" s="14"/>
      <c r="Q595" s="261"/>
      <c r="R595" s="14"/>
      <c r="S595" s="14"/>
      <c r="T595" s="14"/>
      <c r="U595" s="14"/>
      <c r="V595" s="14"/>
      <c r="W595" s="14"/>
      <c r="X595" s="14"/>
      <c r="Y595" s="14"/>
      <c r="Z595" s="14"/>
    </row>
    <row r="596" spans="1:26" ht="16.5" customHeight="1" x14ac:dyDescent="0.15">
      <c r="A596" s="133"/>
      <c r="B596" s="183"/>
      <c r="C596" s="260"/>
      <c r="D596" s="14"/>
      <c r="E596" s="14"/>
      <c r="F596" s="14"/>
      <c r="G596" s="14"/>
      <c r="H596" s="14"/>
      <c r="I596" s="14"/>
      <c r="J596" s="14"/>
      <c r="K596" s="14"/>
      <c r="L596" s="14"/>
      <c r="M596" s="14"/>
      <c r="N596" s="14"/>
      <c r="O596" s="14"/>
      <c r="P596" s="14"/>
      <c r="Q596" s="261"/>
      <c r="R596" s="14"/>
      <c r="S596" s="14"/>
      <c r="T596" s="14"/>
      <c r="U596" s="14"/>
      <c r="V596" s="14"/>
      <c r="W596" s="14"/>
      <c r="X596" s="14"/>
      <c r="Y596" s="14"/>
      <c r="Z596" s="14"/>
    </row>
    <row r="597" spans="1:26" ht="16.5" customHeight="1" x14ac:dyDescent="0.15">
      <c r="A597" s="133"/>
      <c r="B597" s="183"/>
      <c r="C597" s="260"/>
      <c r="D597" s="14"/>
      <c r="E597" s="14"/>
      <c r="F597" s="14"/>
      <c r="G597" s="14"/>
      <c r="H597" s="14"/>
      <c r="I597" s="14"/>
      <c r="J597" s="14"/>
      <c r="K597" s="14"/>
      <c r="L597" s="14"/>
      <c r="M597" s="14"/>
      <c r="N597" s="14"/>
      <c r="O597" s="14"/>
      <c r="P597" s="14"/>
      <c r="Q597" s="261"/>
      <c r="R597" s="14"/>
      <c r="S597" s="14"/>
      <c r="T597" s="14"/>
      <c r="U597" s="14"/>
      <c r="V597" s="14"/>
      <c r="W597" s="14"/>
      <c r="X597" s="14"/>
      <c r="Y597" s="14"/>
      <c r="Z597" s="14"/>
    </row>
    <row r="598" spans="1:26" ht="16.5" customHeight="1" x14ac:dyDescent="0.15">
      <c r="A598" s="133"/>
      <c r="B598" s="183"/>
      <c r="C598" s="260"/>
      <c r="D598" s="14"/>
      <c r="E598" s="14"/>
      <c r="F598" s="14"/>
      <c r="G598" s="14"/>
      <c r="H598" s="14"/>
      <c r="I598" s="14"/>
      <c r="J598" s="14"/>
      <c r="K598" s="14"/>
      <c r="L598" s="14"/>
      <c r="M598" s="14"/>
      <c r="N598" s="14"/>
      <c r="O598" s="14"/>
      <c r="P598" s="14"/>
      <c r="Q598" s="261"/>
      <c r="R598" s="14"/>
      <c r="S598" s="14"/>
      <c r="T598" s="14"/>
      <c r="U598" s="14"/>
      <c r="V598" s="14"/>
      <c r="W598" s="14"/>
      <c r="X598" s="14"/>
      <c r="Y598" s="14"/>
      <c r="Z598" s="14"/>
    </row>
    <row r="599" spans="1:26" ht="16.5" customHeight="1" x14ac:dyDescent="0.15">
      <c r="A599" s="133"/>
      <c r="B599" s="183"/>
      <c r="C599" s="260"/>
      <c r="D599" s="14"/>
      <c r="E599" s="14"/>
      <c r="F599" s="14"/>
      <c r="G599" s="14"/>
      <c r="H599" s="14"/>
      <c r="I599" s="14"/>
      <c r="J599" s="14"/>
      <c r="K599" s="14"/>
      <c r="L599" s="14"/>
      <c r="M599" s="14"/>
      <c r="N599" s="14"/>
      <c r="O599" s="14"/>
      <c r="P599" s="14"/>
      <c r="Q599" s="261"/>
      <c r="R599" s="14"/>
      <c r="S599" s="14"/>
      <c r="T599" s="14"/>
      <c r="U599" s="14"/>
      <c r="V599" s="14"/>
      <c r="W599" s="14"/>
      <c r="X599" s="14"/>
      <c r="Y599" s="14"/>
      <c r="Z599" s="14"/>
    </row>
    <row r="600" spans="1:26" ht="16.5" customHeight="1" x14ac:dyDescent="0.15">
      <c r="A600" s="133"/>
      <c r="B600" s="183"/>
      <c r="C600" s="260"/>
      <c r="D600" s="14"/>
      <c r="E600" s="14"/>
      <c r="F600" s="14"/>
      <c r="G600" s="14"/>
      <c r="H600" s="14"/>
      <c r="I600" s="14"/>
      <c r="J600" s="14"/>
      <c r="K600" s="14"/>
      <c r="L600" s="14"/>
      <c r="M600" s="14"/>
      <c r="N600" s="14"/>
      <c r="O600" s="14"/>
      <c r="P600" s="14"/>
      <c r="Q600" s="261"/>
      <c r="R600" s="14"/>
      <c r="S600" s="14"/>
      <c r="T600" s="14"/>
      <c r="U600" s="14"/>
      <c r="V600" s="14"/>
      <c r="W600" s="14"/>
      <c r="X600" s="14"/>
      <c r="Y600" s="14"/>
      <c r="Z600" s="14"/>
    </row>
    <row r="601" spans="1:26" ht="16.5" customHeight="1" x14ac:dyDescent="0.15">
      <c r="A601" s="133"/>
      <c r="B601" s="183"/>
      <c r="C601" s="260"/>
      <c r="D601" s="14"/>
      <c r="E601" s="14"/>
      <c r="F601" s="14"/>
      <c r="G601" s="14"/>
      <c r="H601" s="14"/>
      <c r="I601" s="14"/>
      <c r="J601" s="14"/>
      <c r="K601" s="14"/>
      <c r="L601" s="14"/>
      <c r="M601" s="14"/>
      <c r="N601" s="14"/>
      <c r="O601" s="14"/>
      <c r="P601" s="14"/>
      <c r="Q601" s="261"/>
      <c r="R601" s="14"/>
      <c r="S601" s="14"/>
      <c r="T601" s="14"/>
      <c r="U601" s="14"/>
      <c r="V601" s="14"/>
      <c r="W601" s="14"/>
      <c r="X601" s="14"/>
      <c r="Y601" s="14"/>
      <c r="Z601" s="14"/>
    </row>
    <row r="602" spans="1:26" ht="16.5" customHeight="1" x14ac:dyDescent="0.15">
      <c r="A602" s="133"/>
      <c r="B602" s="183"/>
      <c r="C602" s="260"/>
      <c r="D602" s="14"/>
      <c r="E602" s="14"/>
      <c r="F602" s="14"/>
      <c r="G602" s="14"/>
      <c r="H602" s="14"/>
      <c r="I602" s="14"/>
      <c r="J602" s="14"/>
      <c r="K602" s="14"/>
      <c r="L602" s="14"/>
      <c r="M602" s="14"/>
      <c r="N602" s="14"/>
      <c r="O602" s="14"/>
      <c r="P602" s="14"/>
      <c r="Q602" s="261"/>
      <c r="R602" s="14"/>
      <c r="S602" s="14"/>
      <c r="T602" s="14"/>
      <c r="U602" s="14"/>
      <c r="V602" s="14"/>
      <c r="W602" s="14"/>
      <c r="X602" s="14"/>
      <c r="Y602" s="14"/>
      <c r="Z602" s="14"/>
    </row>
    <row r="603" spans="1:26" ht="16.5" customHeight="1" x14ac:dyDescent="0.15">
      <c r="A603" s="133"/>
      <c r="B603" s="183"/>
      <c r="C603" s="260"/>
      <c r="D603" s="14"/>
      <c r="E603" s="14"/>
      <c r="F603" s="14"/>
      <c r="G603" s="14"/>
      <c r="H603" s="14"/>
      <c r="I603" s="14"/>
      <c r="J603" s="14"/>
      <c r="K603" s="14"/>
      <c r="L603" s="14"/>
      <c r="M603" s="14"/>
      <c r="N603" s="14"/>
      <c r="O603" s="14"/>
      <c r="P603" s="14"/>
      <c r="Q603" s="261"/>
      <c r="R603" s="14"/>
      <c r="S603" s="14"/>
      <c r="T603" s="14"/>
      <c r="U603" s="14"/>
      <c r="V603" s="14"/>
      <c r="W603" s="14"/>
      <c r="X603" s="14"/>
      <c r="Y603" s="14"/>
      <c r="Z603" s="14"/>
    </row>
    <row r="604" spans="1:26" ht="16.5" customHeight="1" x14ac:dyDescent="0.15">
      <c r="A604" s="133"/>
      <c r="B604" s="183"/>
      <c r="C604" s="260"/>
      <c r="D604" s="14"/>
      <c r="E604" s="14"/>
      <c r="F604" s="14"/>
      <c r="G604" s="14"/>
      <c r="H604" s="14"/>
      <c r="I604" s="14"/>
      <c r="J604" s="14"/>
      <c r="K604" s="14"/>
      <c r="L604" s="14"/>
      <c r="M604" s="14"/>
      <c r="N604" s="14"/>
      <c r="O604" s="14"/>
      <c r="P604" s="14"/>
      <c r="Q604" s="261"/>
      <c r="R604" s="14"/>
      <c r="S604" s="14"/>
      <c r="T604" s="14"/>
      <c r="U604" s="14"/>
      <c r="V604" s="14"/>
      <c r="W604" s="14"/>
      <c r="X604" s="14"/>
      <c r="Y604" s="14"/>
      <c r="Z604" s="14"/>
    </row>
    <row r="605" spans="1:26" ht="16.5" customHeight="1" x14ac:dyDescent="0.15">
      <c r="A605" s="133"/>
      <c r="B605" s="183"/>
      <c r="C605" s="260"/>
      <c r="D605" s="14"/>
      <c r="E605" s="14"/>
      <c r="F605" s="14"/>
      <c r="G605" s="14"/>
      <c r="H605" s="14"/>
      <c r="I605" s="14"/>
      <c r="J605" s="14"/>
      <c r="K605" s="14"/>
      <c r="L605" s="14"/>
      <c r="M605" s="14"/>
      <c r="N605" s="14"/>
      <c r="O605" s="14"/>
      <c r="P605" s="14"/>
      <c r="Q605" s="261"/>
      <c r="R605" s="14"/>
      <c r="S605" s="14"/>
      <c r="T605" s="14"/>
      <c r="U605" s="14"/>
      <c r="V605" s="14"/>
      <c r="W605" s="14"/>
      <c r="X605" s="14"/>
      <c r="Y605" s="14"/>
      <c r="Z605" s="14"/>
    </row>
    <row r="606" spans="1:26" ht="16.5" customHeight="1" x14ac:dyDescent="0.15">
      <c r="A606" s="133"/>
      <c r="B606" s="183"/>
      <c r="C606" s="260"/>
      <c r="D606" s="14"/>
      <c r="E606" s="14"/>
      <c r="F606" s="14"/>
      <c r="G606" s="14"/>
      <c r="H606" s="14"/>
      <c r="I606" s="14"/>
      <c r="J606" s="14"/>
      <c r="K606" s="14"/>
      <c r="L606" s="14"/>
      <c r="M606" s="14"/>
      <c r="N606" s="14"/>
      <c r="O606" s="14"/>
      <c r="P606" s="14"/>
      <c r="Q606" s="261"/>
      <c r="R606" s="14"/>
      <c r="S606" s="14"/>
      <c r="T606" s="14"/>
      <c r="U606" s="14"/>
      <c r="V606" s="14"/>
      <c r="W606" s="14"/>
      <c r="X606" s="14"/>
      <c r="Y606" s="14"/>
      <c r="Z606" s="14"/>
    </row>
    <row r="607" spans="1:26" ht="16.5" customHeight="1" x14ac:dyDescent="0.15">
      <c r="A607" s="133"/>
      <c r="B607" s="183"/>
      <c r="C607" s="260"/>
      <c r="D607" s="14"/>
      <c r="E607" s="14"/>
      <c r="F607" s="14"/>
      <c r="G607" s="14"/>
      <c r="H607" s="14"/>
      <c r="I607" s="14"/>
      <c r="J607" s="14"/>
      <c r="K607" s="14"/>
      <c r="L607" s="14"/>
      <c r="M607" s="14"/>
      <c r="N607" s="14"/>
      <c r="O607" s="14"/>
      <c r="P607" s="14"/>
      <c r="Q607" s="261"/>
      <c r="R607" s="14"/>
      <c r="S607" s="14"/>
      <c r="T607" s="14"/>
      <c r="U607" s="14"/>
      <c r="V607" s="14"/>
      <c r="W607" s="14"/>
      <c r="X607" s="14"/>
      <c r="Y607" s="14"/>
      <c r="Z607" s="14"/>
    </row>
    <row r="608" spans="1:26" ht="16.5" customHeight="1" x14ac:dyDescent="0.15">
      <c r="A608" s="133"/>
      <c r="B608" s="183"/>
      <c r="C608" s="260"/>
      <c r="D608" s="14"/>
      <c r="E608" s="14"/>
      <c r="F608" s="14"/>
      <c r="G608" s="14"/>
      <c r="H608" s="14"/>
      <c r="I608" s="14"/>
      <c r="J608" s="14"/>
      <c r="K608" s="14"/>
      <c r="L608" s="14"/>
      <c r="M608" s="14"/>
      <c r="N608" s="14"/>
      <c r="O608" s="14"/>
      <c r="P608" s="14"/>
      <c r="Q608" s="261"/>
      <c r="R608" s="14"/>
      <c r="S608" s="14"/>
      <c r="T608" s="14"/>
      <c r="U608" s="14"/>
      <c r="V608" s="14"/>
      <c r="W608" s="14"/>
      <c r="X608" s="14"/>
      <c r="Y608" s="14"/>
      <c r="Z608" s="14"/>
    </row>
    <row r="609" spans="1:26" ht="16.5" customHeight="1" x14ac:dyDescent="0.15">
      <c r="A609" s="133"/>
      <c r="B609" s="183"/>
      <c r="C609" s="260"/>
      <c r="D609" s="14"/>
      <c r="E609" s="14"/>
      <c r="F609" s="14"/>
      <c r="G609" s="14"/>
      <c r="H609" s="14"/>
      <c r="I609" s="14"/>
      <c r="J609" s="14"/>
      <c r="K609" s="14"/>
      <c r="L609" s="14"/>
      <c r="M609" s="14"/>
      <c r="N609" s="14"/>
      <c r="O609" s="14"/>
      <c r="P609" s="14"/>
      <c r="Q609" s="261"/>
      <c r="R609" s="14"/>
      <c r="S609" s="14"/>
      <c r="T609" s="14"/>
      <c r="U609" s="14"/>
      <c r="V609" s="14"/>
      <c r="W609" s="14"/>
      <c r="X609" s="14"/>
      <c r="Y609" s="14"/>
      <c r="Z609" s="14"/>
    </row>
    <row r="610" spans="1:26" ht="16.5" customHeight="1" x14ac:dyDescent="0.15">
      <c r="A610" s="133"/>
      <c r="B610" s="183"/>
      <c r="C610" s="260"/>
      <c r="D610" s="14"/>
      <c r="E610" s="14"/>
      <c r="F610" s="14"/>
      <c r="G610" s="14"/>
      <c r="H610" s="14"/>
      <c r="I610" s="14"/>
      <c r="J610" s="14"/>
      <c r="K610" s="14"/>
      <c r="L610" s="14"/>
      <c r="M610" s="14"/>
      <c r="N610" s="14"/>
      <c r="O610" s="14"/>
      <c r="P610" s="14"/>
      <c r="Q610" s="261"/>
      <c r="R610" s="14"/>
      <c r="S610" s="14"/>
      <c r="T610" s="14"/>
      <c r="U610" s="14"/>
      <c r="V610" s="14"/>
      <c r="W610" s="14"/>
      <c r="X610" s="14"/>
      <c r="Y610" s="14"/>
      <c r="Z610" s="14"/>
    </row>
    <row r="611" spans="1:26" ht="16.5" customHeight="1" x14ac:dyDescent="0.15">
      <c r="A611" s="133"/>
      <c r="B611" s="183"/>
      <c r="C611" s="260"/>
      <c r="D611" s="14"/>
      <c r="E611" s="14"/>
      <c r="F611" s="14"/>
      <c r="G611" s="14"/>
      <c r="H611" s="14"/>
      <c r="I611" s="14"/>
      <c r="J611" s="14"/>
      <c r="K611" s="14"/>
      <c r="L611" s="14"/>
      <c r="M611" s="14"/>
      <c r="N611" s="14"/>
      <c r="O611" s="14"/>
      <c r="P611" s="14"/>
      <c r="Q611" s="261"/>
      <c r="R611" s="14"/>
      <c r="S611" s="14"/>
      <c r="T611" s="14"/>
      <c r="U611" s="14"/>
      <c r="V611" s="14"/>
      <c r="W611" s="14"/>
      <c r="X611" s="14"/>
      <c r="Y611" s="14"/>
      <c r="Z611" s="14"/>
    </row>
    <row r="612" spans="1:26" ht="16.5" customHeight="1" x14ac:dyDescent="0.15">
      <c r="A612" s="133"/>
      <c r="B612" s="183"/>
      <c r="C612" s="260"/>
      <c r="D612" s="14"/>
      <c r="E612" s="14"/>
      <c r="F612" s="14"/>
      <c r="G612" s="14"/>
      <c r="H612" s="14"/>
      <c r="I612" s="14"/>
      <c r="J612" s="14"/>
      <c r="K612" s="14"/>
      <c r="L612" s="14"/>
      <c r="M612" s="14"/>
      <c r="N612" s="14"/>
      <c r="O612" s="14"/>
      <c r="P612" s="14"/>
      <c r="Q612" s="261"/>
      <c r="R612" s="14"/>
      <c r="S612" s="14"/>
      <c r="T612" s="14"/>
      <c r="U612" s="14"/>
      <c r="V612" s="14"/>
      <c r="W612" s="14"/>
      <c r="X612" s="14"/>
      <c r="Y612" s="14"/>
      <c r="Z612" s="14"/>
    </row>
    <row r="613" spans="1:26" ht="16.5" customHeight="1" x14ac:dyDescent="0.15">
      <c r="A613" s="133"/>
      <c r="B613" s="183"/>
      <c r="C613" s="260"/>
      <c r="D613" s="14"/>
      <c r="E613" s="14"/>
      <c r="F613" s="14"/>
      <c r="G613" s="14"/>
      <c r="H613" s="14"/>
      <c r="I613" s="14"/>
      <c r="J613" s="14"/>
      <c r="K613" s="14"/>
      <c r="L613" s="14"/>
      <c r="M613" s="14"/>
      <c r="N613" s="14"/>
      <c r="O613" s="14"/>
      <c r="P613" s="14"/>
      <c r="Q613" s="261"/>
      <c r="R613" s="14"/>
      <c r="S613" s="14"/>
      <c r="T613" s="14"/>
      <c r="U613" s="14"/>
      <c r="V613" s="14"/>
      <c r="W613" s="14"/>
      <c r="X613" s="14"/>
      <c r="Y613" s="14"/>
      <c r="Z613" s="14"/>
    </row>
    <row r="614" spans="1:26" ht="16.5" customHeight="1" x14ac:dyDescent="0.15">
      <c r="A614" s="133"/>
      <c r="B614" s="183"/>
      <c r="C614" s="260"/>
      <c r="D614" s="14"/>
      <c r="E614" s="14"/>
      <c r="F614" s="14"/>
      <c r="G614" s="14"/>
      <c r="H614" s="14"/>
      <c r="I614" s="14"/>
      <c r="J614" s="14"/>
      <c r="K614" s="14"/>
      <c r="L614" s="14"/>
      <c r="M614" s="14"/>
      <c r="N614" s="14"/>
      <c r="O614" s="14"/>
      <c r="P614" s="14"/>
      <c r="Q614" s="261"/>
      <c r="R614" s="14"/>
      <c r="S614" s="14"/>
      <c r="T614" s="14"/>
      <c r="U614" s="14"/>
      <c r="V614" s="14"/>
      <c r="W614" s="14"/>
      <c r="X614" s="14"/>
      <c r="Y614" s="14"/>
      <c r="Z614" s="14"/>
    </row>
    <row r="615" spans="1:26" ht="16.5" customHeight="1" x14ac:dyDescent="0.15">
      <c r="A615" s="133"/>
      <c r="B615" s="183"/>
      <c r="C615" s="260"/>
      <c r="D615" s="14"/>
      <c r="E615" s="14"/>
      <c r="F615" s="14"/>
      <c r="G615" s="14"/>
      <c r="H615" s="14"/>
      <c r="I615" s="14"/>
      <c r="J615" s="14"/>
      <c r="K615" s="14"/>
      <c r="L615" s="14"/>
      <c r="M615" s="14"/>
      <c r="N615" s="14"/>
      <c r="O615" s="14"/>
      <c r="P615" s="14"/>
      <c r="Q615" s="261"/>
      <c r="R615" s="14"/>
      <c r="S615" s="14"/>
      <c r="T615" s="14"/>
      <c r="U615" s="14"/>
      <c r="V615" s="14"/>
      <c r="W615" s="14"/>
      <c r="X615" s="14"/>
      <c r="Y615" s="14"/>
      <c r="Z615" s="14"/>
    </row>
    <row r="616" spans="1:26" ht="16.5" customHeight="1" x14ac:dyDescent="0.15">
      <c r="A616" s="133"/>
      <c r="B616" s="183"/>
      <c r="C616" s="260"/>
      <c r="D616" s="14"/>
      <c r="E616" s="14"/>
      <c r="F616" s="14"/>
      <c r="G616" s="14"/>
      <c r="H616" s="14"/>
      <c r="I616" s="14"/>
      <c r="J616" s="14"/>
      <c r="K616" s="14"/>
      <c r="L616" s="14"/>
      <c r="M616" s="14"/>
      <c r="N616" s="14"/>
      <c r="O616" s="14"/>
      <c r="P616" s="14"/>
      <c r="Q616" s="261"/>
      <c r="R616" s="14"/>
      <c r="S616" s="14"/>
      <c r="T616" s="14"/>
      <c r="U616" s="14"/>
      <c r="V616" s="14"/>
      <c r="W616" s="14"/>
      <c r="X616" s="14"/>
      <c r="Y616" s="14"/>
      <c r="Z616" s="14"/>
    </row>
    <row r="617" spans="1:26" ht="16.5" customHeight="1" x14ac:dyDescent="0.15">
      <c r="A617" s="133"/>
      <c r="B617" s="183"/>
      <c r="C617" s="260"/>
      <c r="D617" s="14"/>
      <c r="E617" s="14"/>
      <c r="F617" s="14"/>
      <c r="G617" s="14"/>
      <c r="H617" s="14"/>
      <c r="I617" s="14"/>
      <c r="J617" s="14"/>
      <c r="K617" s="14"/>
      <c r="L617" s="14"/>
      <c r="M617" s="14"/>
      <c r="N617" s="14"/>
      <c r="O617" s="14"/>
      <c r="P617" s="14"/>
      <c r="Q617" s="261"/>
      <c r="R617" s="14"/>
      <c r="S617" s="14"/>
      <c r="T617" s="14"/>
      <c r="U617" s="14"/>
      <c r="V617" s="14"/>
      <c r="W617" s="14"/>
      <c r="X617" s="14"/>
      <c r="Y617" s="14"/>
      <c r="Z617" s="14"/>
    </row>
    <row r="618" spans="1:26" ht="16.5" customHeight="1" x14ac:dyDescent="0.15">
      <c r="A618" s="133"/>
      <c r="B618" s="183"/>
      <c r="C618" s="260"/>
      <c r="D618" s="14"/>
      <c r="E618" s="14"/>
      <c r="F618" s="14"/>
      <c r="G618" s="14"/>
      <c r="H618" s="14"/>
      <c r="I618" s="14"/>
      <c r="J618" s="14"/>
      <c r="K618" s="14"/>
      <c r="L618" s="14"/>
      <c r="M618" s="14"/>
      <c r="N618" s="14"/>
      <c r="O618" s="14"/>
      <c r="P618" s="14"/>
      <c r="Q618" s="261"/>
      <c r="R618" s="14"/>
      <c r="S618" s="14"/>
      <c r="T618" s="14"/>
      <c r="U618" s="14"/>
      <c r="V618" s="14"/>
      <c r="W618" s="14"/>
      <c r="X618" s="14"/>
      <c r="Y618" s="14"/>
      <c r="Z618" s="14"/>
    </row>
    <row r="619" spans="1:26" ht="16.5" customHeight="1" x14ac:dyDescent="0.15">
      <c r="A619" s="133"/>
      <c r="B619" s="183"/>
      <c r="C619" s="260"/>
      <c r="D619" s="14"/>
      <c r="E619" s="14"/>
      <c r="F619" s="14"/>
      <c r="G619" s="14"/>
      <c r="H619" s="14"/>
      <c r="I619" s="14"/>
      <c r="J619" s="14"/>
      <c r="K619" s="14"/>
      <c r="L619" s="14"/>
      <c r="M619" s="14"/>
      <c r="N619" s="14"/>
      <c r="O619" s="14"/>
      <c r="P619" s="14"/>
      <c r="Q619" s="261"/>
      <c r="R619" s="14"/>
      <c r="S619" s="14"/>
      <c r="T619" s="14"/>
      <c r="U619" s="14"/>
      <c r="V619" s="14"/>
      <c r="W619" s="14"/>
      <c r="X619" s="14"/>
      <c r="Y619" s="14"/>
      <c r="Z619" s="14"/>
    </row>
    <row r="620" spans="1:26" ht="16.5" customHeight="1" x14ac:dyDescent="0.15">
      <c r="A620" s="133"/>
      <c r="B620" s="183"/>
      <c r="C620" s="260"/>
      <c r="D620" s="14"/>
      <c r="E620" s="14"/>
      <c r="F620" s="14"/>
      <c r="G620" s="14"/>
      <c r="H620" s="14"/>
      <c r="I620" s="14"/>
      <c r="J620" s="14"/>
      <c r="K620" s="14"/>
      <c r="L620" s="14"/>
      <c r="M620" s="14"/>
      <c r="N620" s="14"/>
      <c r="O620" s="14"/>
      <c r="P620" s="14"/>
      <c r="Q620" s="261"/>
      <c r="R620" s="14"/>
      <c r="S620" s="14"/>
      <c r="T620" s="14"/>
      <c r="U620" s="14"/>
      <c r="V620" s="14"/>
      <c r="W620" s="14"/>
      <c r="X620" s="14"/>
      <c r="Y620" s="14"/>
      <c r="Z620" s="14"/>
    </row>
    <row r="621" spans="1:26" ht="16.5" customHeight="1" x14ac:dyDescent="0.15">
      <c r="A621" s="133"/>
      <c r="B621" s="183"/>
      <c r="C621" s="260"/>
      <c r="D621" s="14"/>
      <c r="E621" s="14"/>
      <c r="F621" s="14"/>
      <c r="G621" s="14"/>
      <c r="H621" s="14"/>
      <c r="I621" s="14"/>
      <c r="J621" s="14"/>
      <c r="K621" s="14"/>
      <c r="L621" s="14"/>
      <c r="M621" s="14"/>
      <c r="N621" s="14"/>
      <c r="O621" s="14"/>
      <c r="P621" s="14"/>
      <c r="Q621" s="261"/>
      <c r="R621" s="14"/>
      <c r="S621" s="14"/>
      <c r="T621" s="14"/>
      <c r="U621" s="14"/>
      <c r="V621" s="14"/>
      <c r="W621" s="14"/>
      <c r="X621" s="14"/>
      <c r="Y621" s="14"/>
      <c r="Z621" s="14"/>
    </row>
    <row r="622" spans="1:26" ht="16.5" customHeight="1" x14ac:dyDescent="0.15">
      <c r="A622" s="133"/>
      <c r="B622" s="183"/>
      <c r="C622" s="260"/>
      <c r="D622" s="14"/>
      <c r="E622" s="14"/>
      <c r="F622" s="14"/>
      <c r="G622" s="14"/>
      <c r="H622" s="14"/>
      <c r="I622" s="14"/>
      <c r="J622" s="14"/>
      <c r="K622" s="14"/>
      <c r="L622" s="14"/>
      <c r="M622" s="14"/>
      <c r="N622" s="14"/>
      <c r="O622" s="14"/>
      <c r="P622" s="14"/>
      <c r="Q622" s="261"/>
      <c r="R622" s="14"/>
      <c r="S622" s="14"/>
      <c r="T622" s="14"/>
      <c r="U622" s="14"/>
      <c r="V622" s="14"/>
      <c r="W622" s="14"/>
      <c r="X622" s="14"/>
      <c r="Y622" s="14"/>
      <c r="Z622" s="14"/>
    </row>
    <row r="623" spans="1:26" ht="16.5" customHeight="1" x14ac:dyDescent="0.15">
      <c r="A623" s="133"/>
      <c r="B623" s="183"/>
      <c r="C623" s="260"/>
      <c r="D623" s="14"/>
      <c r="E623" s="14"/>
      <c r="F623" s="14"/>
      <c r="G623" s="14"/>
      <c r="H623" s="14"/>
      <c r="I623" s="14"/>
      <c r="J623" s="14"/>
      <c r="K623" s="14"/>
      <c r="L623" s="14"/>
      <c r="M623" s="14"/>
      <c r="N623" s="14"/>
      <c r="O623" s="14"/>
      <c r="P623" s="14"/>
      <c r="Q623" s="261"/>
      <c r="R623" s="14"/>
      <c r="S623" s="14"/>
      <c r="T623" s="14"/>
      <c r="U623" s="14"/>
      <c r="V623" s="14"/>
      <c r="W623" s="14"/>
      <c r="X623" s="14"/>
      <c r="Y623" s="14"/>
      <c r="Z623" s="14"/>
    </row>
    <row r="624" spans="1:26" ht="16.5" customHeight="1" x14ac:dyDescent="0.15">
      <c r="A624" s="133"/>
      <c r="B624" s="183"/>
      <c r="C624" s="260"/>
      <c r="D624" s="14"/>
      <c r="E624" s="14"/>
      <c r="F624" s="14"/>
      <c r="G624" s="14"/>
      <c r="H624" s="14"/>
      <c r="I624" s="14"/>
      <c r="J624" s="14"/>
      <c r="K624" s="14"/>
      <c r="L624" s="14"/>
      <c r="M624" s="14"/>
      <c r="N624" s="14"/>
      <c r="O624" s="14"/>
      <c r="P624" s="14"/>
      <c r="Q624" s="261"/>
      <c r="R624" s="14"/>
      <c r="S624" s="14"/>
      <c r="T624" s="14"/>
      <c r="U624" s="14"/>
      <c r="V624" s="14"/>
      <c r="W624" s="14"/>
      <c r="X624" s="14"/>
      <c r="Y624" s="14"/>
      <c r="Z624" s="14"/>
    </row>
    <row r="625" spans="1:26" ht="16.5" customHeight="1" x14ac:dyDescent="0.15">
      <c r="A625" s="133"/>
      <c r="B625" s="183"/>
      <c r="C625" s="260"/>
      <c r="D625" s="14"/>
      <c r="E625" s="14"/>
      <c r="F625" s="14"/>
      <c r="G625" s="14"/>
      <c r="H625" s="14"/>
      <c r="I625" s="14"/>
      <c r="J625" s="14"/>
      <c r="K625" s="14"/>
      <c r="L625" s="14"/>
      <c r="M625" s="14"/>
      <c r="N625" s="14"/>
      <c r="O625" s="14"/>
      <c r="P625" s="14"/>
      <c r="Q625" s="261"/>
      <c r="R625" s="14"/>
      <c r="S625" s="14"/>
      <c r="T625" s="14"/>
      <c r="U625" s="14"/>
      <c r="V625" s="14"/>
      <c r="W625" s="14"/>
      <c r="X625" s="14"/>
      <c r="Y625" s="14"/>
      <c r="Z625" s="14"/>
    </row>
    <row r="626" spans="1:26" ht="16.5" customHeight="1" x14ac:dyDescent="0.15">
      <c r="A626" s="133"/>
      <c r="B626" s="183"/>
      <c r="C626" s="260"/>
      <c r="D626" s="14"/>
      <c r="E626" s="14"/>
      <c r="F626" s="14"/>
      <c r="G626" s="14"/>
      <c r="H626" s="14"/>
      <c r="I626" s="14"/>
      <c r="J626" s="14"/>
      <c r="K626" s="14"/>
      <c r="L626" s="14"/>
      <c r="M626" s="14"/>
      <c r="N626" s="14"/>
      <c r="O626" s="14"/>
      <c r="P626" s="14"/>
      <c r="Q626" s="261"/>
      <c r="R626" s="14"/>
      <c r="S626" s="14"/>
      <c r="T626" s="14"/>
      <c r="U626" s="14"/>
      <c r="V626" s="14"/>
      <c r="W626" s="14"/>
      <c r="X626" s="14"/>
      <c r="Y626" s="14"/>
      <c r="Z626" s="14"/>
    </row>
    <row r="627" spans="1:26" ht="16.5" customHeight="1" x14ac:dyDescent="0.15">
      <c r="A627" s="133"/>
      <c r="B627" s="183"/>
      <c r="C627" s="260"/>
      <c r="D627" s="14"/>
      <c r="E627" s="14"/>
      <c r="F627" s="14"/>
      <c r="G627" s="14"/>
      <c r="H627" s="14"/>
      <c r="I627" s="14"/>
      <c r="J627" s="14"/>
      <c r="K627" s="14"/>
      <c r="L627" s="14"/>
      <c r="M627" s="14"/>
      <c r="N627" s="14"/>
      <c r="O627" s="14"/>
      <c r="P627" s="14"/>
      <c r="Q627" s="261"/>
      <c r="R627" s="14"/>
      <c r="S627" s="14"/>
      <c r="T627" s="14"/>
      <c r="U627" s="14"/>
      <c r="V627" s="14"/>
      <c r="W627" s="14"/>
      <c r="X627" s="14"/>
      <c r="Y627" s="14"/>
      <c r="Z627" s="14"/>
    </row>
    <row r="628" spans="1:26" ht="16.5" customHeight="1" x14ac:dyDescent="0.15">
      <c r="A628" s="133"/>
      <c r="B628" s="183"/>
      <c r="C628" s="260"/>
      <c r="D628" s="14"/>
      <c r="E628" s="14"/>
      <c r="F628" s="14"/>
      <c r="G628" s="14"/>
      <c r="H628" s="14"/>
      <c r="I628" s="14"/>
      <c r="J628" s="14"/>
      <c r="K628" s="14"/>
      <c r="L628" s="14"/>
      <c r="M628" s="14"/>
      <c r="N628" s="14"/>
      <c r="O628" s="14"/>
      <c r="P628" s="14"/>
      <c r="Q628" s="261"/>
      <c r="R628" s="14"/>
      <c r="S628" s="14"/>
      <c r="T628" s="14"/>
      <c r="U628" s="14"/>
      <c r="V628" s="14"/>
      <c r="W628" s="14"/>
      <c r="X628" s="14"/>
      <c r="Y628" s="14"/>
      <c r="Z628" s="14"/>
    </row>
    <row r="629" spans="1:26" ht="16.5" customHeight="1" x14ac:dyDescent="0.15">
      <c r="A629" s="133"/>
      <c r="B629" s="183"/>
      <c r="C629" s="260"/>
      <c r="D629" s="14"/>
      <c r="E629" s="14"/>
      <c r="F629" s="14"/>
      <c r="G629" s="14"/>
      <c r="H629" s="14"/>
      <c r="I629" s="14"/>
      <c r="J629" s="14"/>
      <c r="K629" s="14"/>
      <c r="L629" s="14"/>
      <c r="M629" s="14"/>
      <c r="N629" s="14"/>
      <c r="O629" s="14"/>
      <c r="P629" s="14"/>
      <c r="Q629" s="261"/>
      <c r="R629" s="14"/>
      <c r="S629" s="14"/>
      <c r="T629" s="14"/>
      <c r="U629" s="14"/>
      <c r="V629" s="14"/>
      <c r="W629" s="14"/>
      <c r="X629" s="14"/>
      <c r="Y629" s="14"/>
      <c r="Z629" s="14"/>
    </row>
    <row r="630" spans="1:26" ht="16.5" customHeight="1" x14ac:dyDescent="0.15">
      <c r="A630" s="133"/>
      <c r="B630" s="183"/>
      <c r="C630" s="260"/>
      <c r="D630" s="14"/>
      <c r="E630" s="14"/>
      <c r="F630" s="14"/>
      <c r="G630" s="14"/>
      <c r="H630" s="14"/>
      <c r="I630" s="14"/>
      <c r="J630" s="14"/>
      <c r="K630" s="14"/>
      <c r="L630" s="14"/>
      <c r="M630" s="14"/>
      <c r="N630" s="14"/>
      <c r="O630" s="14"/>
      <c r="P630" s="14"/>
      <c r="Q630" s="261"/>
      <c r="R630" s="14"/>
      <c r="S630" s="14"/>
      <c r="T630" s="14"/>
      <c r="U630" s="14"/>
      <c r="V630" s="14"/>
      <c r="W630" s="14"/>
      <c r="X630" s="14"/>
      <c r="Y630" s="14"/>
      <c r="Z630" s="14"/>
    </row>
    <row r="631" spans="1:26" ht="16.5" customHeight="1" x14ac:dyDescent="0.15">
      <c r="A631" s="133"/>
      <c r="B631" s="183"/>
      <c r="C631" s="260"/>
      <c r="D631" s="14"/>
      <c r="E631" s="14"/>
      <c r="F631" s="14"/>
      <c r="G631" s="14"/>
      <c r="H631" s="14"/>
      <c r="I631" s="14"/>
      <c r="J631" s="14"/>
      <c r="K631" s="14"/>
      <c r="L631" s="14"/>
      <c r="M631" s="14"/>
      <c r="N631" s="14"/>
      <c r="O631" s="14"/>
      <c r="P631" s="14"/>
      <c r="Q631" s="261"/>
      <c r="R631" s="14"/>
      <c r="S631" s="14"/>
      <c r="T631" s="14"/>
      <c r="U631" s="14"/>
      <c r="V631" s="14"/>
      <c r="W631" s="14"/>
      <c r="X631" s="14"/>
      <c r="Y631" s="14"/>
      <c r="Z631" s="14"/>
    </row>
    <row r="632" spans="1:26" ht="16.5" customHeight="1" x14ac:dyDescent="0.15">
      <c r="A632" s="133"/>
      <c r="B632" s="183"/>
      <c r="C632" s="260"/>
      <c r="D632" s="14"/>
      <c r="E632" s="14"/>
      <c r="F632" s="14"/>
      <c r="G632" s="14"/>
      <c r="H632" s="14"/>
      <c r="I632" s="14"/>
      <c r="J632" s="14"/>
      <c r="K632" s="14"/>
      <c r="L632" s="14"/>
      <c r="M632" s="14"/>
      <c r="N632" s="14"/>
      <c r="O632" s="14"/>
      <c r="P632" s="14"/>
      <c r="Q632" s="261"/>
      <c r="R632" s="14"/>
      <c r="S632" s="14"/>
      <c r="T632" s="14"/>
      <c r="U632" s="14"/>
      <c r="V632" s="14"/>
      <c r="W632" s="14"/>
      <c r="X632" s="14"/>
      <c r="Y632" s="14"/>
      <c r="Z632" s="14"/>
    </row>
    <row r="633" spans="1:26" ht="16.5" customHeight="1" x14ac:dyDescent="0.15">
      <c r="A633" s="133"/>
      <c r="B633" s="183"/>
      <c r="C633" s="260"/>
      <c r="D633" s="14"/>
      <c r="E633" s="14"/>
      <c r="F633" s="14"/>
      <c r="G633" s="14"/>
      <c r="H633" s="14"/>
      <c r="I633" s="14"/>
      <c r="J633" s="14"/>
      <c r="K633" s="14"/>
      <c r="L633" s="14"/>
      <c r="M633" s="14"/>
      <c r="N633" s="14"/>
      <c r="O633" s="14"/>
      <c r="P633" s="14"/>
      <c r="Q633" s="261"/>
      <c r="R633" s="14"/>
      <c r="S633" s="14"/>
      <c r="T633" s="14"/>
      <c r="U633" s="14"/>
      <c r="V633" s="14"/>
      <c r="W633" s="14"/>
      <c r="X633" s="14"/>
      <c r="Y633" s="14"/>
      <c r="Z633" s="14"/>
    </row>
    <row r="634" spans="1:26" ht="16.5" customHeight="1" x14ac:dyDescent="0.15">
      <c r="A634" s="133"/>
      <c r="B634" s="183"/>
      <c r="C634" s="260"/>
      <c r="D634" s="14"/>
      <c r="E634" s="14"/>
      <c r="F634" s="14"/>
      <c r="G634" s="14"/>
      <c r="H634" s="14"/>
      <c r="I634" s="14"/>
      <c r="J634" s="14"/>
      <c r="K634" s="14"/>
      <c r="L634" s="14"/>
      <c r="M634" s="14"/>
      <c r="N634" s="14"/>
      <c r="O634" s="14"/>
      <c r="P634" s="14"/>
      <c r="Q634" s="261"/>
      <c r="R634" s="14"/>
      <c r="S634" s="14"/>
      <c r="T634" s="14"/>
      <c r="U634" s="14"/>
      <c r="V634" s="14"/>
      <c r="W634" s="14"/>
      <c r="X634" s="14"/>
      <c r="Y634" s="14"/>
      <c r="Z634" s="14"/>
    </row>
    <row r="635" spans="1:26" ht="16.5" customHeight="1" x14ac:dyDescent="0.15">
      <c r="A635" s="133"/>
      <c r="B635" s="183"/>
      <c r="C635" s="260"/>
      <c r="D635" s="14"/>
      <c r="E635" s="14"/>
      <c r="F635" s="14"/>
      <c r="G635" s="14"/>
      <c r="H635" s="14"/>
      <c r="I635" s="14"/>
      <c r="J635" s="14"/>
      <c r="K635" s="14"/>
      <c r="L635" s="14"/>
      <c r="M635" s="14"/>
      <c r="N635" s="14"/>
      <c r="O635" s="14"/>
      <c r="P635" s="14"/>
      <c r="Q635" s="261"/>
      <c r="R635" s="14"/>
      <c r="S635" s="14"/>
      <c r="T635" s="14"/>
      <c r="U635" s="14"/>
      <c r="V635" s="14"/>
      <c r="W635" s="14"/>
      <c r="X635" s="14"/>
      <c r="Y635" s="14"/>
      <c r="Z635" s="14"/>
    </row>
    <row r="636" spans="1:26" ht="16.5" customHeight="1" x14ac:dyDescent="0.15">
      <c r="A636" s="133"/>
      <c r="B636" s="183"/>
      <c r="C636" s="260"/>
      <c r="D636" s="14"/>
      <c r="E636" s="14"/>
      <c r="F636" s="14"/>
      <c r="G636" s="14"/>
      <c r="H636" s="14"/>
      <c r="I636" s="14"/>
      <c r="J636" s="14"/>
      <c r="K636" s="14"/>
      <c r="L636" s="14"/>
      <c r="M636" s="14"/>
      <c r="N636" s="14"/>
      <c r="O636" s="14"/>
      <c r="P636" s="14"/>
      <c r="Q636" s="261"/>
      <c r="R636" s="14"/>
      <c r="S636" s="14"/>
      <c r="T636" s="14"/>
      <c r="U636" s="14"/>
      <c r="V636" s="14"/>
      <c r="W636" s="14"/>
      <c r="X636" s="14"/>
      <c r="Y636" s="14"/>
      <c r="Z636" s="14"/>
    </row>
    <row r="637" spans="1:26" ht="16.5" customHeight="1" x14ac:dyDescent="0.15">
      <c r="A637" s="133"/>
      <c r="B637" s="183"/>
      <c r="C637" s="260"/>
      <c r="D637" s="14"/>
      <c r="E637" s="14"/>
      <c r="F637" s="14"/>
      <c r="G637" s="14"/>
      <c r="H637" s="14"/>
      <c r="I637" s="14"/>
      <c r="J637" s="14"/>
      <c r="K637" s="14"/>
      <c r="L637" s="14"/>
      <c r="M637" s="14"/>
      <c r="N637" s="14"/>
      <c r="O637" s="14"/>
      <c r="P637" s="14"/>
      <c r="Q637" s="261"/>
      <c r="R637" s="14"/>
      <c r="S637" s="14"/>
      <c r="T637" s="14"/>
      <c r="U637" s="14"/>
      <c r="V637" s="14"/>
      <c r="W637" s="14"/>
      <c r="X637" s="14"/>
      <c r="Y637" s="14"/>
      <c r="Z637" s="14"/>
    </row>
    <row r="638" spans="1:26" ht="16.5" customHeight="1" x14ac:dyDescent="0.15">
      <c r="A638" s="133"/>
      <c r="B638" s="183"/>
      <c r="C638" s="260"/>
      <c r="D638" s="14"/>
      <c r="E638" s="14"/>
      <c r="F638" s="14"/>
      <c r="G638" s="14"/>
      <c r="H638" s="14"/>
      <c r="I638" s="14"/>
      <c r="J638" s="14"/>
      <c r="K638" s="14"/>
      <c r="L638" s="14"/>
      <c r="M638" s="14"/>
      <c r="N638" s="14"/>
      <c r="O638" s="14"/>
      <c r="P638" s="14"/>
      <c r="Q638" s="261"/>
      <c r="R638" s="14"/>
      <c r="S638" s="14"/>
      <c r="T638" s="14"/>
      <c r="U638" s="14"/>
      <c r="V638" s="14"/>
      <c r="W638" s="14"/>
      <c r="X638" s="14"/>
      <c r="Y638" s="14"/>
      <c r="Z638" s="14"/>
    </row>
    <row r="639" spans="1:26" ht="16.5" customHeight="1" x14ac:dyDescent="0.15">
      <c r="A639" s="133"/>
      <c r="B639" s="183"/>
      <c r="C639" s="260"/>
      <c r="D639" s="14"/>
      <c r="E639" s="14"/>
      <c r="F639" s="14"/>
      <c r="G639" s="14"/>
      <c r="H639" s="14"/>
      <c r="I639" s="14"/>
      <c r="J639" s="14"/>
      <c r="K639" s="14"/>
      <c r="L639" s="14"/>
      <c r="M639" s="14"/>
      <c r="N639" s="14"/>
      <c r="O639" s="14"/>
      <c r="P639" s="14"/>
      <c r="Q639" s="261"/>
      <c r="R639" s="14"/>
      <c r="S639" s="14"/>
      <c r="T639" s="14"/>
      <c r="U639" s="14"/>
      <c r="V639" s="14"/>
      <c r="W639" s="14"/>
      <c r="X639" s="14"/>
      <c r="Y639" s="14"/>
      <c r="Z639" s="14"/>
    </row>
    <row r="640" spans="1:26" ht="16.5" customHeight="1" x14ac:dyDescent="0.15">
      <c r="A640" s="133"/>
      <c r="B640" s="183"/>
      <c r="C640" s="260"/>
      <c r="D640" s="14"/>
      <c r="E640" s="14"/>
      <c r="F640" s="14"/>
      <c r="G640" s="14"/>
      <c r="H640" s="14"/>
      <c r="I640" s="14"/>
      <c r="J640" s="14"/>
      <c r="K640" s="14"/>
      <c r="L640" s="14"/>
      <c r="M640" s="14"/>
      <c r="N640" s="14"/>
      <c r="O640" s="14"/>
      <c r="P640" s="14"/>
      <c r="Q640" s="261"/>
      <c r="R640" s="14"/>
      <c r="S640" s="14"/>
      <c r="T640" s="14"/>
      <c r="U640" s="14"/>
      <c r="V640" s="14"/>
      <c r="W640" s="14"/>
      <c r="X640" s="14"/>
      <c r="Y640" s="14"/>
      <c r="Z640" s="14"/>
    </row>
    <row r="641" spans="1:26" ht="16.5" customHeight="1" x14ac:dyDescent="0.15">
      <c r="A641" s="133"/>
      <c r="B641" s="183"/>
      <c r="C641" s="260"/>
      <c r="D641" s="14"/>
      <c r="E641" s="14"/>
      <c r="F641" s="14"/>
      <c r="G641" s="14"/>
      <c r="H641" s="14"/>
      <c r="I641" s="14"/>
      <c r="J641" s="14"/>
      <c r="K641" s="14"/>
      <c r="L641" s="14"/>
      <c r="M641" s="14"/>
      <c r="N641" s="14"/>
      <c r="O641" s="14"/>
      <c r="P641" s="14"/>
      <c r="Q641" s="261"/>
      <c r="R641" s="14"/>
      <c r="S641" s="14"/>
      <c r="T641" s="14"/>
      <c r="U641" s="14"/>
      <c r="V641" s="14"/>
      <c r="W641" s="14"/>
      <c r="X641" s="14"/>
      <c r="Y641" s="14"/>
      <c r="Z641" s="14"/>
    </row>
    <row r="642" spans="1:26" ht="16.5" customHeight="1" x14ac:dyDescent="0.15">
      <c r="A642" s="133"/>
      <c r="B642" s="183"/>
      <c r="C642" s="260"/>
      <c r="D642" s="14"/>
      <c r="E642" s="14"/>
      <c r="F642" s="14"/>
      <c r="G642" s="14"/>
      <c r="H642" s="14"/>
      <c r="I642" s="14"/>
      <c r="J642" s="14"/>
      <c r="K642" s="14"/>
      <c r="L642" s="14"/>
      <c r="M642" s="14"/>
      <c r="N642" s="14"/>
      <c r="O642" s="14"/>
      <c r="P642" s="14"/>
      <c r="Q642" s="261"/>
      <c r="R642" s="14"/>
      <c r="S642" s="14"/>
      <c r="T642" s="14"/>
      <c r="U642" s="14"/>
      <c r="V642" s="14"/>
      <c r="W642" s="14"/>
      <c r="X642" s="14"/>
      <c r="Y642" s="14"/>
      <c r="Z642" s="14"/>
    </row>
    <row r="643" spans="1:26" ht="16.5" customHeight="1" x14ac:dyDescent="0.15">
      <c r="A643" s="133"/>
      <c r="B643" s="183"/>
      <c r="C643" s="260"/>
      <c r="D643" s="14"/>
      <c r="E643" s="14"/>
      <c r="F643" s="14"/>
      <c r="G643" s="14"/>
      <c r="H643" s="14"/>
      <c r="I643" s="14"/>
      <c r="J643" s="14"/>
      <c r="K643" s="14"/>
      <c r="L643" s="14"/>
      <c r="M643" s="14"/>
      <c r="N643" s="14"/>
      <c r="O643" s="14"/>
      <c r="P643" s="14"/>
      <c r="Q643" s="261"/>
      <c r="R643" s="14"/>
      <c r="S643" s="14"/>
      <c r="T643" s="14"/>
      <c r="U643" s="14"/>
      <c r="V643" s="14"/>
      <c r="W643" s="14"/>
      <c r="X643" s="14"/>
      <c r="Y643" s="14"/>
      <c r="Z643" s="14"/>
    </row>
    <row r="644" spans="1:26" ht="16.5" customHeight="1" x14ac:dyDescent="0.15">
      <c r="A644" s="133"/>
      <c r="B644" s="183"/>
      <c r="C644" s="260"/>
      <c r="D644" s="14"/>
      <c r="E644" s="14"/>
      <c r="F644" s="14"/>
      <c r="G644" s="14"/>
      <c r="H644" s="14"/>
      <c r="I644" s="14"/>
      <c r="J644" s="14"/>
      <c r="K644" s="14"/>
      <c r="L644" s="14"/>
      <c r="M644" s="14"/>
      <c r="N644" s="14"/>
      <c r="O644" s="14"/>
      <c r="P644" s="14"/>
      <c r="Q644" s="261"/>
      <c r="R644" s="14"/>
      <c r="S644" s="14"/>
      <c r="T644" s="14"/>
      <c r="U644" s="14"/>
      <c r="V644" s="14"/>
      <c r="W644" s="14"/>
      <c r="X644" s="14"/>
      <c r="Y644" s="14"/>
      <c r="Z644" s="14"/>
    </row>
    <row r="645" spans="1:26" ht="16.5" customHeight="1" x14ac:dyDescent="0.15">
      <c r="A645" s="133"/>
      <c r="B645" s="183"/>
      <c r="C645" s="260"/>
      <c r="D645" s="14"/>
      <c r="E645" s="14"/>
      <c r="F645" s="14"/>
      <c r="G645" s="14"/>
      <c r="H645" s="14"/>
      <c r="I645" s="14"/>
      <c r="J645" s="14"/>
      <c r="K645" s="14"/>
      <c r="L645" s="14"/>
      <c r="M645" s="14"/>
      <c r="N645" s="14"/>
      <c r="O645" s="14"/>
      <c r="P645" s="14"/>
      <c r="Q645" s="261"/>
      <c r="R645" s="14"/>
      <c r="S645" s="14"/>
      <c r="T645" s="14"/>
      <c r="U645" s="14"/>
      <c r="V645" s="14"/>
      <c r="W645" s="14"/>
      <c r="X645" s="14"/>
      <c r="Y645" s="14"/>
      <c r="Z645" s="14"/>
    </row>
    <row r="646" spans="1:26" ht="16.5" customHeight="1" x14ac:dyDescent="0.15">
      <c r="A646" s="133"/>
      <c r="B646" s="183"/>
      <c r="C646" s="260"/>
      <c r="D646" s="14"/>
      <c r="E646" s="14"/>
      <c r="F646" s="14"/>
      <c r="G646" s="14"/>
      <c r="H646" s="14"/>
      <c r="I646" s="14"/>
      <c r="J646" s="14"/>
      <c r="K646" s="14"/>
      <c r="L646" s="14"/>
      <c r="M646" s="14"/>
      <c r="N646" s="14"/>
      <c r="O646" s="14"/>
      <c r="P646" s="14"/>
      <c r="Q646" s="261"/>
      <c r="R646" s="14"/>
      <c r="S646" s="14"/>
      <c r="T646" s="14"/>
      <c r="U646" s="14"/>
      <c r="V646" s="14"/>
      <c r="W646" s="14"/>
      <c r="X646" s="14"/>
      <c r="Y646" s="14"/>
      <c r="Z646" s="14"/>
    </row>
    <row r="647" spans="1:26" ht="16.5" customHeight="1" x14ac:dyDescent="0.15">
      <c r="A647" s="133"/>
      <c r="B647" s="183"/>
      <c r="C647" s="260"/>
      <c r="D647" s="14"/>
      <c r="E647" s="14"/>
      <c r="F647" s="14"/>
      <c r="G647" s="14"/>
      <c r="H647" s="14"/>
      <c r="I647" s="14"/>
      <c r="J647" s="14"/>
      <c r="K647" s="14"/>
      <c r="L647" s="14"/>
      <c r="M647" s="14"/>
      <c r="N647" s="14"/>
      <c r="O647" s="14"/>
      <c r="P647" s="14"/>
      <c r="Q647" s="261"/>
      <c r="R647" s="14"/>
      <c r="S647" s="14"/>
      <c r="T647" s="14"/>
      <c r="U647" s="14"/>
      <c r="V647" s="14"/>
      <c r="W647" s="14"/>
      <c r="X647" s="14"/>
      <c r="Y647" s="14"/>
      <c r="Z647" s="14"/>
    </row>
    <row r="648" spans="1:26" ht="16.5" customHeight="1" x14ac:dyDescent="0.15">
      <c r="A648" s="133"/>
      <c r="B648" s="183"/>
      <c r="C648" s="260"/>
      <c r="D648" s="14"/>
      <c r="E648" s="14"/>
      <c r="F648" s="14"/>
      <c r="G648" s="14"/>
      <c r="H648" s="14"/>
      <c r="I648" s="14"/>
      <c r="J648" s="14"/>
      <c r="K648" s="14"/>
      <c r="L648" s="14"/>
      <c r="M648" s="14"/>
      <c r="N648" s="14"/>
      <c r="O648" s="14"/>
      <c r="P648" s="14"/>
      <c r="Q648" s="261"/>
      <c r="R648" s="14"/>
      <c r="S648" s="14"/>
      <c r="T648" s="14"/>
      <c r="U648" s="14"/>
      <c r="V648" s="14"/>
      <c r="W648" s="14"/>
      <c r="X648" s="14"/>
      <c r="Y648" s="14"/>
      <c r="Z648" s="14"/>
    </row>
    <row r="649" spans="1:26" ht="16.5" customHeight="1" x14ac:dyDescent="0.15">
      <c r="A649" s="133"/>
      <c r="B649" s="183"/>
      <c r="C649" s="260"/>
      <c r="D649" s="14"/>
      <c r="E649" s="14"/>
      <c r="F649" s="14"/>
      <c r="G649" s="14"/>
      <c r="H649" s="14"/>
      <c r="I649" s="14"/>
      <c r="J649" s="14"/>
      <c r="K649" s="14"/>
      <c r="L649" s="14"/>
      <c r="M649" s="14"/>
      <c r="N649" s="14"/>
      <c r="O649" s="14"/>
      <c r="P649" s="14"/>
      <c r="Q649" s="261"/>
      <c r="R649" s="14"/>
      <c r="S649" s="14"/>
      <c r="T649" s="14"/>
      <c r="U649" s="14"/>
      <c r="V649" s="14"/>
      <c r="W649" s="14"/>
      <c r="X649" s="14"/>
      <c r="Y649" s="14"/>
      <c r="Z649" s="14"/>
    </row>
    <row r="650" spans="1:26" ht="16.5" customHeight="1" x14ac:dyDescent="0.15">
      <c r="A650" s="133"/>
      <c r="B650" s="183"/>
      <c r="C650" s="260"/>
      <c r="D650" s="14"/>
      <c r="E650" s="14"/>
      <c r="F650" s="14"/>
      <c r="G650" s="14"/>
      <c r="H650" s="14"/>
      <c r="I650" s="14"/>
      <c r="J650" s="14"/>
      <c r="K650" s="14"/>
      <c r="L650" s="14"/>
      <c r="M650" s="14"/>
      <c r="N650" s="14"/>
      <c r="O650" s="14"/>
      <c r="P650" s="14"/>
      <c r="Q650" s="261"/>
      <c r="R650" s="14"/>
      <c r="S650" s="14"/>
      <c r="T650" s="14"/>
      <c r="U650" s="14"/>
      <c r="V650" s="14"/>
      <c r="W650" s="14"/>
      <c r="X650" s="14"/>
      <c r="Y650" s="14"/>
      <c r="Z650" s="14"/>
    </row>
    <row r="651" spans="1:26" ht="16.5" customHeight="1" x14ac:dyDescent="0.15">
      <c r="A651" s="133"/>
      <c r="B651" s="183"/>
      <c r="C651" s="260"/>
      <c r="D651" s="14"/>
      <c r="E651" s="14"/>
      <c r="F651" s="14"/>
      <c r="G651" s="14"/>
      <c r="H651" s="14"/>
      <c r="I651" s="14"/>
      <c r="J651" s="14"/>
      <c r="K651" s="14"/>
      <c r="L651" s="14"/>
      <c r="M651" s="14"/>
      <c r="N651" s="14"/>
      <c r="O651" s="14"/>
      <c r="P651" s="14"/>
      <c r="Q651" s="261"/>
      <c r="R651" s="14"/>
      <c r="S651" s="14"/>
      <c r="T651" s="14"/>
      <c r="U651" s="14"/>
      <c r="V651" s="14"/>
      <c r="W651" s="14"/>
      <c r="X651" s="14"/>
      <c r="Y651" s="14"/>
      <c r="Z651" s="14"/>
    </row>
    <row r="652" spans="1:26" ht="16.5" customHeight="1" x14ac:dyDescent="0.15">
      <c r="A652" s="133"/>
      <c r="B652" s="183"/>
      <c r="C652" s="260"/>
      <c r="D652" s="14"/>
      <c r="E652" s="14"/>
      <c r="F652" s="14"/>
      <c r="G652" s="14"/>
      <c r="H652" s="14"/>
      <c r="I652" s="14"/>
      <c r="J652" s="14"/>
      <c r="K652" s="14"/>
      <c r="L652" s="14"/>
      <c r="M652" s="14"/>
      <c r="N652" s="14"/>
      <c r="O652" s="14"/>
      <c r="P652" s="14"/>
      <c r="Q652" s="261"/>
      <c r="R652" s="14"/>
      <c r="S652" s="14"/>
      <c r="T652" s="14"/>
      <c r="U652" s="14"/>
      <c r="V652" s="14"/>
      <c r="W652" s="14"/>
      <c r="X652" s="14"/>
      <c r="Y652" s="14"/>
      <c r="Z652" s="14"/>
    </row>
    <row r="653" spans="1:26" ht="16.5" customHeight="1" x14ac:dyDescent="0.15">
      <c r="A653" s="133"/>
      <c r="B653" s="183"/>
      <c r="C653" s="260"/>
      <c r="D653" s="14"/>
      <c r="E653" s="14"/>
      <c r="F653" s="14"/>
      <c r="G653" s="14"/>
      <c r="H653" s="14"/>
      <c r="I653" s="14"/>
      <c r="J653" s="14"/>
      <c r="K653" s="14"/>
      <c r="L653" s="14"/>
      <c r="M653" s="14"/>
      <c r="N653" s="14"/>
      <c r="O653" s="14"/>
      <c r="P653" s="14"/>
      <c r="Q653" s="261"/>
      <c r="R653" s="14"/>
      <c r="S653" s="14"/>
      <c r="T653" s="14"/>
      <c r="U653" s="14"/>
      <c r="V653" s="14"/>
      <c r="W653" s="14"/>
      <c r="X653" s="14"/>
      <c r="Y653" s="14"/>
      <c r="Z653" s="14"/>
    </row>
    <row r="654" spans="1:26" ht="16.5" customHeight="1" x14ac:dyDescent="0.15">
      <c r="A654" s="133"/>
      <c r="B654" s="183"/>
      <c r="C654" s="260"/>
      <c r="D654" s="14"/>
      <c r="E654" s="14"/>
      <c r="F654" s="14"/>
      <c r="G654" s="14"/>
      <c r="H654" s="14"/>
      <c r="I654" s="14"/>
      <c r="J654" s="14"/>
      <c r="K654" s="14"/>
      <c r="L654" s="14"/>
      <c r="M654" s="14"/>
      <c r="N654" s="14"/>
      <c r="O654" s="14"/>
      <c r="P654" s="14"/>
      <c r="Q654" s="261"/>
      <c r="R654" s="14"/>
      <c r="S654" s="14"/>
      <c r="T654" s="14"/>
      <c r="U654" s="14"/>
      <c r="V654" s="14"/>
      <c r="W654" s="14"/>
      <c r="X654" s="14"/>
      <c r="Y654" s="14"/>
      <c r="Z654" s="14"/>
    </row>
    <row r="655" spans="1:26" ht="16.5" customHeight="1" x14ac:dyDescent="0.15">
      <c r="A655" s="133"/>
      <c r="B655" s="183"/>
      <c r="C655" s="260"/>
      <c r="D655" s="14"/>
      <c r="E655" s="14"/>
      <c r="F655" s="14"/>
      <c r="G655" s="14"/>
      <c r="H655" s="14"/>
      <c r="I655" s="14"/>
      <c r="J655" s="14"/>
      <c r="K655" s="14"/>
      <c r="L655" s="14"/>
      <c r="M655" s="14"/>
      <c r="N655" s="14"/>
      <c r="O655" s="14"/>
      <c r="P655" s="14"/>
      <c r="Q655" s="261"/>
      <c r="R655" s="14"/>
      <c r="S655" s="14"/>
      <c r="T655" s="14"/>
      <c r="U655" s="14"/>
      <c r="V655" s="14"/>
      <c r="W655" s="14"/>
      <c r="X655" s="14"/>
      <c r="Y655" s="14"/>
      <c r="Z655" s="14"/>
    </row>
    <row r="656" spans="1:26" ht="16.5" customHeight="1" x14ac:dyDescent="0.15">
      <c r="A656" s="133"/>
      <c r="B656" s="183"/>
      <c r="C656" s="260"/>
      <c r="D656" s="14"/>
      <c r="E656" s="14"/>
      <c r="F656" s="14"/>
      <c r="G656" s="14"/>
      <c r="H656" s="14"/>
      <c r="I656" s="14"/>
      <c r="J656" s="14"/>
      <c r="K656" s="14"/>
      <c r="L656" s="14"/>
      <c r="M656" s="14"/>
      <c r="N656" s="14"/>
      <c r="O656" s="14"/>
      <c r="P656" s="14"/>
      <c r="Q656" s="261"/>
      <c r="R656" s="14"/>
      <c r="S656" s="14"/>
      <c r="T656" s="14"/>
      <c r="U656" s="14"/>
      <c r="V656" s="14"/>
      <c r="W656" s="14"/>
      <c r="X656" s="14"/>
      <c r="Y656" s="14"/>
      <c r="Z656" s="14"/>
    </row>
    <row r="657" spans="1:26" ht="16.5" customHeight="1" x14ac:dyDescent="0.15">
      <c r="A657" s="133"/>
      <c r="B657" s="183"/>
      <c r="C657" s="260"/>
      <c r="D657" s="14"/>
      <c r="E657" s="14"/>
      <c r="F657" s="14"/>
      <c r="G657" s="14"/>
      <c r="H657" s="14"/>
      <c r="I657" s="14"/>
      <c r="J657" s="14"/>
      <c r="K657" s="14"/>
      <c r="L657" s="14"/>
      <c r="M657" s="14"/>
      <c r="N657" s="14"/>
      <c r="O657" s="14"/>
      <c r="P657" s="14"/>
      <c r="Q657" s="261"/>
      <c r="R657" s="14"/>
      <c r="S657" s="14"/>
      <c r="T657" s="14"/>
      <c r="U657" s="14"/>
      <c r="V657" s="14"/>
      <c r="W657" s="14"/>
      <c r="X657" s="14"/>
      <c r="Y657" s="14"/>
      <c r="Z657" s="14"/>
    </row>
    <row r="658" spans="1:26" ht="16.5" customHeight="1" x14ac:dyDescent="0.15">
      <c r="A658" s="133"/>
      <c r="B658" s="183"/>
      <c r="C658" s="260"/>
      <c r="D658" s="14"/>
      <c r="E658" s="14"/>
      <c r="F658" s="14"/>
      <c r="G658" s="14"/>
      <c r="H658" s="14"/>
      <c r="I658" s="14"/>
      <c r="J658" s="14"/>
      <c r="K658" s="14"/>
      <c r="L658" s="14"/>
      <c r="M658" s="14"/>
      <c r="N658" s="14"/>
      <c r="O658" s="14"/>
      <c r="P658" s="14"/>
      <c r="Q658" s="261"/>
      <c r="R658" s="14"/>
      <c r="S658" s="14"/>
      <c r="T658" s="14"/>
      <c r="U658" s="14"/>
      <c r="V658" s="14"/>
      <c r="W658" s="14"/>
      <c r="X658" s="14"/>
      <c r="Y658" s="14"/>
      <c r="Z658" s="14"/>
    </row>
    <row r="659" spans="1:26" ht="16.5" customHeight="1" x14ac:dyDescent="0.15">
      <c r="A659" s="133"/>
      <c r="B659" s="183"/>
      <c r="C659" s="260"/>
      <c r="D659" s="14"/>
      <c r="E659" s="14"/>
      <c r="F659" s="14"/>
      <c r="G659" s="14"/>
      <c r="H659" s="14"/>
      <c r="I659" s="14"/>
      <c r="J659" s="14"/>
      <c r="K659" s="14"/>
      <c r="L659" s="14"/>
      <c r="M659" s="14"/>
      <c r="N659" s="14"/>
      <c r="O659" s="14"/>
      <c r="P659" s="14"/>
      <c r="Q659" s="261"/>
      <c r="R659" s="14"/>
      <c r="S659" s="14"/>
      <c r="T659" s="14"/>
      <c r="U659" s="14"/>
      <c r="V659" s="14"/>
      <c r="W659" s="14"/>
      <c r="X659" s="14"/>
      <c r="Y659" s="14"/>
      <c r="Z659" s="14"/>
    </row>
    <row r="660" spans="1:26" ht="16.5" customHeight="1" x14ac:dyDescent="0.15">
      <c r="A660" s="133"/>
      <c r="B660" s="183"/>
      <c r="C660" s="260"/>
      <c r="D660" s="14"/>
      <c r="E660" s="14"/>
      <c r="F660" s="14"/>
      <c r="G660" s="14"/>
      <c r="H660" s="14"/>
      <c r="I660" s="14"/>
      <c r="J660" s="14"/>
      <c r="K660" s="14"/>
      <c r="L660" s="14"/>
      <c r="M660" s="14"/>
      <c r="N660" s="14"/>
      <c r="O660" s="14"/>
      <c r="P660" s="14"/>
      <c r="Q660" s="261"/>
      <c r="R660" s="14"/>
      <c r="S660" s="14"/>
      <c r="T660" s="14"/>
      <c r="U660" s="14"/>
      <c r="V660" s="14"/>
      <c r="W660" s="14"/>
      <c r="X660" s="14"/>
      <c r="Y660" s="14"/>
      <c r="Z660" s="14"/>
    </row>
    <row r="661" spans="1:26" ht="16.5" customHeight="1" x14ac:dyDescent="0.15">
      <c r="A661" s="133"/>
      <c r="B661" s="183"/>
      <c r="C661" s="260"/>
      <c r="D661" s="14"/>
      <c r="E661" s="14"/>
      <c r="F661" s="14"/>
      <c r="G661" s="14"/>
      <c r="H661" s="14"/>
      <c r="I661" s="14"/>
      <c r="J661" s="14"/>
      <c r="K661" s="14"/>
      <c r="L661" s="14"/>
      <c r="M661" s="14"/>
      <c r="N661" s="14"/>
      <c r="O661" s="14"/>
      <c r="P661" s="14"/>
      <c r="Q661" s="261"/>
      <c r="R661" s="14"/>
      <c r="S661" s="14"/>
      <c r="T661" s="14"/>
      <c r="U661" s="14"/>
      <c r="V661" s="14"/>
      <c r="W661" s="14"/>
      <c r="X661" s="14"/>
      <c r="Y661" s="14"/>
      <c r="Z661" s="14"/>
    </row>
    <row r="662" spans="1:26" ht="16.5" customHeight="1" x14ac:dyDescent="0.15">
      <c r="A662" s="133"/>
      <c r="B662" s="183"/>
      <c r="C662" s="260"/>
      <c r="D662" s="14"/>
      <c r="E662" s="14"/>
      <c r="F662" s="14"/>
      <c r="G662" s="14"/>
      <c r="H662" s="14"/>
      <c r="I662" s="14"/>
      <c r="J662" s="14"/>
      <c r="K662" s="14"/>
      <c r="L662" s="14"/>
      <c r="M662" s="14"/>
      <c r="N662" s="14"/>
      <c r="O662" s="14"/>
      <c r="P662" s="14"/>
      <c r="Q662" s="261"/>
      <c r="R662" s="14"/>
      <c r="S662" s="14"/>
      <c r="T662" s="14"/>
      <c r="U662" s="14"/>
      <c r="V662" s="14"/>
      <c r="W662" s="14"/>
      <c r="X662" s="14"/>
      <c r="Y662" s="14"/>
      <c r="Z662" s="14"/>
    </row>
    <row r="663" spans="1:26" ht="16.5" customHeight="1" x14ac:dyDescent="0.15">
      <c r="A663" s="133"/>
      <c r="B663" s="183"/>
      <c r="C663" s="260"/>
      <c r="D663" s="14"/>
      <c r="E663" s="14"/>
      <c r="F663" s="14"/>
      <c r="G663" s="14"/>
      <c r="H663" s="14"/>
      <c r="I663" s="14"/>
      <c r="J663" s="14"/>
      <c r="K663" s="14"/>
      <c r="L663" s="14"/>
      <c r="M663" s="14"/>
      <c r="N663" s="14"/>
      <c r="O663" s="14"/>
      <c r="P663" s="14"/>
      <c r="Q663" s="261"/>
      <c r="R663" s="14"/>
      <c r="S663" s="14"/>
      <c r="T663" s="14"/>
      <c r="U663" s="14"/>
      <c r="V663" s="14"/>
      <c r="W663" s="14"/>
      <c r="X663" s="14"/>
      <c r="Y663" s="14"/>
      <c r="Z663" s="14"/>
    </row>
    <row r="664" spans="1:26" ht="16.5" customHeight="1" x14ac:dyDescent="0.15">
      <c r="A664" s="133"/>
      <c r="B664" s="183"/>
      <c r="C664" s="260"/>
      <c r="D664" s="14"/>
      <c r="E664" s="14"/>
      <c r="F664" s="14"/>
      <c r="G664" s="14"/>
      <c r="H664" s="14"/>
      <c r="I664" s="14"/>
      <c r="J664" s="14"/>
      <c r="K664" s="14"/>
      <c r="L664" s="14"/>
      <c r="M664" s="14"/>
      <c r="N664" s="14"/>
      <c r="O664" s="14"/>
      <c r="P664" s="14"/>
      <c r="Q664" s="261"/>
      <c r="R664" s="14"/>
      <c r="S664" s="14"/>
      <c r="T664" s="14"/>
      <c r="U664" s="14"/>
      <c r="V664" s="14"/>
      <c r="W664" s="14"/>
      <c r="X664" s="14"/>
      <c r="Y664" s="14"/>
      <c r="Z664" s="14"/>
    </row>
    <row r="665" spans="1:26" ht="16.5" customHeight="1" x14ac:dyDescent="0.15">
      <c r="A665" s="133"/>
      <c r="B665" s="183"/>
      <c r="C665" s="260"/>
      <c r="D665" s="14"/>
      <c r="E665" s="14"/>
      <c r="F665" s="14"/>
      <c r="G665" s="14"/>
      <c r="H665" s="14"/>
      <c r="I665" s="14"/>
      <c r="J665" s="14"/>
      <c r="K665" s="14"/>
      <c r="L665" s="14"/>
      <c r="M665" s="14"/>
      <c r="N665" s="14"/>
      <c r="O665" s="14"/>
      <c r="P665" s="14"/>
      <c r="Q665" s="261"/>
      <c r="R665" s="14"/>
      <c r="S665" s="14"/>
      <c r="T665" s="14"/>
      <c r="U665" s="14"/>
      <c r="V665" s="14"/>
      <c r="W665" s="14"/>
      <c r="X665" s="14"/>
      <c r="Y665" s="14"/>
      <c r="Z665" s="14"/>
    </row>
    <row r="666" spans="1:26" ht="16.5" customHeight="1" x14ac:dyDescent="0.15">
      <c r="A666" s="133"/>
      <c r="B666" s="183"/>
      <c r="C666" s="260"/>
      <c r="D666" s="14"/>
      <c r="E666" s="14"/>
      <c r="F666" s="14"/>
      <c r="G666" s="14"/>
      <c r="H666" s="14"/>
      <c r="I666" s="14"/>
      <c r="J666" s="14"/>
      <c r="K666" s="14"/>
      <c r="L666" s="14"/>
      <c r="M666" s="14"/>
      <c r="N666" s="14"/>
      <c r="O666" s="14"/>
      <c r="P666" s="14"/>
      <c r="Q666" s="261"/>
      <c r="R666" s="14"/>
      <c r="S666" s="14"/>
      <c r="T666" s="14"/>
      <c r="U666" s="14"/>
      <c r="V666" s="14"/>
      <c r="W666" s="14"/>
      <c r="X666" s="14"/>
      <c r="Y666" s="14"/>
      <c r="Z666" s="14"/>
    </row>
    <row r="667" spans="1:26" ht="16.5" customHeight="1" x14ac:dyDescent="0.15">
      <c r="A667" s="133"/>
      <c r="B667" s="183"/>
      <c r="C667" s="260"/>
      <c r="D667" s="14"/>
      <c r="E667" s="14"/>
      <c r="F667" s="14"/>
      <c r="G667" s="14"/>
      <c r="H667" s="14"/>
      <c r="I667" s="14"/>
      <c r="J667" s="14"/>
      <c r="K667" s="14"/>
      <c r="L667" s="14"/>
      <c r="M667" s="14"/>
      <c r="N667" s="14"/>
      <c r="O667" s="14"/>
      <c r="P667" s="14"/>
      <c r="Q667" s="261"/>
      <c r="R667" s="14"/>
      <c r="S667" s="14"/>
      <c r="T667" s="14"/>
      <c r="U667" s="14"/>
      <c r="V667" s="14"/>
      <c r="W667" s="14"/>
      <c r="X667" s="14"/>
      <c r="Y667" s="14"/>
      <c r="Z667" s="14"/>
    </row>
    <row r="668" spans="1:26" ht="16.5" customHeight="1" x14ac:dyDescent="0.15">
      <c r="A668" s="133"/>
      <c r="B668" s="183"/>
      <c r="C668" s="260"/>
      <c r="D668" s="14"/>
      <c r="E668" s="14"/>
      <c r="F668" s="14"/>
      <c r="G668" s="14"/>
      <c r="H668" s="14"/>
      <c r="I668" s="14"/>
      <c r="J668" s="14"/>
      <c r="K668" s="14"/>
      <c r="L668" s="14"/>
      <c r="M668" s="14"/>
      <c r="N668" s="14"/>
      <c r="O668" s="14"/>
      <c r="P668" s="14"/>
      <c r="Q668" s="261"/>
      <c r="R668" s="14"/>
      <c r="S668" s="14"/>
      <c r="T668" s="14"/>
      <c r="U668" s="14"/>
      <c r="V668" s="14"/>
      <c r="W668" s="14"/>
      <c r="X668" s="14"/>
      <c r="Y668" s="14"/>
      <c r="Z668" s="14"/>
    </row>
    <row r="669" spans="1:26" ht="16.5" customHeight="1" x14ac:dyDescent="0.15">
      <c r="A669" s="133"/>
      <c r="B669" s="183"/>
      <c r="C669" s="260"/>
      <c r="D669" s="14"/>
      <c r="E669" s="14"/>
      <c r="F669" s="14"/>
      <c r="G669" s="14"/>
      <c r="H669" s="14"/>
      <c r="I669" s="14"/>
      <c r="J669" s="14"/>
      <c r="K669" s="14"/>
      <c r="L669" s="14"/>
      <c r="M669" s="14"/>
      <c r="N669" s="14"/>
      <c r="O669" s="14"/>
      <c r="P669" s="14"/>
      <c r="Q669" s="261"/>
      <c r="R669" s="14"/>
      <c r="S669" s="14"/>
      <c r="T669" s="14"/>
      <c r="U669" s="14"/>
      <c r="V669" s="14"/>
      <c r="W669" s="14"/>
      <c r="X669" s="14"/>
      <c r="Y669" s="14"/>
      <c r="Z669" s="14"/>
    </row>
    <row r="670" spans="1:26" ht="16.5" customHeight="1" x14ac:dyDescent="0.15">
      <c r="A670" s="133"/>
      <c r="B670" s="183"/>
      <c r="C670" s="260"/>
      <c r="D670" s="14"/>
      <c r="E670" s="14"/>
      <c r="F670" s="14"/>
      <c r="G670" s="14"/>
      <c r="H670" s="14"/>
      <c r="I670" s="14"/>
      <c r="J670" s="14"/>
      <c r="K670" s="14"/>
      <c r="L670" s="14"/>
      <c r="M670" s="14"/>
      <c r="N670" s="14"/>
      <c r="O670" s="14"/>
      <c r="P670" s="14"/>
      <c r="Q670" s="261"/>
      <c r="R670" s="14"/>
      <c r="S670" s="14"/>
      <c r="T670" s="14"/>
      <c r="U670" s="14"/>
      <c r="V670" s="14"/>
      <c r="W670" s="14"/>
      <c r="X670" s="14"/>
      <c r="Y670" s="14"/>
      <c r="Z670" s="14"/>
    </row>
    <row r="671" spans="1:26" ht="16.5" customHeight="1" x14ac:dyDescent="0.15">
      <c r="A671" s="133"/>
      <c r="B671" s="183"/>
      <c r="C671" s="260"/>
      <c r="D671" s="14"/>
      <c r="E671" s="14"/>
      <c r="F671" s="14"/>
      <c r="G671" s="14"/>
      <c r="H671" s="14"/>
      <c r="I671" s="14"/>
      <c r="J671" s="14"/>
      <c r="K671" s="14"/>
      <c r="L671" s="14"/>
      <c r="M671" s="14"/>
      <c r="N671" s="14"/>
      <c r="O671" s="14"/>
      <c r="P671" s="14"/>
      <c r="Q671" s="261"/>
      <c r="R671" s="14"/>
      <c r="S671" s="14"/>
      <c r="T671" s="14"/>
      <c r="U671" s="14"/>
      <c r="V671" s="14"/>
      <c r="W671" s="14"/>
      <c r="X671" s="14"/>
      <c r="Y671" s="14"/>
      <c r="Z671" s="14"/>
    </row>
    <row r="672" spans="1:26" ht="16.5" customHeight="1" x14ac:dyDescent="0.15">
      <c r="A672" s="133"/>
      <c r="B672" s="183"/>
      <c r="C672" s="260"/>
      <c r="D672" s="14"/>
      <c r="E672" s="14"/>
      <c r="F672" s="14"/>
      <c r="G672" s="14"/>
      <c r="H672" s="14"/>
      <c r="I672" s="14"/>
      <c r="J672" s="14"/>
      <c r="K672" s="14"/>
      <c r="L672" s="14"/>
      <c r="M672" s="14"/>
      <c r="N672" s="14"/>
      <c r="O672" s="14"/>
      <c r="P672" s="14"/>
      <c r="Q672" s="261"/>
      <c r="R672" s="14"/>
      <c r="S672" s="14"/>
      <c r="T672" s="14"/>
      <c r="U672" s="14"/>
      <c r="V672" s="14"/>
      <c r="W672" s="14"/>
      <c r="X672" s="14"/>
      <c r="Y672" s="14"/>
      <c r="Z672" s="14"/>
    </row>
    <row r="673" spans="1:26" ht="16.5" customHeight="1" x14ac:dyDescent="0.15">
      <c r="A673" s="133"/>
      <c r="B673" s="183"/>
      <c r="C673" s="260"/>
      <c r="D673" s="14"/>
      <c r="E673" s="14"/>
      <c r="F673" s="14"/>
      <c r="G673" s="14"/>
      <c r="H673" s="14"/>
      <c r="I673" s="14"/>
      <c r="J673" s="14"/>
      <c r="K673" s="14"/>
      <c r="L673" s="14"/>
      <c r="M673" s="14"/>
      <c r="N673" s="14"/>
      <c r="O673" s="14"/>
      <c r="P673" s="14"/>
      <c r="Q673" s="261"/>
      <c r="R673" s="14"/>
      <c r="S673" s="14"/>
      <c r="T673" s="14"/>
      <c r="U673" s="14"/>
      <c r="V673" s="14"/>
      <c r="W673" s="14"/>
      <c r="X673" s="14"/>
      <c r="Y673" s="14"/>
      <c r="Z673" s="14"/>
    </row>
    <row r="674" spans="1:26" ht="16.5" customHeight="1" x14ac:dyDescent="0.15">
      <c r="A674" s="133"/>
      <c r="B674" s="183"/>
      <c r="C674" s="260"/>
      <c r="D674" s="14"/>
      <c r="E674" s="14"/>
      <c r="F674" s="14"/>
      <c r="G674" s="14"/>
      <c r="H674" s="14"/>
      <c r="I674" s="14"/>
      <c r="J674" s="14"/>
      <c r="K674" s="14"/>
      <c r="L674" s="14"/>
      <c r="M674" s="14"/>
      <c r="N674" s="14"/>
      <c r="O674" s="14"/>
      <c r="P674" s="14"/>
      <c r="Q674" s="261"/>
      <c r="R674" s="14"/>
      <c r="S674" s="14"/>
      <c r="T674" s="14"/>
      <c r="U674" s="14"/>
      <c r="V674" s="14"/>
      <c r="W674" s="14"/>
      <c r="X674" s="14"/>
      <c r="Y674" s="14"/>
      <c r="Z674" s="14"/>
    </row>
    <row r="675" spans="1:26" ht="16.5" customHeight="1" x14ac:dyDescent="0.15">
      <c r="A675" s="133"/>
      <c r="B675" s="183"/>
      <c r="C675" s="260"/>
      <c r="D675" s="14"/>
      <c r="E675" s="14"/>
      <c r="F675" s="14"/>
      <c r="G675" s="14"/>
      <c r="H675" s="14"/>
      <c r="I675" s="14"/>
      <c r="J675" s="14"/>
      <c r="K675" s="14"/>
      <c r="L675" s="14"/>
      <c r="M675" s="14"/>
      <c r="N675" s="14"/>
      <c r="O675" s="14"/>
      <c r="P675" s="14"/>
      <c r="Q675" s="261"/>
      <c r="R675" s="14"/>
      <c r="S675" s="14"/>
      <c r="T675" s="14"/>
      <c r="U675" s="14"/>
      <c r="V675" s="14"/>
      <c r="W675" s="14"/>
      <c r="X675" s="14"/>
      <c r="Y675" s="14"/>
      <c r="Z675" s="14"/>
    </row>
    <row r="676" spans="1:26" ht="16.5" customHeight="1" x14ac:dyDescent="0.15">
      <c r="A676" s="133"/>
      <c r="B676" s="183"/>
      <c r="C676" s="260"/>
      <c r="D676" s="14"/>
      <c r="E676" s="14"/>
      <c r="F676" s="14"/>
      <c r="G676" s="14"/>
      <c r="H676" s="14"/>
      <c r="I676" s="14"/>
      <c r="J676" s="14"/>
      <c r="K676" s="14"/>
      <c r="L676" s="14"/>
      <c r="M676" s="14"/>
      <c r="N676" s="14"/>
      <c r="O676" s="14"/>
      <c r="P676" s="14"/>
      <c r="Q676" s="261"/>
      <c r="R676" s="14"/>
      <c r="S676" s="14"/>
      <c r="T676" s="14"/>
      <c r="U676" s="14"/>
      <c r="V676" s="14"/>
      <c r="W676" s="14"/>
      <c r="X676" s="14"/>
      <c r="Y676" s="14"/>
      <c r="Z676" s="14"/>
    </row>
    <row r="677" spans="1:26" ht="16.5" customHeight="1" x14ac:dyDescent="0.15">
      <c r="A677" s="133"/>
      <c r="B677" s="183"/>
      <c r="C677" s="260"/>
      <c r="D677" s="14"/>
      <c r="E677" s="14"/>
      <c r="F677" s="14"/>
      <c r="G677" s="14"/>
      <c r="H677" s="14"/>
      <c r="I677" s="14"/>
      <c r="J677" s="14"/>
      <c r="K677" s="14"/>
      <c r="L677" s="14"/>
      <c r="M677" s="14"/>
      <c r="N677" s="14"/>
      <c r="O677" s="14"/>
      <c r="P677" s="14"/>
      <c r="Q677" s="261"/>
      <c r="R677" s="14"/>
      <c r="S677" s="14"/>
      <c r="T677" s="14"/>
      <c r="U677" s="14"/>
      <c r="V677" s="14"/>
      <c r="W677" s="14"/>
      <c r="X677" s="14"/>
      <c r="Y677" s="14"/>
      <c r="Z677" s="14"/>
    </row>
    <row r="678" spans="1:26" ht="16.5" customHeight="1" x14ac:dyDescent="0.15">
      <c r="A678" s="133"/>
      <c r="B678" s="183"/>
      <c r="C678" s="260"/>
      <c r="D678" s="14"/>
      <c r="E678" s="14"/>
      <c r="F678" s="14"/>
      <c r="G678" s="14"/>
      <c r="H678" s="14"/>
      <c r="I678" s="14"/>
      <c r="J678" s="14"/>
      <c r="K678" s="14"/>
      <c r="L678" s="14"/>
      <c r="M678" s="14"/>
      <c r="N678" s="14"/>
      <c r="O678" s="14"/>
      <c r="P678" s="14"/>
      <c r="Q678" s="261"/>
      <c r="R678" s="14"/>
      <c r="S678" s="14"/>
      <c r="T678" s="14"/>
      <c r="U678" s="14"/>
      <c r="V678" s="14"/>
      <c r="W678" s="14"/>
      <c r="X678" s="14"/>
      <c r="Y678" s="14"/>
      <c r="Z678" s="14"/>
    </row>
    <row r="679" spans="1:26" ht="16.5" customHeight="1" x14ac:dyDescent="0.15">
      <c r="A679" s="133"/>
      <c r="B679" s="183"/>
      <c r="C679" s="260"/>
      <c r="D679" s="14"/>
      <c r="E679" s="14"/>
      <c r="F679" s="14"/>
      <c r="G679" s="14"/>
      <c r="H679" s="14"/>
      <c r="I679" s="14"/>
      <c r="J679" s="14"/>
      <c r="K679" s="14"/>
      <c r="L679" s="14"/>
      <c r="M679" s="14"/>
      <c r="N679" s="14"/>
      <c r="O679" s="14"/>
      <c r="P679" s="14"/>
      <c r="Q679" s="261"/>
      <c r="R679" s="14"/>
      <c r="S679" s="14"/>
      <c r="T679" s="14"/>
      <c r="U679" s="14"/>
      <c r="V679" s="14"/>
      <c r="W679" s="14"/>
      <c r="X679" s="14"/>
      <c r="Y679" s="14"/>
      <c r="Z679" s="14"/>
    </row>
    <row r="680" spans="1:26" ht="16.5" customHeight="1" x14ac:dyDescent="0.15">
      <c r="A680" s="133"/>
      <c r="B680" s="183"/>
      <c r="C680" s="260"/>
      <c r="D680" s="14"/>
      <c r="E680" s="14"/>
      <c r="F680" s="14"/>
      <c r="G680" s="14"/>
      <c r="H680" s="14"/>
      <c r="I680" s="14"/>
      <c r="J680" s="14"/>
      <c r="K680" s="14"/>
      <c r="L680" s="14"/>
      <c r="M680" s="14"/>
      <c r="N680" s="14"/>
      <c r="O680" s="14"/>
      <c r="P680" s="14"/>
      <c r="Q680" s="261"/>
      <c r="R680" s="14"/>
      <c r="S680" s="14"/>
      <c r="T680" s="14"/>
      <c r="U680" s="14"/>
      <c r="V680" s="14"/>
      <c r="W680" s="14"/>
      <c r="X680" s="14"/>
      <c r="Y680" s="14"/>
      <c r="Z680" s="14"/>
    </row>
    <row r="681" spans="1:26" ht="16.5" customHeight="1" x14ac:dyDescent="0.15">
      <c r="A681" s="133"/>
      <c r="B681" s="183"/>
      <c r="C681" s="260"/>
      <c r="D681" s="14"/>
      <c r="E681" s="14"/>
      <c r="F681" s="14"/>
      <c r="G681" s="14"/>
      <c r="H681" s="14"/>
      <c r="I681" s="14"/>
      <c r="J681" s="14"/>
      <c r="K681" s="14"/>
      <c r="L681" s="14"/>
      <c r="M681" s="14"/>
      <c r="N681" s="14"/>
      <c r="O681" s="14"/>
      <c r="P681" s="14"/>
      <c r="Q681" s="261"/>
      <c r="R681" s="14"/>
      <c r="S681" s="14"/>
      <c r="T681" s="14"/>
      <c r="U681" s="14"/>
      <c r="V681" s="14"/>
      <c r="W681" s="14"/>
      <c r="X681" s="14"/>
      <c r="Y681" s="14"/>
      <c r="Z681" s="14"/>
    </row>
    <row r="682" spans="1:26" ht="16.5" customHeight="1" x14ac:dyDescent="0.15">
      <c r="A682" s="133"/>
      <c r="B682" s="183"/>
      <c r="C682" s="260"/>
      <c r="D682" s="14"/>
      <c r="E682" s="14"/>
      <c r="F682" s="14"/>
      <c r="G682" s="14"/>
      <c r="H682" s="14"/>
      <c r="I682" s="14"/>
      <c r="J682" s="14"/>
      <c r="K682" s="14"/>
      <c r="L682" s="14"/>
      <c r="M682" s="14"/>
      <c r="N682" s="14"/>
      <c r="O682" s="14"/>
      <c r="P682" s="14"/>
      <c r="Q682" s="261"/>
      <c r="R682" s="14"/>
      <c r="S682" s="14"/>
      <c r="T682" s="14"/>
      <c r="U682" s="14"/>
      <c r="V682" s="14"/>
      <c r="W682" s="14"/>
      <c r="X682" s="14"/>
      <c r="Y682" s="14"/>
      <c r="Z682" s="14"/>
    </row>
    <row r="683" spans="1:26" ht="16.5" customHeight="1" x14ac:dyDescent="0.15">
      <c r="A683" s="133"/>
      <c r="B683" s="183"/>
      <c r="C683" s="260"/>
      <c r="D683" s="14"/>
      <c r="E683" s="14"/>
      <c r="F683" s="14"/>
      <c r="G683" s="14"/>
      <c r="H683" s="14"/>
      <c r="I683" s="14"/>
      <c r="J683" s="14"/>
      <c r="K683" s="14"/>
      <c r="L683" s="14"/>
      <c r="M683" s="14"/>
      <c r="N683" s="14"/>
      <c r="O683" s="14"/>
      <c r="P683" s="14"/>
      <c r="Q683" s="261"/>
      <c r="R683" s="14"/>
      <c r="S683" s="14"/>
      <c r="T683" s="14"/>
      <c r="U683" s="14"/>
      <c r="V683" s="14"/>
      <c r="W683" s="14"/>
      <c r="X683" s="14"/>
      <c r="Y683" s="14"/>
      <c r="Z683" s="14"/>
    </row>
    <row r="684" spans="1:26" ht="16.5" customHeight="1" x14ac:dyDescent="0.15">
      <c r="A684" s="133"/>
      <c r="B684" s="183"/>
      <c r="C684" s="260"/>
      <c r="D684" s="14"/>
      <c r="E684" s="14"/>
      <c r="F684" s="14"/>
      <c r="G684" s="14"/>
      <c r="H684" s="14"/>
      <c r="I684" s="14"/>
      <c r="J684" s="14"/>
      <c r="K684" s="14"/>
      <c r="L684" s="14"/>
      <c r="M684" s="14"/>
      <c r="N684" s="14"/>
      <c r="O684" s="14"/>
      <c r="P684" s="14"/>
      <c r="Q684" s="261"/>
      <c r="R684" s="14"/>
      <c r="S684" s="14"/>
      <c r="T684" s="14"/>
      <c r="U684" s="14"/>
      <c r="V684" s="14"/>
      <c r="W684" s="14"/>
      <c r="X684" s="14"/>
      <c r="Y684" s="14"/>
      <c r="Z684" s="14"/>
    </row>
    <row r="685" spans="1:26" ht="16.5" customHeight="1" x14ac:dyDescent="0.15">
      <c r="A685" s="133"/>
      <c r="B685" s="183"/>
      <c r="C685" s="260"/>
      <c r="D685" s="14"/>
      <c r="E685" s="14"/>
      <c r="F685" s="14"/>
      <c r="G685" s="14"/>
      <c r="H685" s="14"/>
      <c r="I685" s="14"/>
      <c r="J685" s="14"/>
      <c r="K685" s="14"/>
      <c r="L685" s="14"/>
      <c r="M685" s="14"/>
      <c r="N685" s="14"/>
      <c r="O685" s="14"/>
      <c r="P685" s="14"/>
      <c r="Q685" s="261"/>
      <c r="R685" s="14"/>
      <c r="S685" s="14"/>
      <c r="T685" s="14"/>
      <c r="U685" s="14"/>
      <c r="V685" s="14"/>
      <c r="W685" s="14"/>
      <c r="X685" s="14"/>
      <c r="Y685" s="14"/>
      <c r="Z685" s="14"/>
    </row>
    <row r="686" spans="1:26" ht="16.5" customHeight="1" x14ac:dyDescent="0.15">
      <c r="A686" s="133"/>
      <c r="B686" s="183"/>
      <c r="C686" s="260"/>
      <c r="D686" s="14"/>
      <c r="E686" s="14"/>
      <c r="F686" s="14"/>
      <c r="G686" s="14"/>
      <c r="H686" s="14"/>
      <c r="I686" s="14"/>
      <c r="J686" s="14"/>
      <c r="K686" s="14"/>
      <c r="L686" s="14"/>
      <c r="M686" s="14"/>
      <c r="N686" s="14"/>
      <c r="O686" s="14"/>
      <c r="P686" s="14"/>
      <c r="Q686" s="261"/>
      <c r="R686" s="14"/>
      <c r="S686" s="14"/>
      <c r="T686" s="14"/>
      <c r="U686" s="14"/>
      <c r="V686" s="14"/>
      <c r="W686" s="14"/>
      <c r="X686" s="14"/>
      <c r="Y686" s="14"/>
      <c r="Z686" s="14"/>
    </row>
    <row r="687" spans="1:26" ht="16.5" customHeight="1" x14ac:dyDescent="0.15">
      <c r="A687" s="133"/>
      <c r="B687" s="183"/>
      <c r="C687" s="260"/>
      <c r="D687" s="14"/>
      <c r="E687" s="14"/>
      <c r="F687" s="14"/>
      <c r="G687" s="14"/>
      <c r="H687" s="14"/>
      <c r="I687" s="14"/>
      <c r="J687" s="14"/>
      <c r="K687" s="14"/>
      <c r="L687" s="14"/>
      <c r="M687" s="14"/>
      <c r="N687" s="14"/>
      <c r="O687" s="14"/>
      <c r="P687" s="14"/>
      <c r="Q687" s="261"/>
      <c r="R687" s="14"/>
      <c r="S687" s="14"/>
      <c r="T687" s="14"/>
      <c r="U687" s="14"/>
      <c r="V687" s="14"/>
      <c r="W687" s="14"/>
      <c r="X687" s="14"/>
      <c r="Y687" s="14"/>
      <c r="Z687" s="14"/>
    </row>
    <row r="688" spans="1:26" ht="16.5" customHeight="1" x14ac:dyDescent="0.15">
      <c r="A688" s="133"/>
      <c r="B688" s="183"/>
      <c r="C688" s="260"/>
      <c r="D688" s="14"/>
      <c r="E688" s="14"/>
      <c r="F688" s="14"/>
      <c r="G688" s="14"/>
      <c r="H688" s="14"/>
      <c r="I688" s="14"/>
      <c r="J688" s="14"/>
      <c r="K688" s="14"/>
      <c r="L688" s="14"/>
      <c r="M688" s="14"/>
      <c r="N688" s="14"/>
      <c r="O688" s="14"/>
      <c r="P688" s="14"/>
      <c r="Q688" s="261"/>
      <c r="R688" s="14"/>
      <c r="S688" s="14"/>
      <c r="T688" s="14"/>
      <c r="U688" s="14"/>
      <c r="V688" s="14"/>
      <c r="W688" s="14"/>
      <c r="X688" s="14"/>
      <c r="Y688" s="14"/>
      <c r="Z688" s="14"/>
    </row>
    <row r="689" spans="1:26" ht="16.5" customHeight="1" x14ac:dyDescent="0.15">
      <c r="A689" s="133"/>
      <c r="B689" s="183"/>
      <c r="C689" s="260"/>
      <c r="D689" s="14"/>
      <c r="E689" s="14"/>
      <c r="F689" s="14"/>
      <c r="G689" s="14"/>
      <c r="H689" s="14"/>
      <c r="I689" s="14"/>
      <c r="J689" s="14"/>
      <c r="K689" s="14"/>
      <c r="L689" s="14"/>
      <c r="M689" s="14"/>
      <c r="N689" s="14"/>
      <c r="O689" s="14"/>
      <c r="P689" s="14"/>
      <c r="Q689" s="261"/>
      <c r="R689" s="14"/>
      <c r="S689" s="14"/>
      <c r="T689" s="14"/>
      <c r="U689" s="14"/>
      <c r="V689" s="14"/>
      <c r="W689" s="14"/>
      <c r="X689" s="14"/>
      <c r="Y689" s="14"/>
      <c r="Z689" s="14"/>
    </row>
    <row r="690" spans="1:26" ht="16.5" customHeight="1" x14ac:dyDescent="0.15">
      <c r="A690" s="133"/>
      <c r="B690" s="183"/>
      <c r="C690" s="260"/>
      <c r="D690" s="14"/>
      <c r="E690" s="14"/>
      <c r="F690" s="14"/>
      <c r="G690" s="14"/>
      <c r="H690" s="14"/>
      <c r="I690" s="14"/>
      <c r="J690" s="14"/>
      <c r="K690" s="14"/>
      <c r="L690" s="14"/>
      <c r="M690" s="14"/>
      <c r="N690" s="14"/>
      <c r="O690" s="14"/>
      <c r="P690" s="14"/>
      <c r="Q690" s="261"/>
      <c r="R690" s="14"/>
      <c r="S690" s="14"/>
      <c r="T690" s="14"/>
      <c r="U690" s="14"/>
      <c r="V690" s="14"/>
      <c r="W690" s="14"/>
      <c r="X690" s="14"/>
      <c r="Y690" s="14"/>
      <c r="Z690" s="14"/>
    </row>
    <row r="691" spans="1:26" ht="16.5" customHeight="1" x14ac:dyDescent="0.15">
      <c r="A691" s="133"/>
      <c r="B691" s="183"/>
      <c r="C691" s="260"/>
      <c r="D691" s="14"/>
      <c r="E691" s="14"/>
      <c r="F691" s="14"/>
      <c r="G691" s="14"/>
      <c r="H691" s="14"/>
      <c r="I691" s="14"/>
      <c r="J691" s="14"/>
      <c r="K691" s="14"/>
      <c r="L691" s="14"/>
      <c r="M691" s="14"/>
      <c r="N691" s="14"/>
      <c r="O691" s="14"/>
      <c r="P691" s="14"/>
      <c r="Q691" s="261"/>
      <c r="R691" s="14"/>
      <c r="S691" s="14"/>
      <c r="T691" s="14"/>
      <c r="U691" s="14"/>
      <c r="V691" s="14"/>
      <c r="W691" s="14"/>
      <c r="X691" s="14"/>
      <c r="Y691" s="14"/>
      <c r="Z691" s="14"/>
    </row>
    <row r="692" spans="1:26" ht="16.5" customHeight="1" x14ac:dyDescent="0.15">
      <c r="A692" s="133"/>
      <c r="B692" s="183"/>
      <c r="C692" s="260"/>
      <c r="D692" s="14"/>
      <c r="E692" s="14"/>
      <c r="F692" s="14"/>
      <c r="G692" s="14"/>
      <c r="H692" s="14"/>
      <c r="I692" s="14"/>
      <c r="J692" s="14"/>
      <c r="K692" s="14"/>
      <c r="L692" s="14"/>
      <c r="M692" s="14"/>
      <c r="N692" s="14"/>
      <c r="O692" s="14"/>
      <c r="P692" s="14"/>
      <c r="Q692" s="261"/>
      <c r="R692" s="14"/>
      <c r="S692" s="14"/>
      <c r="T692" s="14"/>
      <c r="U692" s="14"/>
      <c r="V692" s="14"/>
      <c r="W692" s="14"/>
      <c r="X692" s="14"/>
      <c r="Y692" s="14"/>
      <c r="Z692" s="14"/>
    </row>
    <row r="693" spans="1:26" ht="16.5" customHeight="1" x14ac:dyDescent="0.15">
      <c r="A693" s="133"/>
      <c r="B693" s="183"/>
      <c r="C693" s="260"/>
      <c r="D693" s="14"/>
      <c r="E693" s="14"/>
      <c r="F693" s="14"/>
      <c r="G693" s="14"/>
      <c r="H693" s="14"/>
      <c r="I693" s="14"/>
      <c r="J693" s="14"/>
      <c r="K693" s="14"/>
      <c r="L693" s="14"/>
      <c r="M693" s="14"/>
      <c r="N693" s="14"/>
      <c r="O693" s="14"/>
      <c r="P693" s="14"/>
      <c r="Q693" s="261"/>
      <c r="R693" s="14"/>
      <c r="S693" s="14"/>
      <c r="T693" s="14"/>
      <c r="U693" s="14"/>
      <c r="V693" s="14"/>
      <c r="W693" s="14"/>
      <c r="X693" s="14"/>
      <c r="Y693" s="14"/>
      <c r="Z693" s="14"/>
    </row>
    <row r="694" spans="1:26" ht="16.5" customHeight="1" x14ac:dyDescent="0.15">
      <c r="A694" s="133"/>
      <c r="B694" s="183"/>
      <c r="C694" s="260"/>
      <c r="D694" s="14"/>
      <c r="E694" s="14"/>
      <c r="F694" s="14"/>
      <c r="G694" s="14"/>
      <c r="H694" s="14"/>
      <c r="I694" s="14"/>
      <c r="J694" s="14"/>
      <c r="K694" s="14"/>
      <c r="L694" s="14"/>
      <c r="M694" s="14"/>
      <c r="N694" s="14"/>
      <c r="O694" s="14"/>
      <c r="P694" s="14"/>
      <c r="Q694" s="261"/>
      <c r="R694" s="14"/>
      <c r="S694" s="14"/>
      <c r="T694" s="14"/>
      <c r="U694" s="14"/>
      <c r="V694" s="14"/>
      <c r="W694" s="14"/>
      <c r="X694" s="14"/>
      <c r="Y694" s="14"/>
      <c r="Z694" s="14"/>
    </row>
    <row r="695" spans="1:26" ht="16.5" customHeight="1" x14ac:dyDescent="0.15">
      <c r="A695" s="133"/>
      <c r="B695" s="183"/>
      <c r="C695" s="260"/>
      <c r="D695" s="14"/>
      <c r="E695" s="14"/>
      <c r="F695" s="14"/>
      <c r="G695" s="14"/>
      <c r="H695" s="14"/>
      <c r="I695" s="14"/>
      <c r="J695" s="14"/>
      <c r="K695" s="14"/>
      <c r="L695" s="14"/>
      <c r="M695" s="14"/>
      <c r="N695" s="14"/>
      <c r="O695" s="14"/>
      <c r="P695" s="14"/>
      <c r="Q695" s="261"/>
      <c r="R695" s="14"/>
      <c r="S695" s="14"/>
      <c r="T695" s="14"/>
      <c r="U695" s="14"/>
      <c r="V695" s="14"/>
      <c r="W695" s="14"/>
      <c r="X695" s="14"/>
      <c r="Y695" s="14"/>
      <c r="Z695" s="14"/>
    </row>
    <row r="696" spans="1:26" ht="16.5" customHeight="1" x14ac:dyDescent="0.15">
      <c r="A696" s="133"/>
      <c r="B696" s="183"/>
      <c r="C696" s="260"/>
      <c r="D696" s="14"/>
      <c r="E696" s="14"/>
      <c r="F696" s="14"/>
      <c r="G696" s="14"/>
      <c r="H696" s="14"/>
      <c r="I696" s="14"/>
      <c r="J696" s="14"/>
      <c r="K696" s="14"/>
      <c r="L696" s="14"/>
      <c r="M696" s="14"/>
      <c r="N696" s="14"/>
      <c r="O696" s="14"/>
      <c r="P696" s="14"/>
      <c r="Q696" s="261"/>
      <c r="R696" s="14"/>
      <c r="S696" s="14"/>
      <c r="T696" s="14"/>
      <c r="U696" s="14"/>
      <c r="V696" s="14"/>
      <c r="W696" s="14"/>
      <c r="X696" s="14"/>
      <c r="Y696" s="14"/>
      <c r="Z696" s="14"/>
    </row>
    <row r="697" spans="1:26" ht="16.5" customHeight="1" x14ac:dyDescent="0.15">
      <c r="A697" s="133"/>
      <c r="B697" s="183"/>
      <c r="C697" s="260"/>
      <c r="D697" s="14"/>
      <c r="E697" s="14"/>
      <c r="F697" s="14"/>
      <c r="G697" s="14"/>
      <c r="H697" s="14"/>
      <c r="I697" s="14"/>
      <c r="J697" s="14"/>
      <c r="K697" s="14"/>
      <c r="L697" s="14"/>
      <c r="M697" s="14"/>
      <c r="N697" s="14"/>
      <c r="O697" s="14"/>
      <c r="P697" s="14"/>
      <c r="Q697" s="261"/>
      <c r="R697" s="14"/>
      <c r="S697" s="14"/>
      <c r="T697" s="14"/>
      <c r="U697" s="14"/>
      <c r="V697" s="14"/>
      <c r="W697" s="14"/>
      <c r="X697" s="14"/>
      <c r="Y697" s="14"/>
      <c r="Z697" s="14"/>
    </row>
    <row r="698" spans="1:26" ht="16.5" customHeight="1" x14ac:dyDescent="0.15">
      <c r="A698" s="133"/>
      <c r="B698" s="183"/>
      <c r="C698" s="260"/>
      <c r="D698" s="14"/>
      <c r="E698" s="14"/>
      <c r="F698" s="14"/>
      <c r="G698" s="14"/>
      <c r="H698" s="14"/>
      <c r="I698" s="14"/>
      <c r="J698" s="14"/>
      <c r="K698" s="14"/>
      <c r="L698" s="14"/>
      <c r="M698" s="14"/>
      <c r="N698" s="14"/>
      <c r="O698" s="14"/>
      <c r="P698" s="14"/>
      <c r="Q698" s="261"/>
      <c r="R698" s="14"/>
      <c r="S698" s="14"/>
      <c r="T698" s="14"/>
      <c r="U698" s="14"/>
      <c r="V698" s="14"/>
      <c r="W698" s="14"/>
      <c r="X698" s="14"/>
      <c r="Y698" s="14"/>
      <c r="Z698" s="14"/>
    </row>
    <row r="699" spans="1:26" ht="16.5" customHeight="1" x14ac:dyDescent="0.15">
      <c r="A699" s="133"/>
      <c r="B699" s="183"/>
      <c r="C699" s="260"/>
      <c r="D699" s="14"/>
      <c r="E699" s="14"/>
      <c r="F699" s="14"/>
      <c r="G699" s="14"/>
      <c r="H699" s="14"/>
      <c r="I699" s="14"/>
      <c r="J699" s="14"/>
      <c r="K699" s="14"/>
      <c r="L699" s="14"/>
      <c r="M699" s="14"/>
      <c r="N699" s="14"/>
      <c r="O699" s="14"/>
      <c r="P699" s="14"/>
      <c r="Q699" s="261"/>
      <c r="R699" s="14"/>
      <c r="S699" s="14"/>
      <c r="T699" s="14"/>
      <c r="U699" s="14"/>
      <c r="V699" s="14"/>
      <c r="W699" s="14"/>
      <c r="X699" s="14"/>
      <c r="Y699" s="14"/>
      <c r="Z699" s="14"/>
    </row>
    <row r="700" spans="1:26" ht="16.5" customHeight="1" x14ac:dyDescent="0.15">
      <c r="A700" s="133"/>
      <c r="B700" s="183"/>
      <c r="C700" s="260"/>
      <c r="D700" s="14"/>
      <c r="E700" s="14"/>
      <c r="F700" s="14"/>
      <c r="G700" s="14"/>
      <c r="H700" s="14"/>
      <c r="I700" s="14"/>
      <c r="J700" s="14"/>
      <c r="K700" s="14"/>
      <c r="L700" s="14"/>
      <c r="M700" s="14"/>
      <c r="N700" s="14"/>
      <c r="O700" s="14"/>
      <c r="P700" s="14"/>
      <c r="Q700" s="261"/>
      <c r="R700" s="14"/>
      <c r="S700" s="14"/>
      <c r="T700" s="14"/>
      <c r="U700" s="14"/>
      <c r="V700" s="14"/>
      <c r="W700" s="14"/>
      <c r="X700" s="14"/>
      <c r="Y700" s="14"/>
      <c r="Z700" s="14"/>
    </row>
    <row r="701" spans="1:26" ht="16.5" customHeight="1" x14ac:dyDescent="0.15">
      <c r="A701" s="133"/>
      <c r="B701" s="183"/>
      <c r="C701" s="260"/>
      <c r="D701" s="14"/>
      <c r="E701" s="14"/>
      <c r="F701" s="14"/>
      <c r="G701" s="14"/>
      <c r="H701" s="14"/>
      <c r="I701" s="14"/>
      <c r="J701" s="14"/>
      <c r="K701" s="14"/>
      <c r="L701" s="14"/>
      <c r="M701" s="14"/>
      <c r="N701" s="14"/>
      <c r="O701" s="14"/>
      <c r="P701" s="14"/>
      <c r="Q701" s="261"/>
      <c r="R701" s="14"/>
      <c r="S701" s="14"/>
      <c r="T701" s="14"/>
      <c r="U701" s="14"/>
      <c r="V701" s="14"/>
      <c r="W701" s="14"/>
      <c r="X701" s="14"/>
      <c r="Y701" s="14"/>
      <c r="Z701" s="14"/>
    </row>
    <row r="702" spans="1:26" ht="16.5" customHeight="1" x14ac:dyDescent="0.15">
      <c r="A702" s="133"/>
      <c r="B702" s="183"/>
      <c r="C702" s="260"/>
      <c r="D702" s="14"/>
      <c r="E702" s="14"/>
      <c r="F702" s="14"/>
      <c r="G702" s="14"/>
      <c r="H702" s="14"/>
      <c r="I702" s="14"/>
      <c r="J702" s="14"/>
      <c r="K702" s="14"/>
      <c r="L702" s="14"/>
      <c r="M702" s="14"/>
      <c r="N702" s="14"/>
      <c r="O702" s="14"/>
      <c r="P702" s="14"/>
      <c r="Q702" s="261"/>
      <c r="R702" s="14"/>
      <c r="S702" s="14"/>
      <c r="T702" s="14"/>
      <c r="U702" s="14"/>
      <c r="V702" s="14"/>
      <c r="W702" s="14"/>
      <c r="X702" s="14"/>
      <c r="Y702" s="14"/>
      <c r="Z702" s="14"/>
    </row>
    <row r="703" spans="1:26" ht="16.5" customHeight="1" x14ac:dyDescent="0.15">
      <c r="A703" s="133"/>
      <c r="B703" s="183"/>
      <c r="C703" s="260"/>
      <c r="D703" s="14"/>
      <c r="E703" s="14"/>
      <c r="F703" s="14"/>
      <c r="G703" s="14"/>
      <c r="H703" s="14"/>
      <c r="I703" s="14"/>
      <c r="J703" s="14"/>
      <c r="K703" s="14"/>
      <c r="L703" s="14"/>
      <c r="M703" s="14"/>
      <c r="N703" s="14"/>
      <c r="O703" s="14"/>
      <c r="P703" s="14"/>
      <c r="Q703" s="261"/>
      <c r="R703" s="14"/>
      <c r="S703" s="14"/>
      <c r="T703" s="14"/>
      <c r="U703" s="14"/>
      <c r="V703" s="14"/>
      <c r="W703" s="14"/>
      <c r="X703" s="14"/>
      <c r="Y703" s="14"/>
      <c r="Z703" s="14"/>
    </row>
    <row r="704" spans="1:26" ht="16.5" customHeight="1" x14ac:dyDescent="0.15">
      <c r="A704" s="133"/>
      <c r="B704" s="183"/>
      <c r="C704" s="260"/>
      <c r="D704" s="14"/>
      <c r="E704" s="14"/>
      <c r="F704" s="14"/>
      <c r="G704" s="14"/>
      <c r="H704" s="14"/>
      <c r="I704" s="14"/>
      <c r="J704" s="14"/>
      <c r="K704" s="14"/>
      <c r="L704" s="14"/>
      <c r="M704" s="14"/>
      <c r="N704" s="14"/>
      <c r="O704" s="14"/>
      <c r="P704" s="14"/>
      <c r="Q704" s="261"/>
      <c r="R704" s="14"/>
      <c r="S704" s="14"/>
      <c r="T704" s="14"/>
      <c r="U704" s="14"/>
      <c r="V704" s="14"/>
      <c r="W704" s="14"/>
      <c r="X704" s="14"/>
      <c r="Y704" s="14"/>
      <c r="Z704" s="14"/>
    </row>
    <row r="705" spans="1:26" ht="16.5" customHeight="1" x14ac:dyDescent="0.15">
      <c r="A705" s="133"/>
      <c r="B705" s="183"/>
      <c r="C705" s="260"/>
      <c r="D705" s="14"/>
      <c r="E705" s="14"/>
      <c r="F705" s="14"/>
      <c r="G705" s="14"/>
      <c r="H705" s="14"/>
      <c r="I705" s="14"/>
      <c r="J705" s="14"/>
      <c r="K705" s="14"/>
      <c r="L705" s="14"/>
      <c r="M705" s="14"/>
      <c r="N705" s="14"/>
      <c r="O705" s="14"/>
      <c r="P705" s="14"/>
      <c r="Q705" s="261"/>
      <c r="R705" s="14"/>
      <c r="S705" s="14"/>
      <c r="T705" s="14"/>
      <c r="U705" s="14"/>
      <c r="V705" s="14"/>
      <c r="W705" s="14"/>
      <c r="X705" s="14"/>
      <c r="Y705" s="14"/>
      <c r="Z705" s="14"/>
    </row>
    <row r="706" spans="1:26" ht="16.5" customHeight="1" x14ac:dyDescent="0.15">
      <c r="A706" s="133"/>
      <c r="B706" s="183"/>
      <c r="C706" s="260"/>
      <c r="D706" s="14"/>
      <c r="E706" s="14"/>
      <c r="F706" s="14"/>
      <c r="G706" s="14"/>
      <c r="H706" s="14"/>
      <c r="I706" s="14"/>
      <c r="J706" s="14"/>
      <c r="K706" s="14"/>
      <c r="L706" s="14"/>
      <c r="M706" s="14"/>
      <c r="N706" s="14"/>
      <c r="O706" s="14"/>
      <c r="P706" s="14"/>
      <c r="Q706" s="261"/>
      <c r="R706" s="14"/>
      <c r="S706" s="14"/>
      <c r="T706" s="14"/>
      <c r="U706" s="14"/>
      <c r="V706" s="14"/>
      <c r="W706" s="14"/>
      <c r="X706" s="14"/>
      <c r="Y706" s="14"/>
      <c r="Z706" s="14"/>
    </row>
    <row r="707" spans="1:26" ht="16.5" customHeight="1" x14ac:dyDescent="0.15">
      <c r="A707" s="133"/>
      <c r="B707" s="183"/>
      <c r="C707" s="260"/>
      <c r="D707" s="14"/>
      <c r="E707" s="14"/>
      <c r="F707" s="14"/>
      <c r="G707" s="14"/>
      <c r="H707" s="14"/>
      <c r="I707" s="14"/>
      <c r="J707" s="14"/>
      <c r="K707" s="14"/>
      <c r="L707" s="14"/>
      <c r="M707" s="14"/>
      <c r="N707" s="14"/>
      <c r="O707" s="14"/>
      <c r="P707" s="14"/>
      <c r="Q707" s="261"/>
      <c r="R707" s="14"/>
      <c r="S707" s="14"/>
      <c r="T707" s="14"/>
      <c r="U707" s="14"/>
      <c r="V707" s="14"/>
      <c r="W707" s="14"/>
      <c r="X707" s="14"/>
      <c r="Y707" s="14"/>
      <c r="Z707" s="14"/>
    </row>
    <row r="708" spans="1:26" ht="16.5" customHeight="1" x14ac:dyDescent="0.15">
      <c r="A708" s="133"/>
      <c r="B708" s="183"/>
      <c r="C708" s="260"/>
      <c r="D708" s="14"/>
      <c r="E708" s="14"/>
      <c r="F708" s="14"/>
      <c r="G708" s="14"/>
      <c r="H708" s="14"/>
      <c r="I708" s="14"/>
      <c r="J708" s="14"/>
      <c r="K708" s="14"/>
      <c r="L708" s="14"/>
      <c r="M708" s="14"/>
      <c r="N708" s="14"/>
      <c r="O708" s="14"/>
      <c r="P708" s="14"/>
      <c r="Q708" s="261"/>
      <c r="R708" s="14"/>
      <c r="S708" s="14"/>
      <c r="T708" s="14"/>
      <c r="U708" s="14"/>
      <c r="V708" s="14"/>
      <c r="W708" s="14"/>
      <c r="X708" s="14"/>
      <c r="Y708" s="14"/>
      <c r="Z708" s="14"/>
    </row>
    <row r="709" spans="1:26" ht="16.5" customHeight="1" x14ac:dyDescent="0.15">
      <c r="A709" s="133"/>
      <c r="B709" s="183"/>
      <c r="C709" s="260"/>
      <c r="D709" s="14"/>
      <c r="E709" s="14"/>
      <c r="F709" s="14"/>
      <c r="G709" s="14"/>
      <c r="H709" s="14"/>
      <c r="I709" s="14"/>
      <c r="J709" s="14"/>
      <c r="K709" s="14"/>
      <c r="L709" s="14"/>
      <c r="M709" s="14"/>
      <c r="N709" s="14"/>
      <c r="O709" s="14"/>
      <c r="P709" s="14"/>
      <c r="Q709" s="261"/>
      <c r="R709" s="14"/>
      <c r="S709" s="14"/>
      <c r="T709" s="14"/>
      <c r="U709" s="14"/>
      <c r="V709" s="14"/>
      <c r="W709" s="14"/>
      <c r="X709" s="14"/>
      <c r="Y709" s="14"/>
      <c r="Z709" s="14"/>
    </row>
    <row r="710" spans="1:26" ht="16.5" customHeight="1" x14ac:dyDescent="0.15">
      <c r="A710" s="133"/>
      <c r="B710" s="183"/>
      <c r="C710" s="260"/>
      <c r="D710" s="14"/>
      <c r="E710" s="14"/>
      <c r="F710" s="14"/>
      <c r="G710" s="14"/>
      <c r="H710" s="14"/>
      <c r="I710" s="14"/>
      <c r="J710" s="14"/>
      <c r="K710" s="14"/>
      <c r="L710" s="14"/>
      <c r="M710" s="14"/>
      <c r="N710" s="14"/>
      <c r="O710" s="14"/>
      <c r="P710" s="14"/>
      <c r="Q710" s="261"/>
      <c r="R710" s="14"/>
      <c r="S710" s="14"/>
      <c r="T710" s="14"/>
      <c r="U710" s="14"/>
      <c r="V710" s="14"/>
      <c r="W710" s="14"/>
      <c r="X710" s="14"/>
      <c r="Y710" s="14"/>
      <c r="Z710" s="14"/>
    </row>
    <row r="711" spans="1:26" ht="16.5" customHeight="1" x14ac:dyDescent="0.15">
      <c r="A711" s="133"/>
      <c r="B711" s="183"/>
      <c r="C711" s="260"/>
      <c r="D711" s="14"/>
      <c r="E711" s="14"/>
      <c r="F711" s="14"/>
      <c r="G711" s="14"/>
      <c r="H711" s="14"/>
      <c r="I711" s="14"/>
      <c r="J711" s="14"/>
      <c r="K711" s="14"/>
      <c r="L711" s="14"/>
      <c r="M711" s="14"/>
      <c r="N711" s="14"/>
      <c r="O711" s="14"/>
      <c r="P711" s="14"/>
      <c r="Q711" s="261"/>
      <c r="R711" s="14"/>
      <c r="S711" s="14"/>
      <c r="T711" s="14"/>
      <c r="U711" s="14"/>
      <c r="V711" s="14"/>
      <c r="W711" s="14"/>
      <c r="X711" s="14"/>
      <c r="Y711" s="14"/>
      <c r="Z711" s="14"/>
    </row>
    <row r="712" spans="1:26" ht="16.5" customHeight="1" x14ac:dyDescent="0.15">
      <c r="A712" s="133"/>
      <c r="B712" s="183"/>
      <c r="C712" s="260"/>
      <c r="D712" s="14"/>
      <c r="E712" s="14"/>
      <c r="F712" s="14"/>
      <c r="G712" s="14"/>
      <c r="H712" s="14"/>
      <c r="I712" s="14"/>
      <c r="J712" s="14"/>
      <c r="K712" s="14"/>
      <c r="L712" s="14"/>
      <c r="M712" s="14"/>
      <c r="N712" s="14"/>
      <c r="O712" s="14"/>
      <c r="P712" s="14"/>
      <c r="Q712" s="261"/>
      <c r="R712" s="14"/>
      <c r="S712" s="14"/>
      <c r="T712" s="14"/>
      <c r="U712" s="14"/>
      <c r="V712" s="14"/>
      <c r="W712" s="14"/>
      <c r="X712" s="14"/>
      <c r="Y712" s="14"/>
      <c r="Z712" s="14"/>
    </row>
    <row r="713" spans="1:26" ht="16.5" customHeight="1" x14ac:dyDescent="0.15">
      <c r="A713" s="133"/>
      <c r="B713" s="183"/>
      <c r="C713" s="260"/>
      <c r="D713" s="14"/>
      <c r="E713" s="14"/>
      <c r="F713" s="14"/>
      <c r="G713" s="14"/>
      <c r="H713" s="14"/>
      <c r="I713" s="14"/>
      <c r="J713" s="14"/>
      <c r="K713" s="14"/>
      <c r="L713" s="14"/>
      <c r="M713" s="14"/>
      <c r="N713" s="14"/>
      <c r="O713" s="14"/>
      <c r="P713" s="14"/>
      <c r="Q713" s="261"/>
      <c r="R713" s="14"/>
      <c r="S713" s="14"/>
      <c r="T713" s="14"/>
      <c r="U713" s="14"/>
      <c r="V713" s="14"/>
      <c r="W713" s="14"/>
      <c r="X713" s="14"/>
      <c r="Y713" s="14"/>
      <c r="Z713" s="14"/>
    </row>
    <row r="714" spans="1:26" ht="16.5" customHeight="1" x14ac:dyDescent="0.15">
      <c r="A714" s="133"/>
      <c r="B714" s="183"/>
      <c r="C714" s="260"/>
      <c r="D714" s="14"/>
      <c r="E714" s="14"/>
      <c r="F714" s="14"/>
      <c r="G714" s="14"/>
      <c r="H714" s="14"/>
      <c r="I714" s="14"/>
      <c r="J714" s="14"/>
      <c r="K714" s="14"/>
      <c r="L714" s="14"/>
      <c r="M714" s="14"/>
      <c r="N714" s="14"/>
      <c r="O714" s="14"/>
      <c r="P714" s="14"/>
      <c r="Q714" s="261"/>
      <c r="R714" s="14"/>
      <c r="S714" s="14"/>
      <c r="T714" s="14"/>
      <c r="U714" s="14"/>
      <c r="V714" s="14"/>
      <c r="W714" s="14"/>
      <c r="X714" s="14"/>
      <c r="Y714" s="14"/>
      <c r="Z714" s="14"/>
    </row>
    <row r="715" spans="1:26" ht="16.5" customHeight="1" x14ac:dyDescent="0.15">
      <c r="A715" s="133"/>
      <c r="B715" s="183"/>
      <c r="C715" s="260"/>
      <c r="D715" s="14"/>
      <c r="E715" s="14"/>
      <c r="F715" s="14"/>
      <c r="G715" s="14"/>
      <c r="H715" s="14"/>
      <c r="I715" s="14"/>
      <c r="J715" s="14"/>
      <c r="K715" s="14"/>
      <c r="L715" s="14"/>
      <c r="M715" s="14"/>
      <c r="N715" s="14"/>
      <c r="O715" s="14"/>
      <c r="P715" s="14"/>
      <c r="Q715" s="261"/>
      <c r="R715" s="14"/>
      <c r="S715" s="14"/>
      <c r="T715" s="14"/>
      <c r="U715" s="14"/>
      <c r="V715" s="14"/>
      <c r="W715" s="14"/>
      <c r="X715" s="14"/>
      <c r="Y715" s="14"/>
      <c r="Z715" s="14"/>
    </row>
    <row r="716" spans="1:26" ht="16.5" customHeight="1" x14ac:dyDescent="0.15">
      <c r="A716" s="133"/>
      <c r="B716" s="183"/>
      <c r="C716" s="260"/>
      <c r="D716" s="14"/>
      <c r="E716" s="14"/>
      <c r="F716" s="14"/>
      <c r="G716" s="14"/>
      <c r="H716" s="14"/>
      <c r="I716" s="14"/>
      <c r="J716" s="14"/>
      <c r="K716" s="14"/>
      <c r="L716" s="14"/>
      <c r="M716" s="14"/>
      <c r="N716" s="14"/>
      <c r="O716" s="14"/>
      <c r="P716" s="14"/>
      <c r="Q716" s="261"/>
      <c r="R716" s="14"/>
      <c r="S716" s="14"/>
      <c r="T716" s="14"/>
      <c r="U716" s="14"/>
      <c r="V716" s="14"/>
      <c r="W716" s="14"/>
      <c r="X716" s="14"/>
      <c r="Y716" s="14"/>
      <c r="Z716" s="14"/>
    </row>
    <row r="717" spans="1:26" ht="16.5" customHeight="1" x14ac:dyDescent="0.15">
      <c r="A717" s="133"/>
      <c r="B717" s="183"/>
      <c r="C717" s="260"/>
      <c r="D717" s="14"/>
      <c r="E717" s="14"/>
      <c r="F717" s="14"/>
      <c r="G717" s="14"/>
      <c r="H717" s="14"/>
      <c r="I717" s="14"/>
      <c r="J717" s="14"/>
      <c r="K717" s="14"/>
      <c r="L717" s="14"/>
      <c r="M717" s="14"/>
      <c r="N717" s="14"/>
      <c r="O717" s="14"/>
      <c r="P717" s="14"/>
      <c r="Q717" s="261"/>
      <c r="R717" s="14"/>
      <c r="S717" s="14"/>
      <c r="T717" s="14"/>
      <c r="U717" s="14"/>
      <c r="V717" s="14"/>
      <c r="W717" s="14"/>
      <c r="X717" s="14"/>
      <c r="Y717" s="14"/>
      <c r="Z717" s="14"/>
    </row>
    <row r="718" spans="1:26" ht="16.5" customHeight="1" x14ac:dyDescent="0.15">
      <c r="A718" s="133"/>
      <c r="B718" s="183"/>
      <c r="C718" s="260"/>
      <c r="D718" s="14"/>
      <c r="E718" s="14"/>
      <c r="F718" s="14"/>
      <c r="G718" s="14"/>
      <c r="H718" s="14"/>
      <c r="I718" s="14"/>
      <c r="J718" s="14"/>
      <c r="K718" s="14"/>
      <c r="L718" s="14"/>
      <c r="M718" s="14"/>
      <c r="N718" s="14"/>
      <c r="O718" s="14"/>
      <c r="P718" s="14"/>
      <c r="Q718" s="261"/>
      <c r="R718" s="14"/>
      <c r="S718" s="14"/>
      <c r="T718" s="14"/>
      <c r="U718" s="14"/>
      <c r="V718" s="14"/>
      <c r="W718" s="14"/>
      <c r="X718" s="14"/>
      <c r="Y718" s="14"/>
      <c r="Z718" s="14"/>
    </row>
    <row r="719" spans="1:26" ht="16.5" customHeight="1" x14ac:dyDescent="0.15">
      <c r="A719" s="133"/>
      <c r="B719" s="183"/>
      <c r="C719" s="260"/>
      <c r="D719" s="14"/>
      <c r="E719" s="14"/>
      <c r="F719" s="14"/>
      <c r="G719" s="14"/>
      <c r="H719" s="14"/>
      <c r="I719" s="14"/>
      <c r="J719" s="14"/>
      <c r="K719" s="14"/>
      <c r="L719" s="14"/>
      <c r="M719" s="14"/>
      <c r="N719" s="14"/>
      <c r="O719" s="14"/>
      <c r="P719" s="14"/>
      <c r="Q719" s="261"/>
      <c r="R719" s="14"/>
      <c r="S719" s="14"/>
      <c r="T719" s="14"/>
      <c r="U719" s="14"/>
      <c r="V719" s="14"/>
      <c r="W719" s="14"/>
      <c r="X719" s="14"/>
      <c r="Y719" s="14"/>
      <c r="Z719" s="14"/>
    </row>
    <row r="720" spans="1:26" ht="16.5" customHeight="1" x14ac:dyDescent="0.15">
      <c r="A720" s="133"/>
      <c r="B720" s="183"/>
      <c r="C720" s="260"/>
      <c r="D720" s="14"/>
      <c r="E720" s="14"/>
      <c r="F720" s="14"/>
      <c r="G720" s="14"/>
      <c r="H720" s="14"/>
      <c r="I720" s="14"/>
      <c r="J720" s="14"/>
      <c r="K720" s="14"/>
      <c r="L720" s="14"/>
      <c r="M720" s="14"/>
      <c r="N720" s="14"/>
      <c r="O720" s="14"/>
      <c r="P720" s="14"/>
      <c r="Q720" s="261"/>
      <c r="R720" s="14"/>
      <c r="S720" s="14"/>
      <c r="T720" s="14"/>
      <c r="U720" s="14"/>
      <c r="V720" s="14"/>
      <c r="W720" s="14"/>
      <c r="X720" s="14"/>
      <c r="Y720" s="14"/>
      <c r="Z720" s="14"/>
    </row>
    <row r="721" spans="1:26" ht="16.5" customHeight="1" x14ac:dyDescent="0.15">
      <c r="A721" s="133"/>
      <c r="B721" s="183"/>
      <c r="C721" s="260"/>
      <c r="D721" s="14"/>
      <c r="E721" s="14"/>
      <c r="F721" s="14"/>
      <c r="G721" s="14"/>
      <c r="H721" s="14"/>
      <c r="I721" s="14"/>
      <c r="J721" s="14"/>
      <c r="K721" s="14"/>
      <c r="L721" s="14"/>
      <c r="M721" s="14"/>
      <c r="N721" s="14"/>
      <c r="O721" s="14"/>
      <c r="P721" s="14"/>
      <c r="Q721" s="261"/>
      <c r="R721" s="14"/>
      <c r="S721" s="14"/>
      <c r="T721" s="14"/>
      <c r="U721" s="14"/>
      <c r="V721" s="14"/>
      <c r="W721" s="14"/>
      <c r="X721" s="14"/>
      <c r="Y721" s="14"/>
      <c r="Z721" s="14"/>
    </row>
    <row r="722" spans="1:26" ht="16.5" customHeight="1" x14ac:dyDescent="0.15">
      <c r="A722" s="133"/>
      <c r="B722" s="183"/>
      <c r="C722" s="260"/>
      <c r="D722" s="14"/>
      <c r="E722" s="14"/>
      <c r="F722" s="14"/>
      <c r="G722" s="14"/>
      <c r="H722" s="14"/>
      <c r="I722" s="14"/>
      <c r="J722" s="14"/>
      <c r="K722" s="14"/>
      <c r="L722" s="14"/>
      <c r="M722" s="14"/>
      <c r="N722" s="14"/>
      <c r="O722" s="14"/>
      <c r="P722" s="14"/>
      <c r="Q722" s="261"/>
      <c r="R722" s="14"/>
      <c r="S722" s="14"/>
      <c r="T722" s="14"/>
      <c r="U722" s="14"/>
      <c r="V722" s="14"/>
      <c r="W722" s="14"/>
      <c r="X722" s="14"/>
      <c r="Y722" s="14"/>
      <c r="Z722" s="14"/>
    </row>
    <row r="723" spans="1:26" ht="16.5" customHeight="1" x14ac:dyDescent="0.15">
      <c r="A723" s="133"/>
      <c r="B723" s="183"/>
      <c r="C723" s="260"/>
      <c r="D723" s="14"/>
      <c r="E723" s="14"/>
      <c r="F723" s="14"/>
      <c r="G723" s="14"/>
      <c r="H723" s="14"/>
      <c r="I723" s="14"/>
      <c r="J723" s="14"/>
      <c r="K723" s="14"/>
      <c r="L723" s="14"/>
      <c r="M723" s="14"/>
      <c r="N723" s="14"/>
      <c r="O723" s="14"/>
      <c r="P723" s="14"/>
      <c r="Q723" s="261"/>
      <c r="R723" s="14"/>
      <c r="S723" s="14"/>
      <c r="T723" s="14"/>
      <c r="U723" s="14"/>
      <c r="V723" s="14"/>
      <c r="W723" s="14"/>
      <c r="X723" s="14"/>
      <c r="Y723" s="14"/>
      <c r="Z723" s="14"/>
    </row>
    <row r="724" spans="1:26" ht="16.5" customHeight="1" x14ac:dyDescent="0.15">
      <c r="A724" s="133"/>
      <c r="B724" s="183"/>
      <c r="C724" s="260"/>
      <c r="D724" s="14"/>
      <c r="E724" s="14"/>
      <c r="F724" s="14"/>
      <c r="G724" s="14"/>
      <c r="H724" s="14"/>
      <c r="I724" s="14"/>
      <c r="J724" s="14"/>
      <c r="K724" s="14"/>
      <c r="L724" s="14"/>
      <c r="M724" s="14"/>
      <c r="N724" s="14"/>
      <c r="O724" s="14"/>
      <c r="P724" s="14"/>
      <c r="Q724" s="261"/>
      <c r="R724" s="14"/>
      <c r="S724" s="14"/>
      <c r="T724" s="14"/>
      <c r="U724" s="14"/>
      <c r="V724" s="14"/>
      <c r="W724" s="14"/>
      <c r="X724" s="14"/>
      <c r="Y724" s="14"/>
      <c r="Z724" s="14"/>
    </row>
    <row r="725" spans="1:26" ht="16.5" customHeight="1" x14ac:dyDescent="0.15">
      <c r="A725" s="133"/>
      <c r="B725" s="183"/>
      <c r="C725" s="260"/>
      <c r="D725" s="14"/>
      <c r="E725" s="14"/>
      <c r="F725" s="14"/>
      <c r="G725" s="14"/>
      <c r="H725" s="14"/>
      <c r="I725" s="14"/>
      <c r="J725" s="14"/>
      <c r="K725" s="14"/>
      <c r="L725" s="14"/>
      <c r="M725" s="14"/>
      <c r="N725" s="14"/>
      <c r="O725" s="14"/>
      <c r="P725" s="14"/>
      <c r="Q725" s="261"/>
      <c r="R725" s="14"/>
      <c r="S725" s="14"/>
      <c r="T725" s="14"/>
      <c r="U725" s="14"/>
      <c r="V725" s="14"/>
      <c r="W725" s="14"/>
      <c r="X725" s="14"/>
      <c r="Y725" s="14"/>
      <c r="Z725" s="14"/>
    </row>
    <row r="726" spans="1:26" ht="16.5" customHeight="1" x14ac:dyDescent="0.15">
      <c r="A726" s="133"/>
      <c r="B726" s="183"/>
      <c r="C726" s="260"/>
      <c r="D726" s="14"/>
      <c r="E726" s="14"/>
      <c r="F726" s="14"/>
      <c r="G726" s="14"/>
      <c r="H726" s="14"/>
      <c r="I726" s="14"/>
      <c r="J726" s="14"/>
      <c r="K726" s="14"/>
      <c r="L726" s="14"/>
      <c r="M726" s="14"/>
      <c r="N726" s="14"/>
      <c r="O726" s="14"/>
      <c r="P726" s="14"/>
      <c r="Q726" s="261"/>
      <c r="R726" s="14"/>
      <c r="S726" s="14"/>
      <c r="T726" s="14"/>
      <c r="U726" s="14"/>
      <c r="V726" s="14"/>
      <c r="W726" s="14"/>
      <c r="X726" s="14"/>
      <c r="Y726" s="14"/>
      <c r="Z726" s="14"/>
    </row>
    <row r="727" spans="1:26" ht="16.5" customHeight="1" x14ac:dyDescent="0.15">
      <c r="A727" s="133"/>
      <c r="B727" s="183"/>
      <c r="C727" s="260"/>
      <c r="D727" s="14"/>
      <c r="E727" s="14"/>
      <c r="F727" s="14"/>
      <c r="G727" s="14"/>
      <c r="H727" s="14"/>
      <c r="I727" s="14"/>
      <c r="J727" s="14"/>
      <c r="K727" s="14"/>
      <c r="L727" s="14"/>
      <c r="M727" s="14"/>
      <c r="N727" s="14"/>
      <c r="O727" s="14"/>
      <c r="P727" s="14"/>
      <c r="Q727" s="261"/>
      <c r="R727" s="14"/>
      <c r="S727" s="14"/>
      <c r="T727" s="14"/>
      <c r="U727" s="14"/>
      <c r="V727" s="14"/>
      <c r="W727" s="14"/>
      <c r="X727" s="14"/>
      <c r="Y727" s="14"/>
      <c r="Z727" s="14"/>
    </row>
    <row r="728" spans="1:26" ht="16.5" customHeight="1" x14ac:dyDescent="0.15">
      <c r="A728" s="133"/>
      <c r="B728" s="183"/>
      <c r="C728" s="260"/>
      <c r="D728" s="14"/>
      <c r="E728" s="14"/>
      <c r="F728" s="14"/>
      <c r="G728" s="14"/>
      <c r="H728" s="14"/>
      <c r="I728" s="14"/>
      <c r="J728" s="14"/>
      <c r="K728" s="14"/>
      <c r="L728" s="14"/>
      <c r="M728" s="14"/>
      <c r="N728" s="14"/>
      <c r="O728" s="14"/>
      <c r="P728" s="14"/>
      <c r="Q728" s="261"/>
      <c r="R728" s="14"/>
      <c r="S728" s="14"/>
      <c r="T728" s="14"/>
      <c r="U728" s="14"/>
      <c r="V728" s="14"/>
      <c r="W728" s="14"/>
      <c r="X728" s="14"/>
      <c r="Y728" s="14"/>
      <c r="Z728" s="14"/>
    </row>
    <row r="729" spans="1:26" ht="16.5" customHeight="1" x14ac:dyDescent="0.15">
      <c r="A729" s="133"/>
      <c r="B729" s="183"/>
      <c r="C729" s="260"/>
      <c r="D729" s="14"/>
      <c r="E729" s="14"/>
      <c r="F729" s="14"/>
      <c r="G729" s="14"/>
      <c r="H729" s="14"/>
      <c r="I729" s="14"/>
      <c r="J729" s="14"/>
      <c r="K729" s="14"/>
      <c r="L729" s="14"/>
      <c r="M729" s="14"/>
      <c r="N729" s="14"/>
      <c r="O729" s="14"/>
      <c r="P729" s="14"/>
      <c r="Q729" s="261"/>
      <c r="R729" s="14"/>
      <c r="S729" s="14"/>
      <c r="T729" s="14"/>
      <c r="U729" s="14"/>
      <c r="V729" s="14"/>
      <c r="W729" s="14"/>
      <c r="X729" s="14"/>
      <c r="Y729" s="14"/>
      <c r="Z729" s="14"/>
    </row>
    <row r="730" spans="1:26" ht="16.5" customHeight="1" x14ac:dyDescent="0.15">
      <c r="A730" s="133"/>
      <c r="B730" s="183"/>
      <c r="C730" s="260"/>
      <c r="D730" s="14"/>
      <c r="E730" s="14"/>
      <c r="F730" s="14"/>
      <c r="G730" s="14"/>
      <c r="H730" s="14"/>
      <c r="I730" s="14"/>
      <c r="J730" s="14"/>
      <c r="K730" s="14"/>
      <c r="L730" s="14"/>
      <c r="M730" s="14"/>
      <c r="N730" s="14"/>
      <c r="O730" s="14"/>
      <c r="P730" s="14"/>
      <c r="Q730" s="261"/>
      <c r="R730" s="14"/>
      <c r="S730" s="14"/>
      <c r="T730" s="14"/>
      <c r="U730" s="14"/>
      <c r="V730" s="14"/>
      <c r="W730" s="14"/>
      <c r="X730" s="14"/>
      <c r="Y730" s="14"/>
      <c r="Z730" s="14"/>
    </row>
    <row r="731" spans="1:26" ht="16.5" customHeight="1" x14ac:dyDescent="0.15">
      <c r="A731" s="133"/>
      <c r="B731" s="183"/>
      <c r="C731" s="260"/>
      <c r="D731" s="14"/>
      <c r="E731" s="14"/>
      <c r="F731" s="14"/>
      <c r="G731" s="14"/>
      <c r="H731" s="14"/>
      <c r="I731" s="14"/>
      <c r="J731" s="14"/>
      <c r="K731" s="14"/>
      <c r="L731" s="14"/>
      <c r="M731" s="14"/>
      <c r="N731" s="14"/>
      <c r="O731" s="14"/>
      <c r="P731" s="14"/>
      <c r="Q731" s="261"/>
      <c r="R731" s="14"/>
      <c r="S731" s="14"/>
      <c r="T731" s="14"/>
      <c r="U731" s="14"/>
      <c r="V731" s="14"/>
      <c r="W731" s="14"/>
      <c r="X731" s="14"/>
      <c r="Y731" s="14"/>
      <c r="Z731" s="14"/>
    </row>
    <row r="732" spans="1:26" ht="16.5" customHeight="1" x14ac:dyDescent="0.15">
      <c r="A732" s="133"/>
      <c r="B732" s="183"/>
      <c r="C732" s="260"/>
      <c r="D732" s="14"/>
      <c r="E732" s="14"/>
      <c r="F732" s="14"/>
      <c r="G732" s="14"/>
      <c r="H732" s="14"/>
      <c r="I732" s="14"/>
      <c r="J732" s="14"/>
      <c r="K732" s="14"/>
      <c r="L732" s="14"/>
      <c r="M732" s="14"/>
      <c r="N732" s="14"/>
      <c r="O732" s="14"/>
      <c r="P732" s="14"/>
      <c r="Q732" s="261"/>
      <c r="R732" s="14"/>
      <c r="S732" s="14"/>
      <c r="T732" s="14"/>
      <c r="U732" s="14"/>
      <c r="V732" s="14"/>
      <c r="W732" s="14"/>
      <c r="X732" s="14"/>
      <c r="Y732" s="14"/>
      <c r="Z732" s="14"/>
    </row>
    <row r="733" spans="1:26" ht="16.5" customHeight="1" x14ac:dyDescent="0.15">
      <c r="A733" s="133"/>
      <c r="B733" s="183"/>
      <c r="C733" s="260"/>
      <c r="D733" s="14"/>
      <c r="E733" s="14"/>
      <c r="F733" s="14"/>
      <c r="G733" s="14"/>
      <c r="H733" s="14"/>
      <c r="I733" s="14"/>
      <c r="J733" s="14"/>
      <c r="K733" s="14"/>
      <c r="L733" s="14"/>
      <c r="M733" s="14"/>
      <c r="N733" s="14"/>
      <c r="O733" s="14"/>
      <c r="P733" s="14"/>
      <c r="Q733" s="261"/>
      <c r="R733" s="14"/>
      <c r="S733" s="14"/>
      <c r="T733" s="14"/>
      <c r="U733" s="14"/>
      <c r="V733" s="14"/>
      <c r="W733" s="14"/>
      <c r="X733" s="14"/>
      <c r="Y733" s="14"/>
      <c r="Z733" s="14"/>
    </row>
    <row r="734" spans="1:26" ht="16.5" customHeight="1" x14ac:dyDescent="0.15">
      <c r="A734" s="133"/>
      <c r="B734" s="183"/>
      <c r="C734" s="260"/>
      <c r="D734" s="14"/>
      <c r="E734" s="14"/>
      <c r="F734" s="14"/>
      <c r="G734" s="14"/>
      <c r="H734" s="14"/>
      <c r="I734" s="14"/>
      <c r="J734" s="14"/>
      <c r="K734" s="14"/>
      <c r="L734" s="14"/>
      <c r="M734" s="14"/>
      <c r="N734" s="14"/>
      <c r="O734" s="14"/>
      <c r="P734" s="14"/>
      <c r="Q734" s="261"/>
      <c r="R734" s="14"/>
      <c r="S734" s="14"/>
      <c r="T734" s="14"/>
      <c r="U734" s="14"/>
      <c r="V734" s="14"/>
      <c r="W734" s="14"/>
      <c r="X734" s="14"/>
      <c r="Y734" s="14"/>
      <c r="Z734" s="14"/>
    </row>
    <row r="735" spans="1:26" ht="16.5" customHeight="1" x14ac:dyDescent="0.15">
      <c r="A735" s="133"/>
      <c r="B735" s="183"/>
      <c r="C735" s="260"/>
      <c r="D735" s="14"/>
      <c r="E735" s="14"/>
      <c r="F735" s="14"/>
      <c r="G735" s="14"/>
      <c r="H735" s="14"/>
      <c r="I735" s="14"/>
      <c r="J735" s="14"/>
      <c r="K735" s="14"/>
      <c r="L735" s="14"/>
      <c r="M735" s="14"/>
      <c r="N735" s="14"/>
      <c r="O735" s="14"/>
      <c r="P735" s="14"/>
      <c r="Q735" s="261"/>
      <c r="R735" s="14"/>
      <c r="S735" s="14"/>
      <c r="T735" s="14"/>
      <c r="U735" s="14"/>
      <c r="V735" s="14"/>
      <c r="W735" s="14"/>
      <c r="X735" s="14"/>
      <c r="Y735" s="14"/>
      <c r="Z735" s="14"/>
    </row>
    <row r="736" spans="1:26" ht="16.5" customHeight="1" x14ac:dyDescent="0.15">
      <c r="A736" s="133"/>
      <c r="B736" s="183"/>
      <c r="C736" s="260"/>
      <c r="D736" s="14"/>
      <c r="E736" s="14"/>
      <c r="F736" s="14"/>
      <c r="G736" s="14"/>
      <c r="H736" s="14"/>
      <c r="I736" s="14"/>
      <c r="J736" s="14"/>
      <c r="K736" s="14"/>
      <c r="L736" s="14"/>
      <c r="M736" s="14"/>
      <c r="N736" s="14"/>
      <c r="O736" s="14"/>
      <c r="P736" s="14"/>
      <c r="Q736" s="261"/>
      <c r="R736" s="14"/>
      <c r="S736" s="14"/>
      <c r="T736" s="14"/>
      <c r="U736" s="14"/>
      <c r="V736" s="14"/>
      <c r="W736" s="14"/>
      <c r="X736" s="14"/>
      <c r="Y736" s="14"/>
      <c r="Z736" s="14"/>
    </row>
    <row r="737" spans="1:26" ht="16.5" customHeight="1" x14ac:dyDescent="0.15">
      <c r="A737" s="133"/>
      <c r="B737" s="183"/>
      <c r="C737" s="260"/>
      <c r="D737" s="14"/>
      <c r="E737" s="14"/>
      <c r="F737" s="14"/>
      <c r="G737" s="14"/>
      <c r="H737" s="14"/>
      <c r="I737" s="14"/>
      <c r="J737" s="14"/>
      <c r="K737" s="14"/>
      <c r="L737" s="14"/>
      <c r="M737" s="14"/>
      <c r="N737" s="14"/>
      <c r="O737" s="14"/>
      <c r="P737" s="14"/>
      <c r="Q737" s="261"/>
      <c r="R737" s="14"/>
      <c r="S737" s="14"/>
      <c r="T737" s="14"/>
      <c r="U737" s="14"/>
      <c r="V737" s="14"/>
      <c r="W737" s="14"/>
      <c r="X737" s="14"/>
      <c r="Y737" s="14"/>
      <c r="Z737" s="14"/>
    </row>
    <row r="738" spans="1:26" ht="16.5" customHeight="1" x14ac:dyDescent="0.15">
      <c r="A738" s="133"/>
      <c r="B738" s="183"/>
      <c r="C738" s="260"/>
      <c r="D738" s="14"/>
      <c r="E738" s="14"/>
      <c r="F738" s="14"/>
      <c r="G738" s="14"/>
      <c r="H738" s="14"/>
      <c r="I738" s="14"/>
      <c r="J738" s="14"/>
      <c r="K738" s="14"/>
      <c r="L738" s="14"/>
      <c r="M738" s="14"/>
      <c r="N738" s="14"/>
      <c r="O738" s="14"/>
      <c r="P738" s="14"/>
      <c r="Q738" s="261"/>
      <c r="R738" s="14"/>
      <c r="S738" s="14"/>
      <c r="T738" s="14"/>
      <c r="U738" s="14"/>
      <c r="V738" s="14"/>
      <c r="W738" s="14"/>
      <c r="X738" s="14"/>
      <c r="Y738" s="14"/>
      <c r="Z738" s="14"/>
    </row>
    <row r="739" spans="1:26" ht="16.5" customHeight="1" x14ac:dyDescent="0.15">
      <c r="A739" s="133"/>
      <c r="B739" s="183"/>
      <c r="C739" s="260"/>
      <c r="D739" s="14"/>
      <c r="E739" s="14"/>
      <c r="F739" s="14"/>
      <c r="G739" s="14"/>
      <c r="H739" s="14"/>
      <c r="I739" s="14"/>
      <c r="J739" s="14"/>
      <c r="K739" s="14"/>
      <c r="L739" s="14"/>
      <c r="M739" s="14"/>
      <c r="N739" s="14"/>
      <c r="O739" s="14"/>
      <c r="P739" s="14"/>
      <c r="Q739" s="261"/>
      <c r="R739" s="14"/>
      <c r="S739" s="14"/>
      <c r="T739" s="14"/>
      <c r="U739" s="14"/>
      <c r="V739" s="14"/>
      <c r="W739" s="14"/>
      <c r="X739" s="14"/>
      <c r="Y739" s="14"/>
      <c r="Z739" s="14"/>
    </row>
    <row r="740" spans="1:26" ht="16.5" customHeight="1" x14ac:dyDescent="0.15">
      <c r="A740" s="133"/>
      <c r="B740" s="183"/>
      <c r="C740" s="260"/>
      <c r="D740" s="14"/>
      <c r="E740" s="14"/>
      <c r="F740" s="14"/>
      <c r="G740" s="14"/>
      <c r="H740" s="14"/>
      <c r="I740" s="14"/>
      <c r="J740" s="14"/>
      <c r="K740" s="14"/>
      <c r="L740" s="14"/>
      <c r="M740" s="14"/>
      <c r="N740" s="14"/>
      <c r="O740" s="14"/>
      <c r="P740" s="14"/>
      <c r="Q740" s="261"/>
      <c r="R740" s="14"/>
      <c r="S740" s="14"/>
      <c r="T740" s="14"/>
      <c r="U740" s="14"/>
      <c r="V740" s="14"/>
      <c r="W740" s="14"/>
      <c r="X740" s="14"/>
      <c r="Y740" s="14"/>
      <c r="Z740" s="14"/>
    </row>
    <row r="741" spans="1:26" ht="16.5" customHeight="1" x14ac:dyDescent="0.15">
      <c r="A741" s="133"/>
      <c r="B741" s="183"/>
      <c r="C741" s="260"/>
      <c r="D741" s="14"/>
      <c r="E741" s="14"/>
      <c r="F741" s="14"/>
      <c r="G741" s="14"/>
      <c r="H741" s="14"/>
      <c r="I741" s="14"/>
      <c r="J741" s="14"/>
      <c r="K741" s="14"/>
      <c r="L741" s="14"/>
      <c r="M741" s="14"/>
      <c r="N741" s="14"/>
      <c r="O741" s="14"/>
      <c r="P741" s="14"/>
      <c r="Q741" s="261"/>
      <c r="R741" s="14"/>
      <c r="S741" s="14"/>
      <c r="T741" s="14"/>
      <c r="U741" s="14"/>
      <c r="V741" s="14"/>
      <c r="W741" s="14"/>
      <c r="X741" s="14"/>
      <c r="Y741" s="14"/>
      <c r="Z741" s="14"/>
    </row>
    <row r="742" spans="1:26" ht="16.5" customHeight="1" x14ac:dyDescent="0.15">
      <c r="A742" s="133"/>
      <c r="B742" s="183"/>
      <c r="C742" s="260"/>
      <c r="D742" s="14"/>
      <c r="E742" s="14"/>
      <c r="F742" s="14"/>
      <c r="G742" s="14"/>
      <c r="H742" s="14"/>
      <c r="I742" s="14"/>
      <c r="J742" s="14"/>
      <c r="K742" s="14"/>
      <c r="L742" s="14"/>
      <c r="M742" s="14"/>
      <c r="N742" s="14"/>
      <c r="O742" s="14"/>
      <c r="P742" s="14"/>
      <c r="Q742" s="261"/>
      <c r="R742" s="14"/>
      <c r="S742" s="14"/>
      <c r="T742" s="14"/>
      <c r="U742" s="14"/>
      <c r="V742" s="14"/>
      <c r="W742" s="14"/>
      <c r="X742" s="14"/>
      <c r="Y742" s="14"/>
      <c r="Z742" s="14"/>
    </row>
    <row r="743" spans="1:26" ht="16.5" customHeight="1" x14ac:dyDescent="0.15">
      <c r="A743" s="133"/>
      <c r="B743" s="183"/>
      <c r="C743" s="260"/>
      <c r="D743" s="14"/>
      <c r="E743" s="14"/>
      <c r="F743" s="14"/>
      <c r="G743" s="14"/>
      <c r="H743" s="14"/>
      <c r="I743" s="14"/>
      <c r="J743" s="14"/>
      <c r="K743" s="14"/>
      <c r="L743" s="14"/>
      <c r="M743" s="14"/>
      <c r="N743" s="14"/>
      <c r="O743" s="14"/>
      <c r="P743" s="14"/>
      <c r="Q743" s="261"/>
      <c r="R743" s="14"/>
      <c r="S743" s="14"/>
      <c r="T743" s="14"/>
      <c r="U743" s="14"/>
      <c r="V743" s="14"/>
      <c r="W743" s="14"/>
      <c r="X743" s="14"/>
      <c r="Y743" s="14"/>
      <c r="Z743" s="14"/>
    </row>
    <row r="744" spans="1:26" ht="16.5" customHeight="1" x14ac:dyDescent="0.15">
      <c r="A744" s="133"/>
      <c r="B744" s="183"/>
      <c r="C744" s="260"/>
      <c r="D744" s="14"/>
      <c r="E744" s="14"/>
      <c r="F744" s="14"/>
      <c r="G744" s="14"/>
      <c r="H744" s="14"/>
      <c r="I744" s="14"/>
      <c r="J744" s="14"/>
      <c r="K744" s="14"/>
      <c r="L744" s="14"/>
      <c r="M744" s="14"/>
      <c r="N744" s="14"/>
      <c r="O744" s="14"/>
      <c r="P744" s="14"/>
      <c r="Q744" s="261"/>
      <c r="R744" s="14"/>
      <c r="S744" s="14"/>
      <c r="T744" s="14"/>
      <c r="U744" s="14"/>
      <c r="V744" s="14"/>
      <c r="W744" s="14"/>
      <c r="X744" s="14"/>
      <c r="Y744" s="14"/>
      <c r="Z744" s="14"/>
    </row>
    <row r="745" spans="1:26" ht="16.5" customHeight="1" x14ac:dyDescent="0.15">
      <c r="A745" s="133"/>
      <c r="B745" s="183"/>
      <c r="C745" s="260"/>
      <c r="D745" s="14"/>
      <c r="E745" s="14"/>
      <c r="F745" s="14"/>
      <c r="G745" s="14"/>
      <c r="H745" s="14"/>
      <c r="I745" s="14"/>
      <c r="J745" s="14"/>
      <c r="K745" s="14"/>
      <c r="L745" s="14"/>
      <c r="M745" s="14"/>
      <c r="N745" s="14"/>
      <c r="O745" s="14"/>
      <c r="P745" s="14"/>
      <c r="Q745" s="261"/>
      <c r="R745" s="14"/>
      <c r="S745" s="14"/>
      <c r="T745" s="14"/>
      <c r="U745" s="14"/>
      <c r="V745" s="14"/>
      <c r="W745" s="14"/>
      <c r="X745" s="14"/>
      <c r="Y745" s="14"/>
      <c r="Z745" s="14"/>
    </row>
    <row r="746" spans="1:26" ht="16.5" customHeight="1" x14ac:dyDescent="0.15">
      <c r="A746" s="133"/>
      <c r="B746" s="183"/>
      <c r="C746" s="260"/>
      <c r="D746" s="14"/>
      <c r="E746" s="14"/>
      <c r="F746" s="14"/>
      <c r="G746" s="14"/>
      <c r="H746" s="14"/>
      <c r="I746" s="14"/>
      <c r="J746" s="14"/>
      <c r="K746" s="14"/>
      <c r="L746" s="14"/>
      <c r="M746" s="14"/>
      <c r="N746" s="14"/>
      <c r="O746" s="14"/>
      <c r="P746" s="14"/>
      <c r="Q746" s="261"/>
      <c r="R746" s="14"/>
      <c r="S746" s="14"/>
      <c r="T746" s="14"/>
      <c r="U746" s="14"/>
      <c r="V746" s="14"/>
      <c r="W746" s="14"/>
      <c r="X746" s="14"/>
      <c r="Y746" s="14"/>
      <c r="Z746" s="14"/>
    </row>
    <row r="747" spans="1:26" ht="16.5" customHeight="1" x14ac:dyDescent="0.15">
      <c r="A747" s="133"/>
      <c r="B747" s="183"/>
      <c r="C747" s="260"/>
      <c r="D747" s="14"/>
      <c r="E747" s="14"/>
      <c r="F747" s="14"/>
      <c r="G747" s="14"/>
      <c r="H747" s="14"/>
      <c r="I747" s="14"/>
      <c r="J747" s="14"/>
      <c r="K747" s="14"/>
      <c r="L747" s="14"/>
      <c r="M747" s="14"/>
      <c r="N747" s="14"/>
      <c r="O747" s="14"/>
      <c r="P747" s="14"/>
      <c r="Q747" s="261"/>
      <c r="R747" s="14"/>
      <c r="S747" s="14"/>
      <c r="T747" s="14"/>
      <c r="U747" s="14"/>
      <c r="V747" s="14"/>
      <c r="W747" s="14"/>
      <c r="X747" s="14"/>
      <c r="Y747" s="14"/>
      <c r="Z747" s="14"/>
    </row>
    <row r="748" spans="1:26" ht="16.5" customHeight="1" x14ac:dyDescent="0.15">
      <c r="A748" s="133"/>
      <c r="B748" s="183"/>
      <c r="C748" s="260"/>
      <c r="D748" s="14"/>
      <c r="E748" s="14"/>
      <c r="F748" s="14"/>
      <c r="G748" s="14"/>
      <c r="H748" s="14"/>
      <c r="I748" s="14"/>
      <c r="J748" s="14"/>
      <c r="K748" s="14"/>
      <c r="L748" s="14"/>
      <c r="M748" s="14"/>
      <c r="N748" s="14"/>
      <c r="O748" s="14"/>
      <c r="P748" s="14"/>
      <c r="Q748" s="261"/>
      <c r="R748" s="14"/>
      <c r="S748" s="14"/>
      <c r="T748" s="14"/>
      <c r="U748" s="14"/>
      <c r="V748" s="14"/>
      <c r="W748" s="14"/>
      <c r="X748" s="14"/>
      <c r="Y748" s="14"/>
      <c r="Z748" s="14"/>
    </row>
    <row r="749" spans="1:26" ht="16.5" customHeight="1" x14ac:dyDescent="0.15">
      <c r="A749" s="133"/>
      <c r="B749" s="183"/>
      <c r="C749" s="260"/>
      <c r="D749" s="14"/>
      <c r="E749" s="14"/>
      <c r="F749" s="14"/>
      <c r="G749" s="14"/>
      <c r="H749" s="14"/>
      <c r="I749" s="14"/>
      <c r="J749" s="14"/>
      <c r="K749" s="14"/>
      <c r="L749" s="14"/>
      <c r="M749" s="14"/>
      <c r="N749" s="14"/>
      <c r="O749" s="14"/>
      <c r="P749" s="14"/>
      <c r="Q749" s="261"/>
      <c r="R749" s="14"/>
      <c r="S749" s="14"/>
      <c r="T749" s="14"/>
      <c r="U749" s="14"/>
      <c r="V749" s="14"/>
      <c r="W749" s="14"/>
      <c r="X749" s="14"/>
      <c r="Y749" s="14"/>
      <c r="Z749" s="14"/>
    </row>
    <row r="750" spans="1:26" ht="16.5" customHeight="1" x14ac:dyDescent="0.15">
      <c r="A750" s="133"/>
      <c r="B750" s="183"/>
      <c r="C750" s="260"/>
      <c r="D750" s="14"/>
      <c r="E750" s="14"/>
      <c r="F750" s="14"/>
      <c r="G750" s="14"/>
      <c r="H750" s="14"/>
      <c r="I750" s="14"/>
      <c r="J750" s="14"/>
      <c r="K750" s="14"/>
      <c r="L750" s="14"/>
      <c r="M750" s="14"/>
      <c r="N750" s="14"/>
      <c r="O750" s="14"/>
      <c r="P750" s="14"/>
      <c r="Q750" s="261"/>
      <c r="R750" s="14"/>
      <c r="S750" s="14"/>
      <c r="T750" s="14"/>
      <c r="U750" s="14"/>
      <c r="V750" s="14"/>
      <c r="W750" s="14"/>
      <c r="X750" s="14"/>
      <c r="Y750" s="14"/>
      <c r="Z750" s="14"/>
    </row>
    <row r="751" spans="1:26" ht="16.5" customHeight="1" x14ac:dyDescent="0.15">
      <c r="A751" s="133"/>
      <c r="B751" s="183"/>
      <c r="C751" s="260"/>
      <c r="D751" s="14"/>
      <c r="E751" s="14"/>
      <c r="F751" s="14"/>
      <c r="G751" s="14"/>
      <c r="H751" s="14"/>
      <c r="I751" s="14"/>
      <c r="J751" s="14"/>
      <c r="K751" s="14"/>
      <c r="L751" s="14"/>
      <c r="M751" s="14"/>
      <c r="N751" s="14"/>
      <c r="O751" s="14"/>
      <c r="P751" s="14"/>
      <c r="Q751" s="261"/>
      <c r="R751" s="14"/>
      <c r="S751" s="14"/>
      <c r="T751" s="14"/>
      <c r="U751" s="14"/>
      <c r="V751" s="14"/>
      <c r="W751" s="14"/>
      <c r="X751" s="14"/>
      <c r="Y751" s="14"/>
      <c r="Z751" s="14"/>
    </row>
    <row r="752" spans="1:26" ht="16.5" customHeight="1" x14ac:dyDescent="0.15">
      <c r="A752" s="133"/>
      <c r="B752" s="183"/>
      <c r="C752" s="260"/>
      <c r="D752" s="14"/>
      <c r="E752" s="14"/>
      <c r="F752" s="14"/>
      <c r="G752" s="14"/>
      <c r="H752" s="14"/>
      <c r="I752" s="14"/>
      <c r="J752" s="14"/>
      <c r="K752" s="14"/>
      <c r="L752" s="14"/>
      <c r="M752" s="14"/>
      <c r="N752" s="14"/>
      <c r="O752" s="14"/>
      <c r="P752" s="14"/>
      <c r="Q752" s="261"/>
      <c r="R752" s="14"/>
      <c r="S752" s="14"/>
      <c r="T752" s="14"/>
      <c r="U752" s="14"/>
      <c r="V752" s="14"/>
      <c r="W752" s="14"/>
      <c r="X752" s="14"/>
      <c r="Y752" s="14"/>
      <c r="Z752" s="14"/>
    </row>
    <row r="753" spans="1:26" ht="16.5" customHeight="1" x14ac:dyDescent="0.15">
      <c r="A753" s="133"/>
      <c r="B753" s="183"/>
      <c r="C753" s="260"/>
      <c r="D753" s="14"/>
      <c r="E753" s="14"/>
      <c r="F753" s="14"/>
      <c r="G753" s="14"/>
      <c r="H753" s="14"/>
      <c r="I753" s="14"/>
      <c r="J753" s="14"/>
      <c r="K753" s="14"/>
      <c r="L753" s="14"/>
      <c r="M753" s="14"/>
      <c r="N753" s="14"/>
      <c r="O753" s="14"/>
      <c r="P753" s="14"/>
      <c r="Q753" s="261"/>
      <c r="R753" s="14"/>
      <c r="S753" s="14"/>
      <c r="T753" s="14"/>
      <c r="U753" s="14"/>
      <c r="V753" s="14"/>
      <c r="W753" s="14"/>
      <c r="X753" s="14"/>
      <c r="Y753" s="14"/>
      <c r="Z753" s="14"/>
    </row>
    <row r="754" spans="1:26" ht="16.5" customHeight="1" x14ac:dyDescent="0.15">
      <c r="A754" s="133"/>
      <c r="B754" s="183"/>
      <c r="C754" s="260"/>
      <c r="D754" s="14"/>
      <c r="E754" s="14"/>
      <c r="F754" s="14"/>
      <c r="G754" s="14"/>
      <c r="H754" s="14"/>
      <c r="I754" s="14"/>
      <c r="J754" s="14"/>
      <c r="K754" s="14"/>
      <c r="L754" s="14"/>
      <c r="M754" s="14"/>
      <c r="N754" s="14"/>
      <c r="O754" s="14"/>
      <c r="P754" s="14"/>
      <c r="Q754" s="261"/>
      <c r="R754" s="14"/>
      <c r="S754" s="14"/>
      <c r="T754" s="14"/>
      <c r="U754" s="14"/>
      <c r="V754" s="14"/>
      <c r="W754" s="14"/>
      <c r="X754" s="14"/>
      <c r="Y754" s="14"/>
      <c r="Z754" s="14"/>
    </row>
    <row r="755" spans="1:26" ht="16.5" customHeight="1" x14ac:dyDescent="0.15">
      <c r="A755" s="133"/>
      <c r="B755" s="183"/>
      <c r="C755" s="260"/>
      <c r="D755" s="14"/>
      <c r="E755" s="14"/>
      <c r="F755" s="14"/>
      <c r="G755" s="14"/>
      <c r="H755" s="14"/>
      <c r="I755" s="14"/>
      <c r="J755" s="14"/>
      <c r="K755" s="14"/>
      <c r="L755" s="14"/>
      <c r="M755" s="14"/>
      <c r="N755" s="14"/>
      <c r="O755" s="14"/>
      <c r="P755" s="14"/>
      <c r="Q755" s="261"/>
      <c r="R755" s="14"/>
      <c r="S755" s="14"/>
      <c r="T755" s="14"/>
      <c r="U755" s="14"/>
      <c r="V755" s="14"/>
      <c r="W755" s="14"/>
      <c r="X755" s="14"/>
      <c r="Y755" s="14"/>
      <c r="Z755" s="14"/>
    </row>
    <row r="756" spans="1:26" ht="16.5" customHeight="1" x14ac:dyDescent="0.15">
      <c r="A756" s="133"/>
      <c r="B756" s="183"/>
      <c r="C756" s="260"/>
      <c r="D756" s="14"/>
      <c r="E756" s="14"/>
      <c r="F756" s="14"/>
      <c r="G756" s="14"/>
      <c r="H756" s="14"/>
      <c r="I756" s="14"/>
      <c r="J756" s="14"/>
      <c r="K756" s="14"/>
      <c r="L756" s="14"/>
      <c r="M756" s="14"/>
      <c r="N756" s="14"/>
      <c r="O756" s="14"/>
      <c r="P756" s="14"/>
      <c r="Q756" s="261"/>
      <c r="R756" s="14"/>
      <c r="S756" s="14"/>
      <c r="T756" s="14"/>
      <c r="U756" s="14"/>
      <c r="V756" s="14"/>
      <c r="W756" s="14"/>
      <c r="X756" s="14"/>
      <c r="Y756" s="14"/>
      <c r="Z756" s="14"/>
    </row>
    <row r="757" spans="1:26" ht="16.5" customHeight="1" x14ac:dyDescent="0.15">
      <c r="A757" s="133"/>
      <c r="B757" s="183"/>
      <c r="C757" s="260"/>
      <c r="D757" s="14"/>
      <c r="E757" s="14"/>
      <c r="F757" s="14"/>
      <c r="G757" s="14"/>
      <c r="H757" s="14"/>
      <c r="I757" s="14"/>
      <c r="J757" s="14"/>
      <c r="K757" s="14"/>
      <c r="L757" s="14"/>
      <c r="M757" s="14"/>
      <c r="N757" s="14"/>
      <c r="O757" s="14"/>
      <c r="P757" s="14"/>
      <c r="Q757" s="261"/>
      <c r="R757" s="14"/>
      <c r="S757" s="14"/>
      <c r="T757" s="14"/>
      <c r="U757" s="14"/>
      <c r="V757" s="14"/>
      <c r="W757" s="14"/>
      <c r="X757" s="14"/>
      <c r="Y757" s="14"/>
      <c r="Z757" s="14"/>
    </row>
    <row r="758" spans="1:26" ht="16.5" customHeight="1" x14ac:dyDescent="0.15">
      <c r="A758" s="133"/>
      <c r="B758" s="183"/>
      <c r="C758" s="260"/>
      <c r="D758" s="14"/>
      <c r="E758" s="14"/>
      <c r="F758" s="14"/>
      <c r="G758" s="14"/>
      <c r="H758" s="14"/>
      <c r="I758" s="14"/>
      <c r="J758" s="14"/>
      <c r="K758" s="14"/>
      <c r="L758" s="14"/>
      <c r="M758" s="14"/>
      <c r="N758" s="14"/>
      <c r="O758" s="14"/>
      <c r="P758" s="14"/>
      <c r="Q758" s="261"/>
      <c r="R758" s="14"/>
      <c r="S758" s="14"/>
      <c r="T758" s="14"/>
      <c r="U758" s="14"/>
      <c r="V758" s="14"/>
      <c r="W758" s="14"/>
      <c r="X758" s="14"/>
      <c r="Y758" s="14"/>
      <c r="Z758" s="14"/>
    </row>
    <row r="759" spans="1:26" ht="16.5" customHeight="1" x14ac:dyDescent="0.15">
      <c r="A759" s="133"/>
      <c r="B759" s="183"/>
      <c r="C759" s="260"/>
      <c r="D759" s="14"/>
      <c r="E759" s="14"/>
      <c r="F759" s="14"/>
      <c r="G759" s="14"/>
      <c r="H759" s="14"/>
      <c r="I759" s="14"/>
      <c r="J759" s="14"/>
      <c r="K759" s="14"/>
      <c r="L759" s="14"/>
      <c r="M759" s="14"/>
      <c r="N759" s="14"/>
      <c r="O759" s="14"/>
      <c r="P759" s="14"/>
      <c r="Q759" s="261"/>
      <c r="R759" s="14"/>
      <c r="S759" s="14"/>
      <c r="T759" s="14"/>
      <c r="U759" s="14"/>
      <c r="V759" s="14"/>
      <c r="W759" s="14"/>
      <c r="X759" s="14"/>
      <c r="Y759" s="14"/>
      <c r="Z759" s="14"/>
    </row>
    <row r="760" spans="1:26" ht="16.5" customHeight="1" x14ac:dyDescent="0.15">
      <c r="A760" s="133"/>
      <c r="B760" s="183"/>
      <c r="C760" s="260"/>
      <c r="D760" s="14"/>
      <c r="E760" s="14"/>
      <c r="F760" s="14"/>
      <c r="G760" s="14"/>
      <c r="H760" s="14"/>
      <c r="I760" s="14"/>
      <c r="J760" s="14"/>
      <c r="K760" s="14"/>
      <c r="L760" s="14"/>
      <c r="M760" s="14"/>
      <c r="N760" s="14"/>
      <c r="O760" s="14"/>
      <c r="P760" s="14"/>
      <c r="Q760" s="261"/>
      <c r="R760" s="14"/>
      <c r="S760" s="14"/>
      <c r="T760" s="14"/>
      <c r="U760" s="14"/>
      <c r="V760" s="14"/>
      <c r="W760" s="14"/>
      <c r="X760" s="14"/>
      <c r="Y760" s="14"/>
      <c r="Z760" s="14"/>
    </row>
    <row r="761" spans="1:26" ht="16.5" customHeight="1" x14ac:dyDescent="0.15">
      <c r="A761" s="133"/>
      <c r="B761" s="183"/>
      <c r="C761" s="260"/>
      <c r="D761" s="14"/>
      <c r="E761" s="14"/>
      <c r="F761" s="14"/>
      <c r="G761" s="14"/>
      <c r="H761" s="14"/>
      <c r="I761" s="14"/>
      <c r="J761" s="14"/>
      <c r="K761" s="14"/>
      <c r="L761" s="14"/>
      <c r="M761" s="14"/>
      <c r="N761" s="14"/>
      <c r="O761" s="14"/>
      <c r="P761" s="14"/>
      <c r="Q761" s="261"/>
      <c r="R761" s="14"/>
      <c r="S761" s="14"/>
      <c r="T761" s="14"/>
      <c r="U761" s="14"/>
      <c r="V761" s="14"/>
      <c r="W761" s="14"/>
      <c r="X761" s="14"/>
      <c r="Y761" s="14"/>
      <c r="Z761" s="14"/>
    </row>
    <row r="762" spans="1:26" ht="16.5" customHeight="1" x14ac:dyDescent="0.15">
      <c r="A762" s="133"/>
      <c r="B762" s="183"/>
      <c r="C762" s="260"/>
      <c r="D762" s="14"/>
      <c r="E762" s="14"/>
      <c r="F762" s="14"/>
      <c r="G762" s="14"/>
      <c r="H762" s="14"/>
      <c r="I762" s="14"/>
      <c r="J762" s="14"/>
      <c r="K762" s="14"/>
      <c r="L762" s="14"/>
      <c r="M762" s="14"/>
      <c r="N762" s="14"/>
      <c r="O762" s="14"/>
      <c r="P762" s="14"/>
      <c r="Q762" s="261"/>
      <c r="R762" s="14"/>
      <c r="S762" s="14"/>
      <c r="T762" s="14"/>
      <c r="U762" s="14"/>
      <c r="V762" s="14"/>
      <c r="W762" s="14"/>
      <c r="X762" s="14"/>
      <c r="Y762" s="14"/>
      <c r="Z762" s="14"/>
    </row>
    <row r="763" spans="1:26" ht="16.5" customHeight="1" x14ac:dyDescent="0.15">
      <c r="A763" s="133"/>
      <c r="B763" s="183"/>
      <c r="C763" s="260"/>
      <c r="D763" s="14"/>
      <c r="E763" s="14"/>
      <c r="F763" s="14"/>
      <c r="G763" s="14"/>
      <c r="H763" s="14"/>
      <c r="I763" s="14"/>
      <c r="J763" s="14"/>
      <c r="K763" s="14"/>
      <c r="L763" s="14"/>
      <c r="M763" s="14"/>
      <c r="N763" s="14"/>
      <c r="O763" s="14"/>
      <c r="P763" s="14"/>
      <c r="Q763" s="261"/>
      <c r="R763" s="14"/>
      <c r="S763" s="14"/>
      <c r="T763" s="14"/>
      <c r="U763" s="14"/>
      <c r="V763" s="14"/>
      <c r="W763" s="14"/>
      <c r="X763" s="14"/>
      <c r="Y763" s="14"/>
      <c r="Z763" s="14"/>
    </row>
    <row r="764" spans="1:26" ht="16.5" customHeight="1" x14ac:dyDescent="0.15">
      <c r="A764" s="133"/>
      <c r="B764" s="183"/>
      <c r="C764" s="260"/>
      <c r="D764" s="14"/>
      <c r="E764" s="14"/>
      <c r="F764" s="14"/>
      <c r="G764" s="14"/>
      <c r="H764" s="14"/>
      <c r="I764" s="14"/>
      <c r="J764" s="14"/>
      <c r="K764" s="14"/>
      <c r="L764" s="14"/>
      <c r="M764" s="14"/>
      <c r="N764" s="14"/>
      <c r="O764" s="14"/>
      <c r="P764" s="14"/>
      <c r="Q764" s="261"/>
      <c r="R764" s="14"/>
      <c r="S764" s="14"/>
      <c r="T764" s="14"/>
      <c r="U764" s="14"/>
      <c r="V764" s="14"/>
      <c r="W764" s="14"/>
      <c r="X764" s="14"/>
      <c r="Y764" s="14"/>
      <c r="Z764" s="14"/>
    </row>
    <row r="765" spans="1:26" ht="16.5" customHeight="1" x14ac:dyDescent="0.15">
      <c r="A765" s="133"/>
      <c r="B765" s="183"/>
      <c r="C765" s="260"/>
      <c r="D765" s="14"/>
      <c r="E765" s="14"/>
      <c r="F765" s="14"/>
      <c r="G765" s="14"/>
      <c r="H765" s="14"/>
      <c r="I765" s="14"/>
      <c r="J765" s="14"/>
      <c r="K765" s="14"/>
      <c r="L765" s="14"/>
      <c r="M765" s="14"/>
      <c r="N765" s="14"/>
      <c r="O765" s="14"/>
      <c r="P765" s="14"/>
      <c r="Q765" s="261"/>
      <c r="R765" s="14"/>
      <c r="S765" s="14"/>
      <c r="T765" s="14"/>
      <c r="U765" s="14"/>
      <c r="V765" s="14"/>
      <c r="W765" s="14"/>
      <c r="X765" s="14"/>
      <c r="Y765" s="14"/>
      <c r="Z765" s="14"/>
    </row>
    <row r="766" spans="1:26" ht="16.5" customHeight="1" x14ac:dyDescent="0.15">
      <c r="A766" s="133"/>
      <c r="B766" s="183"/>
      <c r="C766" s="260"/>
      <c r="D766" s="14"/>
      <c r="E766" s="14"/>
      <c r="F766" s="14"/>
      <c r="G766" s="14"/>
      <c r="H766" s="14"/>
      <c r="I766" s="14"/>
      <c r="J766" s="14"/>
      <c r="K766" s="14"/>
      <c r="L766" s="14"/>
      <c r="M766" s="14"/>
      <c r="N766" s="14"/>
      <c r="O766" s="14"/>
      <c r="P766" s="14"/>
      <c r="Q766" s="261"/>
      <c r="R766" s="14"/>
      <c r="S766" s="14"/>
      <c r="T766" s="14"/>
      <c r="U766" s="14"/>
      <c r="V766" s="14"/>
      <c r="W766" s="14"/>
      <c r="X766" s="14"/>
      <c r="Y766" s="14"/>
      <c r="Z766" s="14"/>
    </row>
    <row r="767" spans="1:26" ht="16.5" customHeight="1" x14ac:dyDescent="0.15">
      <c r="A767" s="133"/>
      <c r="B767" s="183"/>
      <c r="C767" s="260"/>
      <c r="D767" s="14"/>
      <c r="E767" s="14"/>
      <c r="F767" s="14"/>
      <c r="G767" s="14"/>
      <c r="H767" s="14"/>
      <c r="I767" s="14"/>
      <c r="J767" s="14"/>
      <c r="K767" s="14"/>
      <c r="L767" s="14"/>
      <c r="M767" s="14"/>
      <c r="N767" s="14"/>
      <c r="O767" s="14"/>
      <c r="P767" s="14"/>
      <c r="Q767" s="261"/>
      <c r="R767" s="14"/>
      <c r="S767" s="14"/>
      <c r="T767" s="14"/>
      <c r="U767" s="14"/>
      <c r="V767" s="14"/>
      <c r="W767" s="14"/>
      <c r="X767" s="14"/>
      <c r="Y767" s="14"/>
      <c r="Z767" s="14"/>
    </row>
    <row r="768" spans="1:26" ht="16.5" customHeight="1" x14ac:dyDescent="0.15">
      <c r="A768" s="133"/>
      <c r="B768" s="183"/>
      <c r="C768" s="260"/>
      <c r="D768" s="14"/>
      <c r="E768" s="14"/>
      <c r="F768" s="14"/>
      <c r="G768" s="14"/>
      <c r="H768" s="14"/>
      <c r="I768" s="14"/>
      <c r="J768" s="14"/>
      <c r="K768" s="14"/>
      <c r="L768" s="14"/>
      <c r="M768" s="14"/>
      <c r="N768" s="14"/>
      <c r="O768" s="14"/>
      <c r="P768" s="14"/>
      <c r="Q768" s="261"/>
      <c r="R768" s="14"/>
      <c r="S768" s="14"/>
      <c r="T768" s="14"/>
      <c r="U768" s="14"/>
      <c r="V768" s="14"/>
      <c r="W768" s="14"/>
      <c r="X768" s="14"/>
      <c r="Y768" s="14"/>
      <c r="Z768" s="14"/>
    </row>
    <row r="769" spans="1:26" ht="16.5" customHeight="1" x14ac:dyDescent="0.15">
      <c r="A769" s="133"/>
      <c r="B769" s="183"/>
      <c r="C769" s="260"/>
      <c r="D769" s="14"/>
      <c r="E769" s="14"/>
      <c r="F769" s="14"/>
      <c r="G769" s="14"/>
      <c r="H769" s="14"/>
      <c r="I769" s="14"/>
      <c r="J769" s="14"/>
      <c r="K769" s="14"/>
      <c r="L769" s="14"/>
      <c r="M769" s="14"/>
      <c r="N769" s="14"/>
      <c r="O769" s="14"/>
      <c r="P769" s="14"/>
      <c r="Q769" s="261"/>
      <c r="R769" s="14"/>
      <c r="S769" s="14"/>
      <c r="T769" s="14"/>
      <c r="U769" s="14"/>
      <c r="V769" s="14"/>
      <c r="W769" s="14"/>
      <c r="X769" s="14"/>
      <c r="Y769" s="14"/>
      <c r="Z769" s="14"/>
    </row>
    <row r="770" spans="1:26" ht="16.5" customHeight="1" x14ac:dyDescent="0.15">
      <c r="A770" s="133"/>
      <c r="B770" s="183"/>
      <c r="C770" s="260"/>
      <c r="D770" s="14"/>
      <c r="E770" s="14"/>
      <c r="F770" s="14"/>
      <c r="G770" s="14"/>
      <c r="H770" s="14"/>
      <c r="I770" s="14"/>
      <c r="J770" s="14"/>
      <c r="K770" s="14"/>
      <c r="L770" s="14"/>
      <c r="M770" s="14"/>
      <c r="N770" s="14"/>
      <c r="O770" s="14"/>
      <c r="P770" s="14"/>
      <c r="Q770" s="261"/>
      <c r="R770" s="14"/>
      <c r="S770" s="14"/>
      <c r="T770" s="14"/>
      <c r="U770" s="14"/>
      <c r="V770" s="14"/>
      <c r="W770" s="14"/>
      <c r="X770" s="14"/>
      <c r="Y770" s="14"/>
      <c r="Z770" s="14"/>
    </row>
    <row r="771" spans="1:26" ht="16.5" customHeight="1" x14ac:dyDescent="0.15">
      <c r="A771" s="133"/>
      <c r="B771" s="183"/>
      <c r="C771" s="260"/>
      <c r="D771" s="14"/>
      <c r="E771" s="14"/>
      <c r="F771" s="14"/>
      <c r="G771" s="14"/>
      <c r="H771" s="14"/>
      <c r="I771" s="14"/>
      <c r="J771" s="14"/>
      <c r="K771" s="14"/>
      <c r="L771" s="14"/>
      <c r="M771" s="14"/>
      <c r="N771" s="14"/>
      <c r="O771" s="14"/>
      <c r="P771" s="14"/>
      <c r="Q771" s="261"/>
      <c r="R771" s="14"/>
      <c r="S771" s="14"/>
      <c r="T771" s="14"/>
      <c r="U771" s="14"/>
      <c r="V771" s="14"/>
      <c r="W771" s="14"/>
      <c r="X771" s="14"/>
      <c r="Y771" s="14"/>
      <c r="Z771" s="14"/>
    </row>
    <row r="772" spans="1:26" ht="16.5" customHeight="1" x14ac:dyDescent="0.15">
      <c r="A772" s="133"/>
      <c r="B772" s="183"/>
      <c r="C772" s="260"/>
      <c r="D772" s="14"/>
      <c r="E772" s="14"/>
      <c r="F772" s="14"/>
      <c r="G772" s="14"/>
      <c r="H772" s="14"/>
      <c r="I772" s="14"/>
      <c r="J772" s="14"/>
      <c r="K772" s="14"/>
      <c r="L772" s="14"/>
      <c r="M772" s="14"/>
      <c r="N772" s="14"/>
      <c r="O772" s="14"/>
      <c r="P772" s="14"/>
      <c r="Q772" s="261"/>
      <c r="R772" s="14"/>
      <c r="S772" s="14"/>
      <c r="T772" s="14"/>
      <c r="U772" s="14"/>
      <c r="V772" s="14"/>
      <c r="W772" s="14"/>
      <c r="X772" s="14"/>
      <c r="Y772" s="14"/>
      <c r="Z772" s="14"/>
    </row>
    <row r="773" spans="1:26" ht="16.5" customHeight="1" x14ac:dyDescent="0.15">
      <c r="A773" s="133"/>
      <c r="B773" s="183"/>
      <c r="C773" s="260"/>
      <c r="D773" s="14"/>
      <c r="E773" s="14"/>
      <c r="F773" s="14"/>
      <c r="G773" s="14"/>
      <c r="H773" s="14"/>
      <c r="I773" s="14"/>
      <c r="J773" s="14"/>
      <c r="K773" s="14"/>
      <c r="L773" s="14"/>
      <c r="M773" s="14"/>
      <c r="N773" s="14"/>
      <c r="O773" s="14"/>
      <c r="P773" s="14"/>
      <c r="Q773" s="261"/>
      <c r="R773" s="14"/>
      <c r="S773" s="14"/>
      <c r="T773" s="14"/>
      <c r="U773" s="14"/>
      <c r="V773" s="14"/>
      <c r="W773" s="14"/>
      <c r="X773" s="14"/>
      <c r="Y773" s="14"/>
      <c r="Z773" s="14"/>
    </row>
    <row r="774" spans="1:26" ht="16.5" customHeight="1" x14ac:dyDescent="0.15">
      <c r="A774" s="133"/>
      <c r="B774" s="183"/>
      <c r="C774" s="260"/>
      <c r="D774" s="14"/>
      <c r="E774" s="14"/>
      <c r="F774" s="14"/>
      <c r="G774" s="14"/>
      <c r="H774" s="14"/>
      <c r="I774" s="14"/>
      <c r="J774" s="14"/>
      <c r="K774" s="14"/>
      <c r="L774" s="14"/>
      <c r="M774" s="14"/>
      <c r="N774" s="14"/>
      <c r="O774" s="14"/>
      <c r="P774" s="14"/>
      <c r="Q774" s="261"/>
      <c r="R774" s="14"/>
      <c r="S774" s="14"/>
      <c r="T774" s="14"/>
      <c r="U774" s="14"/>
      <c r="V774" s="14"/>
      <c r="W774" s="14"/>
      <c r="X774" s="14"/>
      <c r="Y774" s="14"/>
      <c r="Z774" s="14"/>
    </row>
    <row r="775" spans="1:26" ht="16.5" customHeight="1" x14ac:dyDescent="0.15">
      <c r="A775" s="133"/>
      <c r="B775" s="183"/>
      <c r="C775" s="260"/>
      <c r="D775" s="14"/>
      <c r="E775" s="14"/>
      <c r="F775" s="14"/>
      <c r="G775" s="14"/>
      <c r="H775" s="14"/>
      <c r="I775" s="14"/>
      <c r="J775" s="14"/>
      <c r="K775" s="14"/>
      <c r="L775" s="14"/>
      <c r="M775" s="14"/>
      <c r="N775" s="14"/>
      <c r="O775" s="14"/>
      <c r="P775" s="14"/>
      <c r="Q775" s="261"/>
      <c r="R775" s="14"/>
      <c r="S775" s="14"/>
      <c r="T775" s="14"/>
      <c r="U775" s="14"/>
      <c r="V775" s="14"/>
      <c r="W775" s="14"/>
      <c r="X775" s="14"/>
      <c r="Y775" s="14"/>
      <c r="Z775" s="14"/>
    </row>
    <row r="776" spans="1:26" ht="16.5" customHeight="1" x14ac:dyDescent="0.15">
      <c r="A776" s="133"/>
      <c r="B776" s="183"/>
      <c r="C776" s="260"/>
      <c r="D776" s="14"/>
      <c r="E776" s="14"/>
      <c r="F776" s="14"/>
      <c r="G776" s="14"/>
      <c r="H776" s="14"/>
      <c r="I776" s="14"/>
      <c r="J776" s="14"/>
      <c r="K776" s="14"/>
      <c r="L776" s="14"/>
      <c r="M776" s="14"/>
      <c r="N776" s="14"/>
      <c r="O776" s="14"/>
      <c r="P776" s="14"/>
      <c r="Q776" s="261"/>
      <c r="R776" s="14"/>
      <c r="S776" s="14"/>
      <c r="T776" s="14"/>
      <c r="U776" s="14"/>
      <c r="V776" s="14"/>
      <c r="W776" s="14"/>
      <c r="X776" s="14"/>
      <c r="Y776" s="14"/>
      <c r="Z776" s="14"/>
    </row>
    <row r="777" spans="1:26" ht="16.5" customHeight="1" x14ac:dyDescent="0.15">
      <c r="A777" s="133"/>
      <c r="B777" s="183"/>
      <c r="C777" s="260"/>
      <c r="D777" s="14"/>
      <c r="E777" s="14"/>
      <c r="F777" s="14"/>
      <c r="G777" s="14"/>
      <c r="H777" s="14"/>
      <c r="I777" s="14"/>
      <c r="J777" s="14"/>
      <c r="K777" s="14"/>
      <c r="L777" s="14"/>
      <c r="M777" s="14"/>
      <c r="N777" s="14"/>
      <c r="O777" s="14"/>
      <c r="P777" s="14"/>
      <c r="Q777" s="261"/>
      <c r="R777" s="14"/>
      <c r="S777" s="14"/>
      <c r="T777" s="14"/>
      <c r="U777" s="14"/>
      <c r="V777" s="14"/>
      <c r="W777" s="14"/>
      <c r="X777" s="14"/>
      <c r="Y777" s="14"/>
      <c r="Z777" s="14"/>
    </row>
    <row r="778" spans="1:26" ht="16.5" customHeight="1" x14ac:dyDescent="0.15">
      <c r="A778" s="133"/>
      <c r="B778" s="183"/>
      <c r="C778" s="260"/>
      <c r="D778" s="14"/>
      <c r="E778" s="14"/>
      <c r="F778" s="14"/>
      <c r="G778" s="14"/>
      <c r="H778" s="14"/>
      <c r="I778" s="14"/>
      <c r="J778" s="14"/>
      <c r="K778" s="14"/>
      <c r="L778" s="14"/>
      <c r="M778" s="14"/>
      <c r="N778" s="14"/>
      <c r="O778" s="14"/>
      <c r="P778" s="14"/>
      <c r="Q778" s="261"/>
      <c r="R778" s="14"/>
      <c r="S778" s="14"/>
      <c r="T778" s="14"/>
      <c r="U778" s="14"/>
      <c r="V778" s="14"/>
      <c r="W778" s="14"/>
      <c r="X778" s="14"/>
      <c r="Y778" s="14"/>
      <c r="Z778" s="14"/>
    </row>
    <row r="779" spans="1:26" ht="16.5" customHeight="1" x14ac:dyDescent="0.15">
      <c r="A779" s="133"/>
      <c r="B779" s="183"/>
      <c r="C779" s="260"/>
      <c r="D779" s="14"/>
      <c r="E779" s="14"/>
      <c r="F779" s="14"/>
      <c r="G779" s="14"/>
      <c r="H779" s="14"/>
      <c r="I779" s="14"/>
      <c r="J779" s="14"/>
      <c r="K779" s="14"/>
      <c r="L779" s="14"/>
      <c r="M779" s="14"/>
      <c r="N779" s="14"/>
      <c r="O779" s="14"/>
      <c r="P779" s="14"/>
      <c r="Q779" s="261"/>
      <c r="R779" s="14"/>
      <c r="S779" s="14"/>
      <c r="T779" s="14"/>
      <c r="U779" s="14"/>
      <c r="V779" s="14"/>
      <c r="W779" s="14"/>
      <c r="X779" s="14"/>
      <c r="Y779" s="14"/>
      <c r="Z779" s="14"/>
    </row>
    <row r="780" spans="1:26" ht="16.5" customHeight="1" x14ac:dyDescent="0.15">
      <c r="A780" s="133"/>
      <c r="B780" s="183"/>
      <c r="C780" s="260"/>
      <c r="D780" s="14"/>
      <c r="E780" s="14"/>
      <c r="F780" s="14"/>
      <c r="G780" s="14"/>
      <c r="H780" s="14"/>
      <c r="I780" s="14"/>
      <c r="J780" s="14"/>
      <c r="K780" s="14"/>
      <c r="L780" s="14"/>
      <c r="M780" s="14"/>
      <c r="N780" s="14"/>
      <c r="O780" s="14"/>
      <c r="P780" s="14"/>
      <c r="Q780" s="261"/>
      <c r="R780" s="14"/>
      <c r="S780" s="14"/>
      <c r="T780" s="14"/>
      <c r="U780" s="14"/>
      <c r="V780" s="14"/>
      <c r="W780" s="14"/>
      <c r="X780" s="14"/>
      <c r="Y780" s="14"/>
      <c r="Z780" s="14"/>
    </row>
    <row r="781" spans="1:26" ht="16.5" customHeight="1" x14ac:dyDescent="0.15">
      <c r="A781" s="133"/>
      <c r="B781" s="183"/>
      <c r="C781" s="260"/>
      <c r="D781" s="14"/>
      <c r="E781" s="14"/>
      <c r="F781" s="14"/>
      <c r="G781" s="14"/>
      <c r="H781" s="14"/>
      <c r="I781" s="14"/>
      <c r="J781" s="14"/>
      <c r="K781" s="14"/>
      <c r="L781" s="14"/>
      <c r="M781" s="14"/>
      <c r="N781" s="14"/>
      <c r="O781" s="14"/>
      <c r="P781" s="14"/>
      <c r="Q781" s="261"/>
      <c r="R781" s="14"/>
      <c r="S781" s="14"/>
      <c r="T781" s="14"/>
      <c r="U781" s="14"/>
      <c r="V781" s="14"/>
      <c r="W781" s="14"/>
      <c r="X781" s="14"/>
      <c r="Y781" s="14"/>
      <c r="Z781" s="14"/>
    </row>
    <row r="782" spans="1:26" ht="15.75" customHeight="1" x14ac:dyDescent="0.15"/>
    <row r="783" spans="1:26" ht="15.75" customHeight="1" x14ac:dyDescent="0.15"/>
    <row r="784" spans="1:26"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Trang tính</vt:lpstr>
      </vt:variant>
      <vt:variant>
        <vt:i4>6</vt:i4>
      </vt:variant>
    </vt:vector>
  </HeadingPairs>
  <TitlesOfParts>
    <vt:vector size="6" baseType="lpstr">
      <vt:lpstr>Đề </vt:lpstr>
      <vt:lpstr>DS</vt:lpstr>
      <vt:lpstr>Sheet1</vt:lpstr>
      <vt:lpstr>chuong</vt:lpstr>
      <vt:lpstr>2</vt:lpstr>
      <vt:lpst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chienthan2431@gmail.com</dc:creator>
  <dcterms:created xsi:type="dcterms:W3CDTF">2023-10-15T12:45:04Z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751C89CC47CF47EB975367F278BC123A_12</vt:lpwstr>
  </property>
  <property fmtid="{D5CDD505-2E9C-101B-9397-08002B2CF9AE}" pid="3" name="KSOProductBuildVer">
    <vt:lpwstr>1033-12.2.0.13266</vt:lpwstr>
  </property>
</Properties>
</file>