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C:\Users\phucd\Documents\Zalo Received Files\"/>
    </mc:Choice>
  </mc:AlternateContent>
  <xr:revisionPtr revIDLastSave="0" documentId="13_ncr:1_{6D8C1FC2-2A96-41D1-8937-5E37EB189DE7}" xr6:coauthVersionLast="47" xr6:coauthVersionMax="47" xr10:uidLastSave="{00000000-0000-0000-0000-000000000000}"/>
  <bookViews>
    <workbookView xWindow="-108" yWindow="-108" windowWidth="23256" windowHeight="12720" activeTab="4" xr2:uid="{00000000-000D-0000-FFFF-FFFF00000000}"/>
  </bookViews>
  <sheets>
    <sheet name="Đề " sheetId="1" r:id="rId1"/>
    <sheet name="DS" sheetId="2" r:id="rId2"/>
    <sheet name="Sheet1" sheetId="6" r:id="rId3"/>
    <sheet name="chuong" sheetId="3" r:id="rId4"/>
    <sheet name="2" sheetId="9" r:id="rId5"/>
    <sheet name="3" sheetId="8"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5" i="9" l="1"/>
  <c r="T15" i="9"/>
  <c r="BK15" i="9"/>
  <c r="EM15" i="9"/>
  <c r="EL15" i="9"/>
  <c r="EB15" i="9"/>
  <c r="CX15" i="9"/>
  <c r="BK12" i="9"/>
  <c r="BZ15" i="9" l="1"/>
  <c r="BX15" i="9"/>
  <c r="BW15" i="9"/>
  <c r="BL15" i="9"/>
  <c r="AI14" i="9"/>
  <c r="AH14" i="9"/>
  <c r="T14" i="9"/>
  <c r="BX12" i="9"/>
  <c r="BW12" i="9"/>
  <c r="Y12" i="9"/>
  <c r="Y11" i="9"/>
  <c r="BX9" i="9"/>
  <c r="BW9" i="9"/>
  <c r="U14" i="9" l="1"/>
  <c r="BM15" i="9"/>
  <c r="BN15" i="9" s="1"/>
  <c r="BY15" i="9"/>
  <c r="D26" i="8" l="1"/>
  <c r="D341" i="8" l="1"/>
  <c r="D296" i="8"/>
  <c r="D216" i="8" l="1"/>
  <c r="D235" i="8" s="1"/>
  <c r="D214" i="8"/>
  <c r="D242" i="8"/>
  <c r="D230" i="8" l="1"/>
  <c r="D250" i="8"/>
  <c r="D222" i="8"/>
  <c r="D233" i="8"/>
  <c r="D228" i="8"/>
  <c r="D220" i="8"/>
  <c r="D246" i="8"/>
  <c r="C549" i="8" s="1"/>
  <c r="D480" i="8"/>
  <c r="D478" i="8"/>
  <c r="S549" i="8" l="1"/>
  <c r="R549" i="8"/>
  <c r="T549" i="8"/>
  <c r="D551" i="8"/>
  <c r="S551" i="8"/>
  <c r="R551" i="8"/>
  <c r="T551" i="8"/>
  <c r="E551" i="8"/>
  <c r="J551" i="8"/>
  <c r="M551" i="8"/>
  <c r="F551" i="8"/>
  <c r="N551" i="8"/>
  <c r="I551" i="8"/>
  <c r="Q551" i="8"/>
  <c r="H551" i="8"/>
  <c r="L551" i="8"/>
  <c r="P551" i="8"/>
  <c r="G551" i="8"/>
  <c r="K551" i="8"/>
  <c r="O551" i="8"/>
  <c r="C551" i="8"/>
  <c r="D549" i="8"/>
  <c r="F549" i="8"/>
  <c r="H549" i="8"/>
  <c r="J549" i="8"/>
  <c r="L549" i="8"/>
  <c r="N549" i="8"/>
  <c r="P549" i="8"/>
  <c r="E549" i="8"/>
  <c r="G549" i="8"/>
  <c r="I549" i="8"/>
  <c r="K549" i="8"/>
  <c r="M549" i="8"/>
  <c r="O549" i="8"/>
  <c r="Q549" i="8"/>
  <c r="D486" i="8"/>
  <c r="D485" i="8"/>
  <c r="D484" i="8"/>
  <c r="D482" i="8"/>
  <c r="R537" i="8" l="1"/>
  <c r="R539" i="8" s="1"/>
  <c r="C537" i="8"/>
  <c r="C539" i="8" s="1"/>
  <c r="T537" i="8"/>
  <c r="T539" i="8" s="1"/>
  <c r="S537" i="8"/>
  <c r="S539" i="8" s="1"/>
  <c r="E537" i="8"/>
  <c r="E539" i="8" s="1"/>
  <c r="G537" i="8"/>
  <c r="G539" i="8" s="1"/>
  <c r="I537" i="8"/>
  <c r="I539" i="8" s="1"/>
  <c r="K537" i="8"/>
  <c r="K539" i="8" s="1"/>
  <c r="M537" i="8"/>
  <c r="M539" i="8" s="1"/>
  <c r="O537" i="8"/>
  <c r="O539" i="8" s="1"/>
  <c r="Q537" i="8"/>
  <c r="Q539" i="8" s="1"/>
  <c r="D537" i="8"/>
  <c r="D539" i="8" s="1"/>
  <c r="F537" i="8"/>
  <c r="F539" i="8" s="1"/>
  <c r="H537" i="8"/>
  <c r="H539" i="8" s="1"/>
  <c r="J537" i="8"/>
  <c r="J539" i="8" s="1"/>
  <c r="L537" i="8"/>
  <c r="L539" i="8" s="1"/>
  <c r="N537" i="8"/>
  <c r="N539" i="8" s="1"/>
  <c r="P537" i="8"/>
  <c r="P539" i="8" s="1"/>
  <c r="D405" i="8"/>
  <c r="D413" i="8" s="1"/>
  <c r="F468" i="8" l="1"/>
  <c r="D438" i="8"/>
  <c r="D443" i="8" s="1"/>
  <c r="F411" i="8"/>
  <c r="F408" i="8"/>
  <c r="D451" i="8"/>
  <c r="F449" i="8"/>
  <c r="F446" i="8"/>
  <c r="D431" i="8"/>
  <c r="D433" i="8"/>
  <c r="D442" i="8" s="1"/>
  <c r="F428" i="8" l="1"/>
  <c r="D395" i="8"/>
  <c r="D393" i="8"/>
  <c r="F390" i="8"/>
  <c r="D404" i="8" l="1"/>
  <c r="F385" i="8"/>
  <c r="D371" i="8"/>
  <c r="D370" i="8"/>
  <c r="D365" i="8"/>
  <c r="F357" i="8"/>
  <c r="D344" i="8"/>
  <c r="D345" i="8" s="1"/>
  <c r="D312" i="8"/>
  <c r="D333" i="8" l="1"/>
  <c r="D351" i="8" l="1"/>
  <c r="D313" i="8"/>
  <c r="E310" i="8"/>
  <c r="D288" i="8"/>
  <c r="D284" i="8"/>
  <c r="D334" i="8" l="1"/>
  <c r="D511" i="8"/>
  <c r="D377" i="8"/>
  <c r="D376" i="8"/>
  <c r="D354" i="8" l="1"/>
  <c r="D357" i="8" s="1"/>
  <c r="D358" i="8" l="1"/>
  <c r="D515" i="8" s="1"/>
  <c r="D198" i="8"/>
  <c r="D197" i="8"/>
  <c r="D196" i="8"/>
  <c r="D195" i="8"/>
  <c r="F192" i="8"/>
  <c r="D378" i="8" l="1"/>
  <c r="D382" i="8" s="1"/>
  <c r="D385" i="8" s="1"/>
  <c r="D386" i="8" s="1"/>
  <c r="D132" i="8"/>
  <c r="D133" i="8" s="1"/>
  <c r="D177" i="8"/>
  <c r="F133" i="8"/>
  <c r="F132" i="8"/>
  <c r="F129" i="8"/>
  <c r="D115" i="8"/>
  <c r="D175" i="8"/>
  <c r="D173" i="8"/>
  <c r="D512" i="8" s="1"/>
  <c r="D166" i="8"/>
  <c r="D157" i="8"/>
  <c r="F153" i="8"/>
  <c r="F151" i="8"/>
  <c r="D148" i="8"/>
  <c r="F108" i="8"/>
  <c r="F96" i="8"/>
  <c r="D92" i="8"/>
  <c r="D104" i="8" s="1"/>
  <c r="D174" i="8" s="1"/>
  <c r="F89" i="8"/>
  <c r="D87" i="8"/>
  <c r="D106" i="8" s="1"/>
  <c r="F82" i="8"/>
  <c r="F73" i="8"/>
  <c r="D60" i="8"/>
  <c r="D54" i="8"/>
  <c r="D52" i="8"/>
  <c r="D53" i="8" s="1"/>
  <c r="F51" i="8"/>
  <c r="F48" i="8"/>
  <c r="F34" i="8"/>
  <c r="D29" i="8"/>
  <c r="D215" i="8" s="1"/>
  <c r="D234" i="8" s="1"/>
  <c r="F26" i="8"/>
  <c r="F16" i="8"/>
  <c r="D14" i="8"/>
  <c r="D86" i="8" s="1"/>
  <c r="D178" i="8" l="1"/>
  <c r="D247" i="8"/>
  <c r="D229" i="8"/>
  <c r="D517" i="8"/>
  <c r="D403" i="8"/>
  <c r="D466" i="8"/>
  <c r="D470" i="8" s="1"/>
  <c r="D432" i="8"/>
  <c r="D450" i="8" s="1"/>
  <c r="D412" i="8"/>
  <c r="D394" i="8"/>
  <c r="D286" i="8"/>
  <c r="D32" i="8"/>
  <c r="D82" i="8" s="1"/>
  <c r="D55" i="8"/>
  <c r="D61" i="8" s="1"/>
  <c r="D62" i="8" s="1"/>
  <c r="D91" i="8"/>
  <c r="D436" i="8" l="1"/>
  <c r="T542" i="8"/>
  <c r="S542" i="8"/>
  <c r="R542" i="8"/>
  <c r="R550" i="8"/>
  <c r="T550" i="8"/>
  <c r="S550" i="8"/>
  <c r="D176" i="8"/>
  <c r="D179" i="8" s="1"/>
  <c r="D194" i="8" s="1"/>
  <c r="D199" i="8" s="1"/>
  <c r="D527" i="8"/>
  <c r="I555" i="8" s="1"/>
  <c r="D542" i="8"/>
  <c r="H542" i="8"/>
  <c r="L542" i="8"/>
  <c r="P542" i="8"/>
  <c r="K542" i="8"/>
  <c r="I542" i="8"/>
  <c r="Q542" i="8"/>
  <c r="C542" i="8"/>
  <c r="F542" i="8"/>
  <c r="J542" i="8"/>
  <c r="N542" i="8"/>
  <c r="G542" i="8"/>
  <c r="O542" i="8"/>
  <c r="E542" i="8"/>
  <c r="M542" i="8"/>
  <c r="D550" i="8"/>
  <c r="F550" i="8"/>
  <c r="H550" i="8"/>
  <c r="J550" i="8"/>
  <c r="L550" i="8"/>
  <c r="N550" i="8"/>
  <c r="P550" i="8"/>
  <c r="E550" i="8"/>
  <c r="G550" i="8"/>
  <c r="I550" i="8"/>
  <c r="K550" i="8"/>
  <c r="M550" i="8"/>
  <c r="O550" i="8"/>
  <c r="Q550" i="8"/>
  <c r="C550" i="8"/>
  <c r="D516" i="8"/>
  <c r="D441" i="8"/>
  <c r="D446" i="8" s="1"/>
  <c r="D449" i="8" s="1"/>
  <c r="D459" i="8" s="1"/>
  <c r="D34" i="8"/>
  <c r="D77" i="8"/>
  <c r="D73" i="8"/>
  <c r="D72" i="8"/>
  <c r="I569" i="8" l="1"/>
  <c r="R541" i="8"/>
  <c r="T541" i="8"/>
  <c r="S541" i="8"/>
  <c r="P555" i="8"/>
  <c r="T555" i="8"/>
  <c r="R555" i="8"/>
  <c r="S555" i="8"/>
  <c r="E555" i="8"/>
  <c r="K555" i="8"/>
  <c r="G555" i="8"/>
  <c r="N555" i="8"/>
  <c r="L555" i="8"/>
  <c r="F555" i="8"/>
  <c r="H555" i="8"/>
  <c r="C541" i="8"/>
  <c r="D541" i="8"/>
  <c r="Q555" i="8"/>
  <c r="C555" i="8"/>
  <c r="D555" i="8"/>
  <c r="M555" i="8"/>
  <c r="J555" i="8"/>
  <c r="O555" i="8"/>
  <c r="D526" i="8"/>
  <c r="M554" i="8" s="1"/>
  <c r="E541" i="8"/>
  <c r="I541" i="8"/>
  <c r="M541" i="8"/>
  <c r="Q541" i="8"/>
  <c r="L541" i="8"/>
  <c r="J541" i="8"/>
  <c r="G541" i="8"/>
  <c r="K541" i="8"/>
  <c r="O541" i="8"/>
  <c r="H541" i="8"/>
  <c r="P541" i="8"/>
  <c r="F541" i="8"/>
  <c r="N541" i="8"/>
  <c r="D290" i="8"/>
  <c r="D217" i="8"/>
  <c r="D236" i="8" s="1"/>
  <c r="D455" i="8"/>
  <c r="D457" i="8"/>
  <c r="D453" i="8"/>
  <c r="D80" i="8"/>
  <c r="D554" i="8" l="1"/>
  <c r="O569" i="8"/>
  <c r="M569" i="8"/>
  <c r="C569" i="8"/>
  <c r="H569" i="8"/>
  <c r="L569" i="8"/>
  <c r="G569" i="8"/>
  <c r="E569" i="8"/>
  <c r="R569" i="8"/>
  <c r="P569" i="8"/>
  <c r="D568" i="8"/>
  <c r="M568" i="8"/>
  <c r="J569" i="8"/>
  <c r="D569" i="8"/>
  <c r="Q569" i="8"/>
  <c r="F569" i="8"/>
  <c r="N569" i="8"/>
  <c r="K569" i="8"/>
  <c r="S569" i="8"/>
  <c r="T569" i="8"/>
  <c r="C554" i="8"/>
  <c r="I554" i="8"/>
  <c r="L554" i="8"/>
  <c r="T554" i="8"/>
  <c r="R554" i="8"/>
  <c r="S554" i="8"/>
  <c r="F554" i="8"/>
  <c r="H554" i="8"/>
  <c r="G554" i="8"/>
  <c r="Q554" i="8"/>
  <c r="N554" i="8"/>
  <c r="K554" i="8"/>
  <c r="P554" i="8"/>
  <c r="E554" i="8"/>
  <c r="J554" i="8"/>
  <c r="O554" i="8"/>
  <c r="D251" i="8"/>
  <c r="D231" i="8"/>
  <c r="O568" i="8" l="1"/>
  <c r="E568" i="8"/>
  <c r="K568" i="8"/>
  <c r="Q568" i="8"/>
  <c r="H568" i="8"/>
  <c r="S568" i="8"/>
  <c r="T568" i="8"/>
  <c r="I568" i="8"/>
  <c r="J568" i="8"/>
  <c r="P568" i="8"/>
  <c r="N568" i="8"/>
  <c r="G568" i="8"/>
  <c r="F568" i="8"/>
  <c r="R568" i="8"/>
  <c r="L568" i="8"/>
  <c r="C568" i="8"/>
  <c r="R552" i="8"/>
  <c r="T552" i="8"/>
  <c r="S552" i="8"/>
  <c r="D552" i="8"/>
  <c r="F552" i="8"/>
  <c r="H552" i="8"/>
  <c r="J552" i="8"/>
  <c r="L552" i="8"/>
  <c r="N552" i="8"/>
  <c r="P552" i="8"/>
  <c r="E552" i="8"/>
  <c r="G552" i="8"/>
  <c r="I552" i="8"/>
  <c r="K552" i="8"/>
  <c r="M552" i="8"/>
  <c r="O552" i="8"/>
  <c r="Q552" i="8"/>
  <c r="C552" i="8"/>
  <c r="D455" i="3" l="1"/>
  <c r="D450" i="3"/>
  <c r="D791" i="3" l="1"/>
  <c r="D796" i="3" s="1"/>
  <c r="D783" i="3"/>
  <c r="D797" i="3" s="1"/>
  <c r="D770" i="3"/>
  <c r="D765" i="3"/>
  <c r="D758" i="3"/>
  <c r="D771" i="3" s="1"/>
  <c r="D779" i="3" s="1"/>
  <c r="D749" i="3"/>
  <c r="D741" i="3"/>
  <c r="D739" i="3"/>
  <c r="D732" i="3"/>
  <c r="D723" i="3"/>
  <c r="D687" i="3"/>
  <c r="D721" i="3" s="1"/>
  <c r="D683" i="3"/>
  <c r="D681" i="3"/>
  <c r="D629" i="3"/>
  <c r="D744" i="3" s="1"/>
  <c r="D612" i="3"/>
  <c r="D610" i="3"/>
  <c r="D606" i="3"/>
  <c r="D607" i="3" s="1"/>
  <c r="D601" i="3"/>
  <c r="D598" i="3"/>
  <c r="D571" i="3"/>
  <c r="D702" i="3" s="1"/>
  <c r="D562" i="3"/>
  <c r="D703" i="3" s="1"/>
  <c r="D561" i="3"/>
  <c r="D536" i="3"/>
  <c r="D535" i="3"/>
  <c r="D521" i="3"/>
  <c r="D529" i="3" s="1"/>
  <c r="D663" i="3" s="1"/>
  <c r="D505" i="3"/>
  <c r="D500" i="3"/>
  <c r="D511" i="3" s="1"/>
  <c r="D682" i="3" s="1"/>
  <c r="D496" i="3"/>
  <c r="D495" i="3"/>
  <c r="D476" i="3"/>
  <c r="D472" i="3"/>
  <c r="D609" i="3"/>
  <c r="D457" i="3"/>
  <c r="D442" i="3"/>
  <c r="D475" i="3" l="1"/>
  <c r="D477" i="3" s="1"/>
  <c r="D481" i="3" s="1"/>
  <c r="D685" i="3" s="1"/>
  <c r="D473" i="3"/>
  <c r="D731" i="3"/>
  <c r="D736" i="3" s="1"/>
  <c r="D537" i="3"/>
  <c r="D545" i="3" s="1"/>
  <c r="D689" i="3" s="1"/>
  <c r="D789" i="3"/>
  <c r="D599" i="3"/>
  <c r="D602" i="3" s="1"/>
  <c r="D763" i="3"/>
  <c r="D734" i="3" l="1"/>
  <c r="D748" i="3"/>
  <c r="D737" i="3" s="1"/>
  <c r="D489" i="3"/>
  <c r="D490" i="3" s="1"/>
  <c r="D486" i="3"/>
  <c r="D690" i="3"/>
  <c r="D700" i="3" s="1"/>
  <c r="D708" i="3" s="1"/>
  <c r="D712" i="3" s="1"/>
  <c r="D751" i="3" l="1"/>
  <c r="D753" i="3" s="1"/>
  <c r="D769" i="3" s="1"/>
  <c r="D775" i="3" s="1"/>
  <c r="D776" i="3" s="1"/>
  <c r="D777" i="3" s="1"/>
  <c r="D608" i="3"/>
  <c r="D764" i="3" l="1"/>
  <c r="D766" i="3" s="1"/>
  <c r="D772" i="3" s="1"/>
  <c r="D790" i="3"/>
  <c r="D795" i="3"/>
  <c r="D792" i="3"/>
  <c r="D798" i="3" s="1"/>
  <c r="D803" i="3" l="1"/>
  <c r="D801" i="3"/>
  <c r="D807" i="3"/>
  <c r="D808" i="3" s="1"/>
  <c r="D802" i="3"/>
  <c r="D398" i="8"/>
  <c r="D408" i="8" l="1"/>
  <c r="D411" i="8" l="1"/>
  <c r="D415" i="8" s="1"/>
  <c r="D417" i="8" l="1"/>
  <c r="D518" i="8"/>
  <c r="T543" i="8" l="1"/>
  <c r="S543" i="8"/>
  <c r="R543" i="8"/>
  <c r="D528" i="8"/>
  <c r="P556" i="8" s="1"/>
  <c r="E543" i="8"/>
  <c r="I543" i="8"/>
  <c r="M543" i="8"/>
  <c r="Q543" i="8"/>
  <c r="D543" i="8"/>
  <c r="L543" i="8"/>
  <c r="C543" i="8"/>
  <c r="J543" i="8"/>
  <c r="G543" i="8"/>
  <c r="K543" i="8"/>
  <c r="O543" i="8"/>
  <c r="H543" i="8"/>
  <c r="P543" i="8"/>
  <c r="F543" i="8"/>
  <c r="N543" i="8"/>
  <c r="C556" i="8"/>
  <c r="D419" i="8"/>
  <c r="D519" i="8"/>
  <c r="J556" i="8" l="1"/>
  <c r="S544" i="8"/>
  <c r="R544" i="8"/>
  <c r="T544" i="8"/>
  <c r="L556" i="8"/>
  <c r="T556" i="8"/>
  <c r="R556" i="8"/>
  <c r="S556" i="8"/>
  <c r="M556" i="8"/>
  <c r="O556" i="8"/>
  <c r="Q556" i="8"/>
  <c r="D556" i="8"/>
  <c r="E556" i="8"/>
  <c r="F556" i="8"/>
  <c r="G556" i="8"/>
  <c r="H556" i="8"/>
  <c r="I556" i="8"/>
  <c r="N556" i="8"/>
  <c r="K556" i="8"/>
  <c r="D529" i="8"/>
  <c r="C557" i="8" s="1"/>
  <c r="D544" i="8"/>
  <c r="H544" i="8"/>
  <c r="L544" i="8"/>
  <c r="P544" i="8"/>
  <c r="G544" i="8"/>
  <c r="K544" i="8"/>
  <c r="O544" i="8"/>
  <c r="F544" i="8"/>
  <c r="J544" i="8"/>
  <c r="N544" i="8"/>
  <c r="C544" i="8"/>
  <c r="E544" i="8"/>
  <c r="I544" i="8"/>
  <c r="M544" i="8"/>
  <c r="Q544" i="8"/>
  <c r="G557" i="8"/>
  <c r="D421" i="8"/>
  <c r="D520" i="8"/>
  <c r="R545" i="8" l="1"/>
  <c r="T545" i="8"/>
  <c r="S545" i="8"/>
  <c r="P557" i="8"/>
  <c r="T557" i="8"/>
  <c r="R557" i="8"/>
  <c r="S557" i="8"/>
  <c r="E557" i="8"/>
  <c r="Q557" i="8"/>
  <c r="D557" i="8"/>
  <c r="F557" i="8"/>
  <c r="H557" i="8"/>
  <c r="I557" i="8"/>
  <c r="J557" i="8"/>
  <c r="K557" i="8"/>
  <c r="L557" i="8"/>
  <c r="M557" i="8"/>
  <c r="N557" i="8"/>
  <c r="O557" i="8"/>
  <c r="D530" i="8"/>
  <c r="G545" i="8"/>
  <c r="K545" i="8"/>
  <c r="O545" i="8"/>
  <c r="F545" i="8"/>
  <c r="J545" i="8"/>
  <c r="N545" i="8"/>
  <c r="C545" i="8"/>
  <c r="E545" i="8"/>
  <c r="I545" i="8"/>
  <c r="M545" i="8"/>
  <c r="Q545" i="8"/>
  <c r="D545" i="8"/>
  <c r="H545" i="8"/>
  <c r="L545" i="8"/>
  <c r="P545" i="8"/>
  <c r="D423" i="8"/>
  <c r="D521" i="8"/>
  <c r="T546" i="8" l="1"/>
  <c r="S546" i="8"/>
  <c r="R546" i="8"/>
  <c r="P558" i="8"/>
  <c r="T558" i="8"/>
  <c r="R558" i="8"/>
  <c r="S558" i="8"/>
  <c r="I558" i="8"/>
  <c r="G558" i="8"/>
  <c r="C558" i="8"/>
  <c r="M558" i="8"/>
  <c r="D558" i="8"/>
  <c r="F558" i="8"/>
  <c r="H558" i="8"/>
  <c r="E558" i="8"/>
  <c r="J558" i="8"/>
  <c r="O558" i="8"/>
  <c r="L558" i="8"/>
  <c r="Q558" i="8"/>
  <c r="N558" i="8"/>
  <c r="K558" i="8"/>
  <c r="D531" i="8"/>
  <c r="G559" i="8" s="1"/>
  <c r="F546" i="8"/>
  <c r="J546" i="8"/>
  <c r="N546" i="8"/>
  <c r="C546" i="8"/>
  <c r="E546" i="8"/>
  <c r="I546" i="8"/>
  <c r="M546" i="8"/>
  <c r="Q546" i="8"/>
  <c r="D546" i="8"/>
  <c r="H546" i="8"/>
  <c r="L546" i="8"/>
  <c r="P546" i="8"/>
  <c r="G546" i="8"/>
  <c r="K546" i="8"/>
  <c r="O546" i="8"/>
  <c r="D522" i="8"/>
  <c r="Q547" i="8" s="1"/>
  <c r="H559" i="8" l="1"/>
  <c r="D559" i="8"/>
  <c r="Q559" i="8"/>
  <c r="F559" i="8"/>
  <c r="C559" i="8"/>
  <c r="E559" i="8"/>
  <c r="T547" i="8"/>
  <c r="S547" i="8"/>
  <c r="R547" i="8"/>
  <c r="P559" i="8"/>
  <c r="R559" i="8"/>
  <c r="T559" i="8"/>
  <c r="S559" i="8"/>
  <c r="I559" i="8"/>
  <c r="J559" i="8"/>
  <c r="K559" i="8"/>
  <c r="L559" i="8"/>
  <c r="M559" i="8"/>
  <c r="N559" i="8"/>
  <c r="O559" i="8"/>
  <c r="D532" i="8"/>
  <c r="E560" i="8" s="1"/>
  <c r="D547" i="8"/>
  <c r="H547" i="8"/>
  <c r="L547" i="8"/>
  <c r="P547" i="8"/>
  <c r="G547" i="8"/>
  <c r="K547" i="8"/>
  <c r="O547" i="8"/>
  <c r="F547" i="8"/>
  <c r="J547" i="8"/>
  <c r="N547" i="8"/>
  <c r="E547" i="8"/>
  <c r="I547" i="8"/>
  <c r="M547" i="8"/>
  <c r="C547" i="8"/>
  <c r="C565" i="8" s="1"/>
  <c r="L560" i="8" l="1"/>
  <c r="T560" i="8"/>
  <c r="R560" i="8"/>
  <c r="S560" i="8"/>
  <c r="R565" i="8"/>
  <c r="R562" i="8"/>
  <c r="T565" i="8"/>
  <c r="T562" i="8"/>
  <c r="S565" i="8"/>
  <c r="S562" i="8"/>
  <c r="C562" i="8"/>
  <c r="M562" i="8"/>
  <c r="M565" i="8"/>
  <c r="E562" i="8"/>
  <c r="E565" i="8"/>
  <c r="J562" i="8"/>
  <c r="J565" i="8"/>
  <c r="O562" i="8"/>
  <c r="O565" i="8"/>
  <c r="G562" i="8"/>
  <c r="G565" i="8"/>
  <c r="P562" i="8"/>
  <c r="P565" i="8"/>
  <c r="H562" i="8"/>
  <c r="H565" i="8"/>
  <c r="Q562" i="8"/>
  <c r="Q565" i="8"/>
  <c r="I562" i="8"/>
  <c r="I565" i="8"/>
  <c r="N562" i="8"/>
  <c r="N565" i="8"/>
  <c r="F562" i="8"/>
  <c r="F565" i="8"/>
  <c r="K562" i="8"/>
  <c r="K565" i="8"/>
  <c r="L562" i="8"/>
  <c r="L565" i="8"/>
  <c r="D562" i="8"/>
  <c r="D565" i="8"/>
  <c r="G560" i="8"/>
  <c r="C560" i="8"/>
  <c r="F560" i="8"/>
  <c r="H560" i="8"/>
  <c r="Q560" i="8"/>
  <c r="D560" i="8"/>
  <c r="M560" i="8"/>
  <c r="N560" i="8"/>
  <c r="O560" i="8"/>
  <c r="P560" i="8"/>
  <c r="I560" i="8"/>
  <c r="J560" i="8"/>
  <c r="K560" i="8"/>
  <c r="D564" i="8" l="1"/>
  <c r="D563" i="8"/>
  <c r="D566" i="8" s="1"/>
  <c r="D570" i="8" s="1"/>
  <c r="L564" i="8"/>
  <c r="L567" i="8" s="1"/>
  <c r="L571" i="8" s="1"/>
  <c r="L563" i="8"/>
  <c r="L566" i="8" s="1"/>
  <c r="L570" i="8" s="1"/>
  <c r="K564" i="8"/>
  <c r="K567" i="8" s="1"/>
  <c r="K571" i="8" s="1"/>
  <c r="K563" i="8"/>
  <c r="K566" i="8" s="1"/>
  <c r="K570" i="8" s="1"/>
  <c r="F564" i="8"/>
  <c r="F567" i="8" s="1"/>
  <c r="F571" i="8" s="1"/>
  <c r="F563" i="8"/>
  <c r="F566" i="8" s="1"/>
  <c r="F570" i="8" s="1"/>
  <c r="N564" i="8"/>
  <c r="N567" i="8" s="1"/>
  <c r="N571" i="8" s="1"/>
  <c r="N563" i="8"/>
  <c r="N566" i="8" s="1"/>
  <c r="N570" i="8" s="1"/>
  <c r="I564" i="8"/>
  <c r="I567" i="8" s="1"/>
  <c r="I571" i="8" s="1"/>
  <c r="I563" i="8"/>
  <c r="I566" i="8" s="1"/>
  <c r="I570" i="8" s="1"/>
  <c r="Q564" i="8"/>
  <c r="Q567" i="8" s="1"/>
  <c r="Q571" i="8" s="1"/>
  <c r="Q563" i="8"/>
  <c r="Q566" i="8" s="1"/>
  <c r="Q570" i="8" s="1"/>
  <c r="H564" i="8"/>
  <c r="H567" i="8" s="1"/>
  <c r="H571" i="8" s="1"/>
  <c r="H563" i="8"/>
  <c r="H566" i="8" s="1"/>
  <c r="H570" i="8" s="1"/>
  <c r="P564" i="8"/>
  <c r="P567" i="8" s="1"/>
  <c r="P571" i="8" s="1"/>
  <c r="P563" i="8"/>
  <c r="P566" i="8" s="1"/>
  <c r="P570" i="8" s="1"/>
  <c r="G564" i="8"/>
  <c r="G567" i="8" s="1"/>
  <c r="G571" i="8" s="1"/>
  <c r="G563" i="8"/>
  <c r="G566" i="8" s="1"/>
  <c r="G570" i="8" s="1"/>
  <c r="O564" i="8"/>
  <c r="O567" i="8" s="1"/>
  <c r="O571" i="8" s="1"/>
  <c r="O563" i="8"/>
  <c r="O566" i="8" s="1"/>
  <c r="O570" i="8" s="1"/>
  <c r="J564" i="8"/>
  <c r="J567" i="8" s="1"/>
  <c r="J571" i="8" s="1"/>
  <c r="J563" i="8"/>
  <c r="J566" i="8" s="1"/>
  <c r="J570" i="8" s="1"/>
  <c r="E564" i="8"/>
  <c r="E567" i="8" s="1"/>
  <c r="E571" i="8" s="1"/>
  <c r="E563" i="8"/>
  <c r="E566" i="8" s="1"/>
  <c r="E570" i="8" s="1"/>
  <c r="M564" i="8"/>
  <c r="M567" i="8" s="1"/>
  <c r="M571" i="8" s="1"/>
  <c r="M563" i="8"/>
  <c r="M566" i="8" s="1"/>
  <c r="M570" i="8" s="1"/>
  <c r="S564" i="8"/>
  <c r="S567" i="8" s="1"/>
  <c r="S571" i="8" s="1"/>
  <c r="S563" i="8"/>
  <c r="S566" i="8" s="1"/>
  <c r="S570" i="8" s="1"/>
  <c r="T564" i="8"/>
  <c r="T567" i="8" s="1"/>
  <c r="T571" i="8" s="1"/>
  <c r="T563" i="8"/>
  <c r="T566" i="8" s="1"/>
  <c r="T570" i="8" s="1"/>
  <c r="R564" i="8"/>
  <c r="R567" i="8" s="1"/>
  <c r="R571" i="8" s="1"/>
  <c r="R563" i="8"/>
  <c r="R566" i="8" s="1"/>
  <c r="R570" i="8" s="1"/>
  <c r="C563" i="8"/>
  <c r="C566" i="8" s="1"/>
  <c r="C570" i="8" s="1"/>
  <c r="C564" i="8"/>
  <c r="C567" i="8" s="1"/>
  <c r="C571" i="8" s="1"/>
  <c r="D567" i="8"/>
  <c r="D571" i="8" s="1"/>
</calcChain>
</file>

<file path=xl/sharedStrings.xml><?xml version="1.0" encoding="utf-8"?>
<sst xmlns="http://schemas.openxmlformats.org/spreadsheetml/2006/main" count="3353" uniqueCount="2373">
  <si>
    <t>1. ĐÊ ĐỒ ÁN</t>
  </si>
  <si>
    <t>Thứ tự 
theo danh sách lớp</t>
  </si>
  <si>
    <t>thực hiện với:</t>
  </si>
  <si>
    <r>
      <rPr>
        <b/>
        <sz val="13"/>
        <color theme="1"/>
        <rFont val="Times New Roman"/>
        <charset val="134"/>
      </rPr>
      <t>hệ số cản lăn, 
f</t>
    </r>
    <r>
      <rPr>
        <b/>
        <sz val="10"/>
        <color theme="1"/>
        <rFont val="Times New Roman"/>
        <charset val="134"/>
      </rPr>
      <t>v</t>
    </r>
    <r>
      <rPr>
        <b/>
        <sz val="13"/>
        <color theme="1"/>
        <rFont val="Times New Roman"/>
        <charset val="134"/>
      </rPr>
      <t xml:space="preserve"> = </t>
    </r>
  </si>
  <si>
    <t xml:space="preserve">Nhân tố cản không khí, 
W = </t>
  </si>
  <si>
    <t>Đề</t>
  </si>
  <si>
    <t>Số lượng người tham gia (kể cả người điều khiển):</t>
  </si>
  <si>
    <t>người</t>
  </si>
  <si>
    <t>Tải trọng chuyên chở (hàng hóa, nếu có):</t>
  </si>
  <si>
    <t>kg</t>
  </si>
  <si>
    <t>Vận tốc lớn nhất (bằng hoặc lớn hơn số:)</t>
  </si>
  <si>
    <t>km./h</t>
  </si>
  <si>
    <t xml:space="preserve">Loại đường ứng với vận tốc lớn nhất (thống nhất): </t>
  </si>
  <si>
    <t>mặt đường nhựa hoặc bê tông khô sạch</t>
  </si>
  <si>
    <t>2. NỘI DUNG THỰC HIỆN</t>
  </si>
  <si>
    <t>1. Xác định Công suất</t>
  </si>
  <si>
    <t>2. Chọn động cơ đốt trong</t>
  </si>
  <si>
    <t>Xăng/Diesel</t>
  </si>
  <si>
    <t>Công suất lớn nhất ứng với số vòng quay:</t>
  </si>
  <si>
    <t>Số vòng quay lớn nhất</t>
  </si>
  <si>
    <t>Số vòng quay nhỏ nhất</t>
  </si>
  <si>
    <t>3. Xác định vận tốc lớn nhất khi chọn động cơ đốt trong</t>
  </si>
  <si>
    <t>4. Xác định mô ment ma sát mà ly hợp cần truyền</t>
  </si>
  <si>
    <t>5. Xác định tỷ số truyền hệ thống truyền lực</t>
  </si>
  <si>
    <r>
      <rPr>
        <sz val="13"/>
        <color theme="1"/>
        <rFont val="Times New Roman"/>
        <charset val="134"/>
      </rPr>
      <t>6. Xác định tỷ số truyền của truyền lực chính, i</t>
    </r>
    <r>
      <rPr>
        <sz val="10"/>
        <color theme="1"/>
        <rFont val="Times New Roman"/>
        <charset val="134"/>
      </rPr>
      <t>o</t>
    </r>
  </si>
  <si>
    <r>
      <rPr>
        <sz val="13"/>
        <color theme="1"/>
        <rFont val="Times New Roman"/>
        <charset val="134"/>
      </rPr>
      <t>7. Xác định tỷ số truyền của hộp số, i</t>
    </r>
    <r>
      <rPr>
        <sz val="10"/>
        <color theme="1"/>
        <rFont val="Times New Roman"/>
        <charset val="134"/>
      </rPr>
      <t>hn</t>
    </r>
  </si>
  <si>
    <r>
      <rPr>
        <sz val="13"/>
        <color theme="1"/>
        <rFont val="Times New Roman"/>
        <charset val="134"/>
      </rPr>
      <t>(CHÚ Ý: Tay số truyền 1, xe phải thỏa mãn điều kiện bám đó nhé: P</t>
    </r>
    <r>
      <rPr>
        <sz val="10"/>
        <color theme="1"/>
        <rFont val="Calibri"/>
        <charset val="134"/>
      </rPr>
      <t>ϕ</t>
    </r>
    <r>
      <rPr>
        <sz val="11.7"/>
        <color theme="1"/>
        <rFont val="Times New Roman"/>
        <charset val="134"/>
      </rPr>
      <t xml:space="preserve"> ≥ P</t>
    </r>
    <r>
      <rPr>
        <sz val="10"/>
        <color theme="1"/>
        <rFont val="Times New Roman"/>
        <charset val="134"/>
      </rPr>
      <t>k1</t>
    </r>
    <r>
      <rPr>
        <sz val="13"/>
        <color theme="1"/>
        <rFont val="Times New Roman"/>
        <charset val="134"/>
      </rPr>
      <t>, 
P</t>
    </r>
    <r>
      <rPr>
        <sz val="10"/>
        <color theme="1"/>
        <rFont val="Times New Roman"/>
        <charset val="134"/>
      </rPr>
      <t>k1</t>
    </r>
    <r>
      <rPr>
        <sz val="13"/>
        <color theme="1"/>
        <rFont val="Times New Roman"/>
        <charset val="134"/>
      </rPr>
      <t xml:space="preserve"> - lực kéo ở tay số truyền 1
Nếu không thỏa mãn phải thay đổi %G</t>
    </r>
    <r>
      <rPr>
        <sz val="8"/>
        <color theme="1"/>
        <rFont val="Times New Roman"/>
        <charset val="134"/>
      </rPr>
      <t>1</t>
    </r>
    <r>
      <rPr>
        <sz val="13"/>
        <color theme="1"/>
        <rFont val="Times New Roman"/>
        <charset val="134"/>
      </rPr>
      <t xml:space="preserve"> và %G</t>
    </r>
    <r>
      <rPr>
        <sz val="8"/>
        <color theme="1"/>
        <rFont val="Times New Roman"/>
        <charset val="134"/>
      </rPr>
      <t>2</t>
    </r>
    <r>
      <rPr>
        <sz val="13"/>
        <color theme="1"/>
        <rFont val="Times New Roman"/>
        <charset val="134"/>
      </rPr>
      <t>)</t>
    </r>
  </si>
  <si>
    <t>8. Xác định lực kéo dư khi sử dụng tỷ số truyền của hộp số</t>
  </si>
  <si>
    <t>3. SỐ LIỆU BẮT THAM KHẢO - NHỚ LÀ THAM KHẢO</t>
  </si>
  <si>
    <t>Chọn</t>
  </si>
  <si>
    <r>
      <rPr>
        <sz val="13"/>
        <color theme="1"/>
        <rFont val="Times New Roman"/>
        <charset val="134"/>
      </rPr>
      <t>n</t>
    </r>
    <r>
      <rPr>
        <sz val="8"/>
        <color theme="1"/>
        <rFont val="Times New Roman"/>
        <charset val="134"/>
      </rPr>
      <t>h</t>
    </r>
  </si>
  <si>
    <t>– số lượng người tham gia</t>
  </si>
  <si>
    <r>
      <rPr>
        <sz val="13"/>
        <color theme="1"/>
        <rFont val="Times New Roman"/>
        <charset val="134"/>
      </rPr>
      <t>v</t>
    </r>
    <r>
      <rPr>
        <sz val="8"/>
        <color theme="1"/>
        <rFont val="Times New Roman"/>
        <charset val="134"/>
      </rPr>
      <t>max</t>
    </r>
  </si>
  <si>
    <t>– vận tốc lớn nhất, m/s</t>
  </si>
  <si>
    <t>f</t>
  </si>
  <si>
    <t xml:space="preserve">– hệ số cản lăn giữa bánh xe với mặt đường, nếu chọn nhựa hoặc bê tông thì f = 0.012-0.018  </t>
  </si>
  <si>
    <r>
      <rPr>
        <sz val="13"/>
        <color theme="1"/>
        <rFont val="Times New Roman"/>
        <charset val="134"/>
      </rPr>
      <t>G</t>
    </r>
    <r>
      <rPr>
        <sz val="10"/>
        <color theme="1"/>
        <rFont val="Times New Roman"/>
        <charset val="134"/>
      </rPr>
      <t>o</t>
    </r>
  </si>
  <si>
    <t xml:space="preserve">– trọng lượng bản thân, N </t>
  </si>
  <si>
    <r>
      <rPr>
        <sz val="13"/>
        <color theme="1"/>
        <rFont val="Times New Roman"/>
        <charset val="134"/>
      </rPr>
      <t>G</t>
    </r>
    <r>
      <rPr>
        <sz val="10"/>
        <color theme="1"/>
        <rFont val="Times New Roman"/>
        <charset val="134"/>
      </rPr>
      <t>o</t>
    </r>
    <r>
      <rPr>
        <sz val="8"/>
        <color theme="1"/>
        <rFont val="Times New Roman"/>
        <charset val="134"/>
      </rPr>
      <t>1</t>
    </r>
  </si>
  <si>
    <t xml:space="preserve">– trọng lượng bản thân phân bố lên các bánh xe phía trước, N  </t>
  </si>
  <si>
    <t>Đối với:</t>
  </si>
  <si>
    <r>
      <rPr>
        <sz val="13"/>
        <color theme="1"/>
        <rFont val="Times New Roman"/>
        <charset val="134"/>
      </rPr>
      <t xml:space="preserve">    Ô tô du lịch:                     G</t>
    </r>
    <r>
      <rPr>
        <sz val="10"/>
        <color theme="1"/>
        <rFont val="Times New Roman"/>
        <charset val="134"/>
      </rPr>
      <t>o</t>
    </r>
    <r>
      <rPr>
        <sz val="8"/>
        <color theme="1"/>
        <rFont val="Times New Roman"/>
        <charset val="134"/>
      </rPr>
      <t>1</t>
    </r>
    <r>
      <rPr>
        <sz val="13"/>
        <color theme="1"/>
        <rFont val="Times New Roman"/>
        <charset val="134"/>
      </rPr>
      <t xml:space="preserve"> = (50÷60) %G</t>
    </r>
    <r>
      <rPr>
        <sz val="10"/>
        <color theme="1"/>
        <rFont val="Times New Roman"/>
        <charset val="134"/>
      </rPr>
      <t>o</t>
    </r>
  </si>
  <si>
    <r>
      <rPr>
        <sz val="13"/>
        <color theme="1"/>
        <rFont val="Times New Roman"/>
        <charset val="134"/>
      </rPr>
      <t xml:space="preserve">    Ô tô khách hay tải:           G</t>
    </r>
    <r>
      <rPr>
        <sz val="10"/>
        <color theme="1"/>
        <rFont val="Times New Roman"/>
        <charset val="134"/>
      </rPr>
      <t>o</t>
    </r>
    <r>
      <rPr>
        <sz val="8"/>
        <color theme="1"/>
        <rFont val="Times New Roman"/>
        <charset val="134"/>
      </rPr>
      <t>1</t>
    </r>
    <r>
      <rPr>
        <sz val="13"/>
        <color theme="1"/>
        <rFont val="Times New Roman"/>
        <charset val="134"/>
      </rPr>
      <t xml:space="preserve"> = (25÷45) %G</t>
    </r>
    <r>
      <rPr>
        <sz val="10"/>
        <color theme="1"/>
        <rFont val="Times New Roman"/>
        <charset val="134"/>
      </rPr>
      <t>o</t>
    </r>
  </si>
  <si>
    <r>
      <rPr>
        <sz val="13"/>
        <color theme="1"/>
        <rFont val="Times New Roman"/>
        <charset val="134"/>
      </rPr>
      <t>G</t>
    </r>
    <r>
      <rPr>
        <sz val="10"/>
        <color theme="1"/>
        <rFont val="Times New Roman"/>
        <charset val="134"/>
      </rPr>
      <t>o</t>
    </r>
    <r>
      <rPr>
        <sz val="8"/>
        <color theme="1"/>
        <rFont val="Times New Roman"/>
        <charset val="134"/>
      </rPr>
      <t>2</t>
    </r>
  </si>
  <si>
    <t>– trọng lượng bản thân phân bố lên các bánh xe phía sau,</t>
  </si>
  <si>
    <r>
      <rPr>
        <sz val="13"/>
        <color theme="1"/>
        <rFont val="Times New Roman"/>
        <charset val="134"/>
      </rPr>
      <t xml:space="preserve">    Ô tô du lịch:                     G</t>
    </r>
    <r>
      <rPr>
        <sz val="10"/>
        <color theme="1"/>
        <rFont val="Times New Roman"/>
        <charset val="134"/>
      </rPr>
      <t>o</t>
    </r>
    <r>
      <rPr>
        <sz val="8"/>
        <color theme="1"/>
        <rFont val="Times New Roman"/>
        <charset val="134"/>
      </rPr>
      <t>2</t>
    </r>
    <r>
      <rPr>
        <sz val="13"/>
        <color theme="1"/>
        <rFont val="Times New Roman"/>
        <charset val="134"/>
      </rPr>
      <t xml:space="preserve"> = (40÷50) %G</t>
    </r>
    <r>
      <rPr>
        <sz val="10"/>
        <color theme="1"/>
        <rFont val="Times New Roman"/>
        <charset val="134"/>
      </rPr>
      <t>o</t>
    </r>
  </si>
  <si>
    <r>
      <rPr>
        <sz val="13"/>
        <color theme="1"/>
        <rFont val="Times New Roman"/>
        <charset val="134"/>
      </rPr>
      <t xml:space="preserve">    Ô tô khách hay tải:           G</t>
    </r>
    <r>
      <rPr>
        <sz val="10"/>
        <color theme="1"/>
        <rFont val="Times New Roman"/>
        <charset val="134"/>
      </rPr>
      <t>o</t>
    </r>
    <r>
      <rPr>
        <sz val="8"/>
        <color theme="1"/>
        <rFont val="Times New Roman"/>
        <charset val="134"/>
      </rPr>
      <t>2</t>
    </r>
    <r>
      <rPr>
        <sz val="13"/>
        <color theme="1"/>
        <rFont val="Times New Roman"/>
        <charset val="134"/>
      </rPr>
      <t xml:space="preserve"> = (55÷75) %G</t>
    </r>
    <r>
      <rPr>
        <sz val="10"/>
        <color theme="1"/>
        <rFont val="Times New Roman"/>
        <charset val="134"/>
      </rPr>
      <t>o</t>
    </r>
  </si>
  <si>
    <r>
      <rPr>
        <sz val="13"/>
        <color theme="1"/>
        <rFont val="Times New Roman"/>
        <charset val="134"/>
      </rPr>
      <t>G</t>
    </r>
    <r>
      <rPr>
        <sz val="10"/>
        <color theme="1"/>
        <rFont val="Times New Roman"/>
        <charset val="134"/>
      </rPr>
      <t>hh</t>
    </r>
  </si>
  <si>
    <t>– trọng lượng hàng hóa chuyên chở, N</t>
  </si>
  <si>
    <t>G</t>
  </si>
  <si>
    <t xml:space="preserve">– trọng lượng toàn bộ ô tô, N </t>
  </si>
  <si>
    <r>
      <rPr>
        <sz val="13"/>
        <color theme="1"/>
        <rFont val="Times New Roman"/>
        <charset val="134"/>
      </rPr>
      <t>G</t>
    </r>
    <r>
      <rPr>
        <sz val="8"/>
        <color theme="1"/>
        <rFont val="Times New Roman"/>
        <charset val="134"/>
      </rPr>
      <t>1</t>
    </r>
  </si>
  <si>
    <t>– trọng lượng toàn bộ phân bố lên các bánh xe phía trước, N</t>
  </si>
  <si>
    <r>
      <rPr>
        <sz val="13"/>
        <color theme="1"/>
        <rFont val="Times New Roman"/>
        <charset val="134"/>
      </rPr>
      <t>G</t>
    </r>
    <r>
      <rPr>
        <sz val="8"/>
        <color theme="1"/>
        <rFont val="Times New Roman"/>
        <charset val="134"/>
      </rPr>
      <t>2</t>
    </r>
  </si>
  <si>
    <t>– trọng lượng toàn bộ phân bố lên các bánh xe phía sau, N</t>
  </si>
  <si>
    <t>D</t>
  </si>
  <si>
    <t>– chiều dài tổng thể xe (mm)</t>
  </si>
  <si>
    <t>R</t>
  </si>
  <si>
    <t>– chiều rộng tổng thể xe (mm)</t>
  </si>
  <si>
    <t>C</t>
  </si>
  <si>
    <t>– chiều cao tổng thể xe (mm)</t>
  </si>
  <si>
    <t>L</t>
  </si>
  <si>
    <t>– chiều dài cơ sở xe/khoảng cách 2 đường tâm trục (mm)</t>
  </si>
  <si>
    <r>
      <rPr>
        <sz val="13"/>
        <color theme="1"/>
        <rFont val="Times New Roman"/>
        <charset val="134"/>
      </rPr>
      <t>B</t>
    </r>
    <r>
      <rPr>
        <sz val="10"/>
        <color theme="1"/>
        <rFont val="Times New Roman"/>
        <charset val="134"/>
      </rPr>
      <t>ot</t>
    </r>
  </si>
  <si>
    <t>– khoảng cách 2 vệt bánh xe trước, mm</t>
  </si>
  <si>
    <r>
      <rPr>
        <sz val="13"/>
        <color theme="1"/>
        <rFont val="Times New Roman"/>
        <charset val="134"/>
      </rPr>
      <t>B</t>
    </r>
    <r>
      <rPr>
        <sz val="10"/>
        <color theme="1"/>
        <rFont val="Times New Roman"/>
        <charset val="134"/>
      </rPr>
      <t>os</t>
    </r>
  </si>
  <si>
    <t>– khoảng cách 2 vệt bánh xe sau, mm</t>
  </si>
  <si>
    <t>W</t>
  </si>
  <si>
    <t>– nhân tố cản không khí, Ns2/m2;</t>
  </si>
  <si>
    <r>
      <rPr>
        <sz val="13"/>
        <color theme="1"/>
        <rFont val="Times New Roman"/>
        <charset val="134"/>
      </rPr>
      <t>η</t>
    </r>
    <r>
      <rPr>
        <sz val="10"/>
        <color theme="1"/>
        <rFont val="Times New Roman"/>
        <charset val="134"/>
      </rPr>
      <t>t</t>
    </r>
  </si>
  <si>
    <t>– hiệu suất của hệ thống truyền lực (tùy từng loại ô tô)</t>
  </si>
  <si>
    <r>
      <rPr>
        <sz val="13"/>
        <color theme="1"/>
        <rFont val="Times New Roman"/>
        <charset val="134"/>
      </rPr>
      <t>N</t>
    </r>
    <r>
      <rPr>
        <vertAlign val="subscript"/>
        <sz val="13"/>
        <color theme="1"/>
        <rFont val="Times New Roman"/>
        <charset val="134"/>
      </rPr>
      <t>emax</t>
    </r>
    <r>
      <rPr>
        <sz val="13"/>
        <color theme="1"/>
        <rFont val="Times New Roman"/>
        <charset val="134"/>
      </rPr>
      <t xml:space="preserve"> </t>
    </r>
  </si>
  <si>
    <t>– công suất lớn nhất của động cơ đốt trong</t>
  </si>
  <si>
    <r>
      <rPr>
        <sz val="13"/>
        <color theme="1"/>
        <rFont val="Times New Roman"/>
        <charset val="134"/>
      </rPr>
      <t>i</t>
    </r>
    <r>
      <rPr>
        <sz val="10"/>
        <color theme="1"/>
        <rFont val="Times New Roman"/>
        <charset val="134"/>
      </rPr>
      <t>o</t>
    </r>
  </si>
  <si>
    <t>– tỷ số truyền của truyền lực chính</t>
  </si>
  <si>
    <t>Công suất: 1 kW = 1,36 CV = 1,34 HP</t>
  </si>
  <si>
    <t>ϕ</t>
  </si>
  <si>
    <r>
      <rPr>
        <sz val="13"/>
        <color theme="1"/>
        <rFont val="Times New Roman"/>
        <charset val="134"/>
      </rPr>
      <t xml:space="preserve">– hệ số bám giữa bánh xe với mặt đường, nếu chọn nhựa hoặc bê tông khô và sạch, thì </t>
    </r>
    <r>
      <rPr>
        <sz val="13"/>
        <color theme="1"/>
        <rFont val="Calibri"/>
        <charset val="134"/>
      </rPr>
      <t>ϕ</t>
    </r>
    <r>
      <rPr>
        <sz val="13"/>
        <color theme="1"/>
        <rFont val="Times New Roman"/>
        <charset val="134"/>
      </rPr>
      <t xml:space="preserve"> = 0.7-0.8  </t>
    </r>
  </si>
  <si>
    <r>
      <rPr>
        <sz val="13"/>
        <rFont val="Times New Roman"/>
        <charset val="134"/>
      </rPr>
      <t>n</t>
    </r>
    <r>
      <rPr>
        <sz val="8"/>
        <rFont val="Times New Roman"/>
        <charset val="134"/>
      </rPr>
      <t xml:space="preserve">h </t>
    </r>
    <r>
      <rPr>
        <sz val="13"/>
        <rFont val="Times New Roman"/>
        <charset val="134"/>
      </rPr>
      <t>=</t>
    </r>
  </si>
  <si>
    <r>
      <rPr>
        <sz val="13"/>
        <rFont val="Times New Roman"/>
        <charset val="134"/>
      </rPr>
      <t>V</t>
    </r>
    <r>
      <rPr>
        <sz val="8"/>
        <rFont val="Times New Roman"/>
        <charset val="134"/>
      </rPr>
      <t xml:space="preserve">max </t>
    </r>
    <r>
      <rPr>
        <sz val="13"/>
        <rFont val="Times New Roman"/>
        <charset val="134"/>
      </rPr>
      <t>=</t>
    </r>
  </si>
  <si>
    <t>km/h</t>
  </si>
  <si>
    <r>
      <rPr>
        <sz val="13"/>
        <rFont val="Times New Roman"/>
        <charset val="134"/>
      </rPr>
      <t>f</t>
    </r>
    <r>
      <rPr>
        <sz val="8"/>
        <rFont val="Times New Roman"/>
        <charset val="134"/>
      </rPr>
      <t xml:space="preserve">V&lt; 80km/h </t>
    </r>
    <r>
      <rPr>
        <sz val="13"/>
        <rFont val="Times New Roman"/>
        <charset val="134"/>
      </rPr>
      <t xml:space="preserve">= </t>
    </r>
  </si>
  <si>
    <t>0.012/0.014/0.016/0.018</t>
  </si>
  <si>
    <r>
      <rPr>
        <sz val="13"/>
        <rFont val="Times New Roman"/>
        <charset val="134"/>
      </rPr>
      <t>f</t>
    </r>
    <r>
      <rPr>
        <sz val="8"/>
        <rFont val="Times New Roman"/>
        <charset val="134"/>
      </rPr>
      <t xml:space="preserve">V&gt;= 80km/h </t>
    </r>
    <r>
      <rPr>
        <sz val="13"/>
        <rFont val="Times New Roman"/>
        <charset val="134"/>
      </rPr>
      <t xml:space="preserve">= </t>
    </r>
  </si>
  <si>
    <t>lập bảng</t>
  </si>
  <si>
    <r>
      <rPr>
        <sz val="13"/>
        <rFont val="Times New Roman"/>
        <charset val="134"/>
      </rPr>
      <t>(or) f</t>
    </r>
    <r>
      <rPr>
        <sz val="8"/>
        <rFont val="Times New Roman"/>
        <charset val="134"/>
      </rPr>
      <t xml:space="preserve">V </t>
    </r>
    <r>
      <rPr>
        <sz val="13"/>
        <rFont val="Times New Roman"/>
        <charset val="134"/>
      </rPr>
      <t xml:space="preserve">= </t>
    </r>
  </si>
  <si>
    <t>fv  = f(v) = (32 + v)/2800</t>
  </si>
  <si>
    <r>
      <rPr>
        <sz val="13"/>
        <rFont val="Times New Roman"/>
        <charset val="134"/>
      </rPr>
      <t>G</t>
    </r>
    <r>
      <rPr>
        <sz val="8"/>
        <rFont val="Times New Roman"/>
        <charset val="134"/>
      </rPr>
      <t>o</t>
    </r>
    <r>
      <rPr>
        <sz val="13"/>
        <rFont val="Times New Roman"/>
        <charset val="134"/>
      </rPr>
      <t xml:space="preserve"> = </t>
    </r>
  </si>
  <si>
    <t>2170 – 2190</t>
  </si>
  <si>
    <t>1975 – 2075</t>
  </si>
  <si>
    <r>
      <rPr>
        <sz val="13"/>
        <rFont val="Times New Roman"/>
        <charset val="134"/>
      </rPr>
      <t>G</t>
    </r>
    <r>
      <rPr>
        <sz val="8"/>
        <rFont val="Times New Roman"/>
        <charset val="134"/>
      </rPr>
      <t>o1</t>
    </r>
    <r>
      <rPr>
        <sz val="13"/>
        <rFont val="Times New Roman"/>
        <charset val="134"/>
      </rPr>
      <t xml:space="preserve"> = </t>
    </r>
  </si>
  <si>
    <t>46,52%</t>
  </si>
  <si>
    <r>
      <rPr>
        <sz val="13"/>
        <rFont val="Times New Roman"/>
        <charset val="134"/>
      </rPr>
      <t>G</t>
    </r>
    <r>
      <rPr>
        <sz val="8"/>
        <rFont val="Times New Roman"/>
        <charset val="134"/>
      </rPr>
      <t>o2</t>
    </r>
    <r>
      <rPr>
        <sz val="13"/>
        <rFont val="Times New Roman"/>
        <charset val="134"/>
      </rPr>
      <t xml:space="preserve"> = </t>
    </r>
  </si>
  <si>
    <t>53,48%</t>
  </si>
  <si>
    <r>
      <rPr>
        <sz val="13"/>
        <rFont val="Times New Roman"/>
        <charset val="134"/>
      </rPr>
      <t>G</t>
    </r>
    <r>
      <rPr>
        <sz val="6"/>
        <rFont val="Times New Roman"/>
        <charset val="134"/>
      </rPr>
      <t>hh</t>
    </r>
    <r>
      <rPr>
        <sz val="13"/>
        <rFont val="Times New Roman"/>
        <charset val="134"/>
      </rPr>
      <t xml:space="preserve"> =</t>
    </r>
  </si>
  <si>
    <t>?</t>
  </si>
  <si>
    <t xml:space="preserve">G = </t>
  </si>
  <si>
    <r>
      <rPr>
        <sz val="13"/>
        <rFont val="Times New Roman"/>
        <charset val="134"/>
      </rPr>
      <t>G</t>
    </r>
    <r>
      <rPr>
        <sz val="7"/>
        <rFont val="Times New Roman"/>
        <charset val="134"/>
      </rPr>
      <t>1</t>
    </r>
    <r>
      <rPr>
        <sz val="13"/>
        <rFont val="Times New Roman"/>
        <charset val="134"/>
      </rPr>
      <t xml:space="preserve"> = </t>
    </r>
  </si>
  <si>
    <t>35,5%</t>
  </si>
  <si>
    <t>36,2%</t>
  </si>
  <si>
    <t>36,5%</t>
  </si>
  <si>
    <r>
      <rPr>
        <sz val="13"/>
        <rFont val="Times New Roman"/>
        <charset val="134"/>
      </rPr>
      <t>G</t>
    </r>
    <r>
      <rPr>
        <sz val="7"/>
        <rFont val="Times New Roman"/>
        <charset val="134"/>
      </rPr>
      <t xml:space="preserve">2 </t>
    </r>
    <r>
      <rPr>
        <sz val="13"/>
        <rFont val="Times New Roman"/>
        <charset val="134"/>
      </rPr>
      <t xml:space="preserve">= </t>
    </r>
  </si>
  <si>
    <t>64,5%</t>
  </si>
  <si>
    <t>63,8%</t>
  </si>
  <si>
    <t>63,5%</t>
  </si>
  <si>
    <t>Chọn: LxWxH</t>
  </si>
  <si>
    <t>mm</t>
  </si>
  <si>
    <t xml:space="preserve">4425 x 1730 x 1475 </t>
  </si>
  <si>
    <t>4440 x 1729 x 1740</t>
  </si>
  <si>
    <t>4320 x 1695 x 1470</t>
  </si>
  <si>
    <t>4060 x 1695 x 1495</t>
  </si>
  <si>
    <t>4795 x 1855 x 1835</t>
  </si>
  <si>
    <t>5380 x 1880 x 2285</t>
  </si>
  <si>
    <t>5640 x 1922 x 2365</t>
  </si>
  <si>
    <t>5381 x 1880 x 2285</t>
  </si>
  <si>
    <t>5780 x 2000 x 2360</t>
  </si>
  <si>
    <t>6195 x 2038 x 2760</t>
  </si>
  <si>
    <t>7.590 x 2.035 x 2.755</t>
  </si>
  <si>
    <t>7620 x 2090 x 2855</t>
  </si>
  <si>
    <t>9100 x 2440 x 3350</t>
  </si>
  <si>
    <t>12050 x 2500 x 3500</t>
  </si>
  <si>
    <t>12180 x 2500 x 3490</t>
  </si>
  <si>
    <t>12.060 x 2.495 x 3.535</t>
  </si>
  <si>
    <t>12.040 x 2.495 x 3.570</t>
  </si>
  <si>
    <t>5085 x 1860 x 2120</t>
  </si>
  <si>
    <t>5830 x 1860 x 21200</t>
  </si>
  <si>
    <t>7355 x 2165 x 2335</t>
  </si>
  <si>
    <t>7865 x 2170 x 2370</t>
  </si>
  <si>
    <t>9780 x 2445 x 2815</t>
  </si>
  <si>
    <t>10460 x 2485 x 2880</t>
  </si>
  <si>
    <t>Lo</t>
  </si>
  <si>
    <r>
      <rPr>
        <sz val="13"/>
        <rFont val="Times New Roman"/>
        <charset val="134"/>
      </rPr>
      <t>Chọn: W</t>
    </r>
    <r>
      <rPr>
        <sz val="8"/>
        <rFont val="Times New Roman"/>
        <charset val="134"/>
      </rPr>
      <t>of</t>
    </r>
    <r>
      <rPr>
        <sz val="13"/>
        <rFont val="Times New Roman"/>
        <charset val="134"/>
      </rPr>
      <t>/B</t>
    </r>
    <r>
      <rPr>
        <sz val="8"/>
        <rFont val="Times New Roman"/>
        <charset val="134"/>
      </rPr>
      <t>or</t>
    </r>
  </si>
  <si>
    <t>1475/1460</t>
  </si>
  <si>
    <t>1505/1490</t>
  </si>
  <si>
    <t>1545/1555</t>
  </si>
  <si>
    <t>1655/1650</t>
  </si>
  <si>
    <t>1638/1630</t>
  </si>
  <si>
    <t>1740/1704</t>
  </si>
  <si>
    <t>1712/1718</t>
  </si>
  <si>
    <t>1705/1495</t>
  </si>
  <si>
    <t>1735/1495</t>
  </si>
  <si>
    <t>1930/1800</t>
  </si>
  <si>
    <t>2050/1860</t>
  </si>
  <si>
    <t>2080/1860</t>
  </si>
  <si>
    <t>2052/1826</t>
  </si>
  <si>
    <t>2076/1850</t>
  </si>
  <si>
    <t>1385/1425</t>
  </si>
  <si>
    <t>1680/1525</t>
  </si>
  <si>
    <t>1680/1650</t>
  </si>
  <si>
    <t>1975/1845</t>
  </si>
  <si>
    <t>2060/1850</t>
  </si>
  <si>
    <t>F = B.C</t>
  </si>
  <si>
    <t>m2 (mét vuông)</t>
  </si>
  <si>
    <t xml:space="preserve">W = </t>
  </si>
  <si>
    <t>Ns2/m2</t>
  </si>
  <si>
    <t>0.3/0.5/0.7/0.9</t>
  </si>
  <si>
    <t>1.7/2.0/2.3/2.6</t>
  </si>
  <si>
    <t>1.8/2.4/3.0/3.5</t>
  </si>
  <si>
    <r>
      <rPr>
        <sz val="13"/>
        <rFont val="Times New Roman"/>
        <charset val="134"/>
      </rPr>
      <t>η</t>
    </r>
    <r>
      <rPr>
        <sz val="8"/>
        <rFont val="Times New Roman"/>
        <charset val="134"/>
      </rPr>
      <t>t</t>
    </r>
    <r>
      <rPr>
        <sz val="13"/>
        <rFont val="Times New Roman"/>
        <charset val="134"/>
      </rPr>
      <t xml:space="preserve"> = </t>
    </r>
  </si>
  <si>
    <r>
      <rPr>
        <sz val="13"/>
        <rFont val="Times New Roman"/>
        <charset val="134"/>
      </rPr>
      <t>N</t>
    </r>
    <r>
      <rPr>
        <sz val="8"/>
        <rFont val="Times New Roman"/>
        <charset val="134"/>
      </rPr>
      <t xml:space="preserve">eVmax </t>
    </r>
    <r>
      <rPr>
        <sz val="13"/>
        <rFont val="Times New Roman"/>
        <charset val="134"/>
      </rPr>
      <t>=</t>
    </r>
  </si>
  <si>
    <t>[(N.m/s)+(Ns2/m2)(m/s)3]</t>
  </si>
  <si>
    <r>
      <rPr>
        <sz val="13"/>
        <rFont val="Times New Roman"/>
        <charset val="134"/>
      </rPr>
      <t>N</t>
    </r>
    <r>
      <rPr>
        <sz val="8"/>
        <rFont val="Times New Roman"/>
        <charset val="134"/>
      </rPr>
      <t xml:space="preserve">emax </t>
    </r>
    <r>
      <rPr>
        <sz val="13"/>
        <rFont val="Times New Roman"/>
        <charset val="134"/>
      </rPr>
      <t>=</t>
    </r>
  </si>
  <si>
    <t>W (Oát)</t>
  </si>
  <si>
    <r>
      <rPr>
        <sz val="13"/>
        <rFont val="Times New Roman"/>
        <charset val="134"/>
      </rPr>
      <t>N</t>
    </r>
    <r>
      <rPr>
        <sz val="8"/>
        <rFont val="Times New Roman"/>
        <charset val="134"/>
      </rPr>
      <t xml:space="preserve">emax </t>
    </r>
    <r>
      <rPr>
        <sz val="13"/>
        <rFont val="Times New Roman"/>
        <charset val="134"/>
      </rPr>
      <t>(chọn)</t>
    </r>
  </si>
  <si>
    <t>HP/(Vg/phút)</t>
  </si>
  <si>
    <t>107/6000</t>
  </si>
  <si>
    <t>100/6000</t>
  </si>
  <si>
    <t>109/6000</t>
  </si>
  <si>
    <t>163.48/5200</t>
  </si>
  <si>
    <t>147.4/3400</t>
  </si>
  <si>
    <t>142/3600</t>
  </si>
  <si>
    <t>107/3800</t>
  </si>
  <si>
    <t>149/4800</t>
  </si>
  <si>
    <t>138/3500</t>
  </si>
  <si>
    <t>170/3600</t>
  </si>
  <si>
    <t>140 ps (103 kW)/2800</t>
  </si>
  <si>
    <t>140 ps (103kW)/2700</t>
  </si>
  <si>
    <t>180/2500 kW</t>
  </si>
  <si>
    <t>380 ps (278kW)/1900</t>
  </si>
  <si>
    <t>375 ps (275kW)/1900</t>
  </si>
  <si>
    <t>380 ps(278kW)/1900</t>
  </si>
  <si>
    <t>410 ps (301 kW)/1900</t>
  </si>
  <si>
    <t>91/3400</t>
  </si>
  <si>
    <t>128.64/2800</t>
  </si>
  <si>
    <t>150/2600</t>
  </si>
  <si>
    <t>155/2600</t>
  </si>
  <si>
    <t>240 /2400</t>
  </si>
  <si>
    <t>237/2400</t>
  </si>
  <si>
    <t>Đ/cơ</t>
  </si>
  <si>
    <t>Xăng</t>
  </si>
  <si>
    <t>Diesel</t>
  </si>
  <si>
    <t>xăng</t>
  </si>
  <si>
    <t>4 x 2: sau</t>
  </si>
  <si>
    <t>Trước</t>
  </si>
  <si>
    <t>Sau</t>
  </si>
  <si>
    <t>Số lượng số truyền</t>
  </si>
  <si>
    <t>6 số tiến/1 số lùi</t>
  </si>
  <si>
    <t>5 số tiến/1 số lùi</t>
  </si>
  <si>
    <t>6 số tiến/1 số lùi (reverse)</t>
  </si>
  <si>
    <t>5 (Forward) số tiến/1 số lùi</t>
  </si>
  <si>
    <t>6 số tiến / 1 số lùi</t>
  </si>
  <si>
    <t>Kích thước lốp</t>
  </si>
  <si>
    <t>185/60R15</t>
  </si>
  <si>
    <t>195/55R16</t>
  </si>
  <si>
    <t>185/60R16</t>
  </si>
  <si>
    <t>265/65R17</t>
  </si>
  <si>
    <t>195/R15</t>
  </si>
  <si>
    <t>225/70 R15</t>
  </si>
  <si>
    <t>195/R16</t>
  </si>
  <si>
    <t>215/75/R16</t>
  </si>
  <si>
    <t>235/65R16C-8PR</t>
  </si>
  <si>
    <t>7.00R16/7.00R16</t>
  </si>
  <si>
    <t>7.50R16</t>
  </si>
  <si>
    <t>9.00R22.5</t>
  </si>
  <si>
    <t>12R22.5</t>
  </si>
  <si>
    <t>12R22.6</t>
  </si>
  <si>
    <t>7.00-15</t>
  </si>
  <si>
    <t>7.50-16-14PR</t>
  </si>
  <si>
    <t>8.25-16-14PR</t>
  </si>
  <si>
    <t>10.00R20-14PR</t>
  </si>
  <si>
    <r>
      <rPr>
        <sz val="13"/>
        <rFont val="Times New Roman"/>
        <charset val="134"/>
      </rPr>
      <t>i</t>
    </r>
    <r>
      <rPr>
        <sz val="6"/>
        <rFont val="Times New Roman"/>
        <charset val="134"/>
      </rPr>
      <t>o</t>
    </r>
    <r>
      <rPr>
        <sz val="13"/>
        <rFont val="Times New Roman"/>
        <charset val="134"/>
      </rPr>
      <t xml:space="preserve"> </t>
    </r>
  </si>
  <si>
    <t>6 chỗ: ih1=3.786, ihn=0.794, il=3.28</t>
  </si>
  <si>
    <t>16 chỗ: ih1=3.786, ihn=0.794, il=3.28</t>
  </si>
  <si>
    <t>20 chỗ: ih1=3.786, ihn=0.794, il=3.28</t>
  </si>
  <si>
    <t>ih1=5.55, ihn=0.79, il=5.24</t>
  </si>
  <si>
    <t>ih1=5.979, ihn=0.759, il=5.701</t>
  </si>
  <si>
    <t>ih1=6.62, ihn=0.75, il=6.05</t>
  </si>
  <si>
    <t>ih1=6.814, ihn=1, il=6.69</t>
  </si>
  <si>
    <t>ih1=7.04, ihn=0.74, il=6.26</t>
  </si>
  <si>
    <t>6 chỗ: io = 4.3</t>
  </si>
  <si>
    <t>16 chỗ: io = 4.3</t>
  </si>
  <si>
    <t>20 chỗ: io = 4.556</t>
  </si>
  <si>
    <t>TRƯỜNG ĐẠI HỌC NHA TRANG</t>
  </si>
  <si>
    <t>DANH SÁCH &amp; PHIẾU GHI ĐIỂM SINH VIÊN THI LẦN 1</t>
  </si>
  <si>
    <t>Học kỳ 2 Năm học 2022-2023</t>
  </si>
  <si>
    <r>
      <rPr>
        <sz val="7"/>
        <color theme="1"/>
        <rFont val="Arial"/>
        <charset val="134"/>
      </rPr>
      <t xml:space="preserve">Môn học: </t>
    </r>
    <r>
      <rPr>
        <b/>
        <sz val="7"/>
        <color theme="1"/>
        <rFont val="Arial"/>
        <charset val="134"/>
      </rPr>
      <t>Đồ án kết cấu, tính toán ô tô (AUE373) / Nhóm: 62.CNOT-3</t>
    </r>
  </si>
  <si>
    <t xml:space="preserve">Ngày thi:      /      /               Giờ thi:               Phòng thi: </t>
  </si>
  <si>
    <r>
      <rPr>
        <b/>
        <sz val="7"/>
        <color theme="1"/>
        <rFont val="Arial"/>
        <charset val="134"/>
      </rPr>
      <t xml:space="preserve">....:KT% </t>
    </r>
    <r>
      <rPr>
        <sz val="7"/>
        <color theme="1"/>
        <rFont val="Arial"/>
        <charset val="134"/>
      </rPr>
      <t xml:space="preserve">   CBGD: </t>
    </r>
    <r>
      <rPr>
        <b/>
        <sz val="7"/>
        <color theme="1"/>
        <rFont val="Arial"/>
        <charset val="134"/>
      </rPr>
      <t>Huỳnh Trọng Chương</t>
    </r>
  </si>
  <si>
    <t>User in: 1997001 - 13:29 25-02-2023</t>
  </si>
  <si>
    <t>Stt</t>
  </si>
  <si>
    <t>Mã SV</t>
  </si>
  <si>
    <t>Họ và tên</t>
  </si>
  <si>
    <t>Ngày sinh</t>
  </si>
  <si>
    <t>Lớp</t>
  </si>
  <si>
    <t>x</t>
  </si>
  <si>
    <t>Email</t>
  </si>
  <si>
    <t>Mai Dương</t>
  </si>
  <si>
    <t>Bình</t>
  </si>
  <si>
    <t>03-01-2002</t>
  </si>
  <si>
    <t>62.CNOT-3</t>
  </si>
  <si>
    <t>s</t>
  </si>
  <si>
    <t>binh.md.62cnot@ntu.edu.vn</t>
  </si>
  <si>
    <t>Ngô Trường</t>
  </si>
  <si>
    <t>Duy</t>
  </si>
  <si>
    <t>20-02-2002</t>
  </si>
  <si>
    <t>duy.nt.62cnot@ntu.edu.vn</t>
  </si>
  <si>
    <t>Nguyễn</t>
  </si>
  <si>
    <t>14-12-2002</t>
  </si>
  <si>
    <t>v</t>
  </si>
  <si>
    <t>duy.n.62cnot@ntu.edu.vn</t>
  </si>
  <si>
    <t>Nguyễn Tấn</t>
  </si>
  <si>
    <t>Đại</t>
  </si>
  <si>
    <t>31-07-2002</t>
  </si>
  <si>
    <t>dai.nt.62cnot@ntu.edu.vn</t>
  </si>
  <si>
    <t>Nguyễn Anh</t>
  </si>
  <si>
    <t>Đang</t>
  </si>
  <si>
    <t>12-01-1999</t>
  </si>
  <si>
    <t>dang.na.62cnot@ntu.edu.vn</t>
  </si>
  <si>
    <t>Phạm Quốc</t>
  </si>
  <si>
    <t>Đạt</t>
  </si>
  <si>
    <t>24-12-2002</t>
  </si>
  <si>
    <t>dat.pq.62cnot@ntu.edu.vn</t>
  </si>
  <si>
    <t>Võ Minh</t>
  </si>
  <si>
    <t>Đức</t>
  </si>
  <si>
    <t>19-08-2002</t>
  </si>
  <si>
    <t>duc.vm.62cnot@ntu.edu.vn</t>
  </si>
  <si>
    <t>Dương Ngọc</t>
  </si>
  <si>
    <t>Hải</t>
  </si>
  <si>
    <t>25-02-2002</t>
  </si>
  <si>
    <t>hai.dn.62cnot@ntu.edu.vn</t>
  </si>
  <si>
    <t>Phạm Mai Bách</t>
  </si>
  <si>
    <t>Hiển</t>
  </si>
  <si>
    <t>01-03-2002</t>
  </si>
  <si>
    <t>62.CNOT-2</t>
  </si>
  <si>
    <t>hien.pmb.62cnot@ntu.edu.vn</t>
  </si>
  <si>
    <t>Hồ Trung</t>
  </si>
  <si>
    <t>Hiếu</t>
  </si>
  <si>
    <t>22-09-2002</t>
  </si>
  <si>
    <t>hieu.ht.62cnot@ntu.edu.vn</t>
  </si>
  <si>
    <t>Đỗ Tấn</t>
  </si>
  <si>
    <t>Học</t>
  </si>
  <si>
    <t>19-12-2002</t>
  </si>
  <si>
    <t>hoc.dt.62cnot@ntu.edu.vn</t>
  </si>
  <si>
    <t>Lê Minh</t>
  </si>
  <si>
    <t>Huy</t>
  </si>
  <si>
    <t>03-07-2002</t>
  </si>
  <si>
    <t>huy.lm.62cnot@ntu.edu.vn</t>
  </si>
  <si>
    <t>Nguyễn Quốc</t>
  </si>
  <si>
    <t>18-02-2002</t>
  </si>
  <si>
    <t>huy.nq.62cnot@ntu.edu.vn</t>
  </si>
  <si>
    <t>Trần Nhật</t>
  </si>
  <si>
    <t>22-02-2002</t>
  </si>
  <si>
    <t>huy.tn.62cnot@ntu.edu.vn</t>
  </si>
  <si>
    <t>Lê Nguyễn Quang</t>
  </si>
  <si>
    <t>Khải</t>
  </si>
  <si>
    <t>14-06-2002</t>
  </si>
  <si>
    <t>khai.lnq.62cnot@ntu.edu.vn</t>
  </si>
  <si>
    <t>Võ Nguyễn Tuấn</t>
  </si>
  <si>
    <t>Kiệt</t>
  </si>
  <si>
    <t>06-06-2002</t>
  </si>
  <si>
    <t>kiet.vnt.62cnot@ntu.edu.vn</t>
  </si>
  <si>
    <t>Lê Xuân</t>
  </si>
  <si>
    <t>Lộc</t>
  </si>
  <si>
    <t>18-05-2002</t>
  </si>
  <si>
    <t>loc.lx.62cnot@ntu.edu.vn</t>
  </si>
  <si>
    <t>N5C (P)</t>
  </si>
  <si>
    <t>Ngô Phi</t>
  </si>
  <si>
    <t>Long</t>
  </si>
  <si>
    <t>09-07-2002</t>
  </si>
  <si>
    <t>long.np.62cnot@ntu.edu.vn</t>
  </si>
  <si>
    <t>Trần Duy</t>
  </si>
  <si>
    <t>Luân</t>
  </si>
  <si>
    <t>26-08-2002</t>
  </si>
  <si>
    <t>luan.td.62cnot@ntu.edu.vn</t>
  </si>
  <si>
    <t>Biện Đinh</t>
  </si>
  <si>
    <t>Lương</t>
  </si>
  <si>
    <t>25-03-2002</t>
  </si>
  <si>
    <t>luong.bd.62cnot@ntu.edu.vn</t>
  </si>
  <si>
    <t>Nguyễn Trọng</t>
  </si>
  <si>
    <t>Nghĩa</t>
  </si>
  <si>
    <t>21-12-2002</t>
  </si>
  <si>
    <t>nghia.ntr.62cnot@ntu.edu.vn</t>
  </si>
  <si>
    <t>Phan Trung</t>
  </si>
  <si>
    <t>Nguyên</t>
  </si>
  <si>
    <t>10-05-2002</t>
  </si>
  <si>
    <t>nguyen.pt.62cnot@ntu.edu.vn</t>
  </si>
  <si>
    <t>Trần Ngọc</t>
  </si>
  <si>
    <t>Nhân</t>
  </si>
  <si>
    <t>28-09-2002</t>
  </si>
  <si>
    <t>nhan.tn.62cnot@ntu.edu.vn</t>
  </si>
  <si>
    <t>Hoàng Văn</t>
  </si>
  <si>
    <t>Nhất</t>
  </si>
  <si>
    <t>nhat.hv.62cnot@ntu.edu.vn</t>
  </si>
  <si>
    <t>Võ Văn</t>
  </si>
  <si>
    <t>Pháp</t>
  </si>
  <si>
    <t>07-04-2002</t>
  </si>
  <si>
    <t>phap.vv.62cnot@ntu.edu.vn</t>
  </si>
  <si>
    <t>Nguyễn Thành</t>
  </si>
  <si>
    <t>Phi</t>
  </si>
  <si>
    <t>12-10-2002</t>
  </si>
  <si>
    <t>phi.nt.62cnot@ntu.edu.vn</t>
  </si>
  <si>
    <t>Huỳnh Quang</t>
  </si>
  <si>
    <t>Phong</t>
  </si>
  <si>
    <t>19-11-2002</t>
  </si>
  <si>
    <t>phong.hq.62cnot@ntu.edu.vn</t>
  </si>
  <si>
    <t>Nguyễn Thanh</t>
  </si>
  <si>
    <t>05-08-2002</t>
  </si>
  <si>
    <t>phong.nth.62cnot@ntu.edu.vn</t>
  </si>
  <si>
    <t>Lê Hoàng</t>
  </si>
  <si>
    <t>Quân</t>
  </si>
  <si>
    <t>08-12-2002</t>
  </si>
  <si>
    <t>quan.lh.62cnot@ntu.edu.vn</t>
  </si>
  <si>
    <t>Lương Thái</t>
  </si>
  <si>
    <t>Quốc</t>
  </si>
  <si>
    <t>11-09-2002</t>
  </si>
  <si>
    <t>quoc.lt.62cnot@ntu.edu.vn</t>
  </si>
  <si>
    <t>Võ Đức</t>
  </si>
  <si>
    <t>Tài</t>
  </si>
  <si>
    <t>09-03-2002</t>
  </si>
  <si>
    <t>tai.vd.62cnot@ntu.edu.vn</t>
  </si>
  <si>
    <t>Nguyễn Đình</t>
  </si>
  <si>
    <t>Tâm</t>
  </si>
  <si>
    <t>21-07-2002</t>
  </si>
  <si>
    <t>tam.nd.62cnot@ntu.edu.vn</t>
  </si>
  <si>
    <t>Huỳnh Đức Duy</t>
  </si>
  <si>
    <t>Tân</t>
  </si>
  <si>
    <t>28-12-2002</t>
  </si>
  <si>
    <t>tan.hdd.62cnot@ntu.edu.vn</t>
  </si>
  <si>
    <t>Trương Hòa</t>
  </si>
  <si>
    <t>05-12-2002</t>
  </si>
  <si>
    <t>tan.th.62cnot@ntu.edu.vn</t>
  </si>
  <si>
    <t>Đồng Hoàng</t>
  </si>
  <si>
    <t>Thân</t>
  </si>
  <si>
    <t>than.dh.62cnot@ntu.edu.vn</t>
  </si>
  <si>
    <t>Trần Công</t>
  </si>
  <si>
    <t>Thành</t>
  </si>
  <si>
    <t>07-03-2002</t>
  </si>
  <si>
    <t>thanh.tc.62cnot@ntu.edu.vn</t>
  </si>
  <si>
    <t>Trần Văn</t>
  </si>
  <si>
    <t>Thông</t>
  </si>
  <si>
    <t>25-09-2002</t>
  </si>
  <si>
    <t>thong.tv.62cnot@ntu.edu.vn</t>
  </si>
  <si>
    <t>Phan Nguyễn Văn</t>
  </si>
  <si>
    <t>Thượng</t>
  </si>
  <si>
    <t>09-08-2002</t>
  </si>
  <si>
    <t>thuong.pnv.62cnot@ntu.edu.vn</t>
  </si>
  <si>
    <t>Phan Ngọc</t>
  </si>
  <si>
    <t>Tiến</t>
  </si>
  <si>
    <t>17-08-2002</t>
  </si>
  <si>
    <t>tien.pn.62cnot@ntu.edu.vn</t>
  </si>
  <si>
    <t>Tín</t>
  </si>
  <si>
    <t>27-12-2002</t>
  </si>
  <si>
    <t>tin.n.62cnot@ntu.edu.vn</t>
  </si>
  <si>
    <t>Hồ Thế</t>
  </si>
  <si>
    <t>Toàn</t>
  </si>
  <si>
    <t>26-09-2002</t>
  </si>
  <si>
    <t>toan.ht.62cnot@ntu.edu.vn</t>
  </si>
  <si>
    <t>Phạm Duy</t>
  </si>
  <si>
    <t>Trân</t>
  </si>
  <si>
    <t>16-10-2001</t>
  </si>
  <si>
    <t>tran.pd.62cnot@ntu.edu.vn</t>
  </si>
  <si>
    <t>Nguyễn Bá</t>
  </si>
  <si>
    <t>Triệu</t>
  </si>
  <si>
    <t>02-07-2002</t>
  </si>
  <si>
    <t>trieu.nb.62cnot@ntu.edu.vn</t>
  </si>
  <si>
    <t>Nguyễn Đức</t>
  </si>
  <si>
    <t>Trọng</t>
  </si>
  <si>
    <t>07-09-2002</t>
  </si>
  <si>
    <t>trong.ndu.62cnot@ntu.edu.vn</t>
  </si>
  <si>
    <t>Cao Văn</t>
  </si>
  <si>
    <t>Trực</t>
  </si>
  <si>
    <t>05-02-2002</t>
  </si>
  <si>
    <t>truc.cv.62cnot@ntu.edu.vn</t>
  </si>
  <si>
    <t>Phan Tấn</t>
  </si>
  <si>
    <t>Trung</t>
  </si>
  <si>
    <t>03-11-2002</t>
  </si>
  <si>
    <t>trung.pt.62cnot@ntu.edu.vn</t>
  </si>
  <si>
    <t>Nguyễn Quang</t>
  </si>
  <si>
    <t>Trường</t>
  </si>
  <si>
    <t>truong.nq.62cnot@ntu.edu.vn</t>
  </si>
  <si>
    <t>Nguyễn Ngọc</t>
  </si>
  <si>
    <t>Tuấn</t>
  </si>
  <si>
    <t>13-06-2002</t>
  </si>
  <si>
    <t>tuan.nn.62cnot@ntu.edu.vn</t>
  </si>
  <si>
    <t>N5 C (T)</t>
  </si>
  <si>
    <t>Tùng</t>
  </si>
  <si>
    <t>07-05-2002</t>
  </si>
  <si>
    <t>tung.nb.62cnot@ntu.edu.vn</t>
  </si>
  <si>
    <t>Trần Thanh</t>
  </si>
  <si>
    <t>04-07-2002</t>
  </si>
  <si>
    <t>tung.tt.62qtkd@ntu.edu.vn</t>
  </si>
  <si>
    <t>Lê Thiên</t>
  </si>
  <si>
    <t>Viễn</t>
  </si>
  <si>
    <t>24-08-2002</t>
  </si>
  <si>
    <t>vien.lt.62cnot@ntu.edu.vn</t>
  </si>
  <si>
    <t>Đinh Quang</t>
  </si>
  <si>
    <t>Vinh</t>
  </si>
  <si>
    <t>03-02-2000</t>
  </si>
  <si>
    <t>vinh.dq.62cnot@ntu.edu.vn</t>
  </si>
  <si>
    <t>29-06-2002</t>
  </si>
  <si>
    <t>vinh.vv.62cnot@ntu.edu.vn</t>
  </si>
  <si>
    <t>Vũ</t>
  </si>
  <si>
    <t>23-11-2002</t>
  </si>
  <si>
    <t>vu.pn.62cnot@ntu.edu.vn</t>
  </si>
  <si>
    <t>Số SV dự thi: ..........</t>
  </si>
  <si>
    <t>Chữ ký trưởng BM/ trưởng Khoa</t>
  </si>
  <si>
    <t>Chữ ký CBCT 1</t>
  </si>
  <si>
    <t>Chữ ký CB chấm thi 1</t>
  </si>
  <si>
    <t>Số SV vắng: ..........</t>
  </si>
  <si>
    <t>(Ký, ghi rõ họ tên)</t>
  </si>
  <si>
    <t>Số bài thi: ..........</t>
  </si>
  <si>
    <t>Số tờ giấy thi: ..........</t>
  </si>
  <si>
    <t>Chữ ký CBCT 2</t>
  </si>
  <si>
    <t>Chữ ký CB chấm thi 2</t>
  </si>
  <si>
    <r>
      <rPr>
        <sz val="7"/>
        <color theme="1"/>
        <rFont val="Calibri"/>
        <charset val="163"/>
        <scheme val="minor"/>
      </rPr>
      <t xml:space="preserve">Môn học: </t>
    </r>
    <r>
      <rPr>
        <b/>
        <sz val="7"/>
        <color theme="1"/>
        <rFont val="Calibri"/>
        <charset val="163"/>
        <scheme val="minor"/>
      </rPr>
      <t>Đồ án kết cấu, tính toán ô tô (AUE373) / Nhóm: 62.CNOT-1</t>
    </r>
  </si>
  <si>
    <r>
      <rPr>
        <b/>
        <sz val="7"/>
        <color theme="1"/>
        <rFont val="Calibri"/>
        <charset val="134"/>
        <scheme val="minor"/>
      </rPr>
      <t>f</t>
    </r>
    <r>
      <rPr>
        <vertAlign val="subscript"/>
        <sz val="7"/>
        <color theme="1"/>
        <rFont val="Calibri"/>
        <charset val="134"/>
        <scheme val="minor"/>
      </rPr>
      <t>V</t>
    </r>
    <r>
      <rPr>
        <vertAlign val="subscript"/>
        <sz val="7"/>
        <color theme="1"/>
        <rFont val="Symbol"/>
        <charset val="2"/>
      </rPr>
      <t>£</t>
    </r>
    <r>
      <rPr>
        <vertAlign val="subscript"/>
        <sz val="7"/>
        <color theme="1"/>
        <rFont val="Calibri"/>
        <charset val="134"/>
        <scheme val="minor"/>
      </rPr>
      <t xml:space="preserve"> 80 km/h</t>
    </r>
  </si>
  <si>
    <r>
      <rPr>
        <b/>
        <sz val="7"/>
        <color theme="1"/>
        <rFont val="Times New Roman"/>
        <charset val="134"/>
      </rPr>
      <t>φ</t>
    </r>
    <r>
      <rPr>
        <b/>
        <vertAlign val="subscript"/>
        <sz val="7"/>
        <color theme="1"/>
        <rFont val="Times New Roman"/>
        <charset val="134"/>
      </rPr>
      <t>n</t>
    </r>
  </si>
  <si>
    <r>
      <rPr>
        <b/>
        <sz val="7"/>
        <color theme="1"/>
        <rFont val="Times New Roman"/>
        <charset val="134"/>
      </rPr>
      <t>φ</t>
    </r>
    <r>
      <rPr>
        <b/>
        <vertAlign val="subscript"/>
        <sz val="7"/>
        <color theme="1"/>
        <rFont val="Times New Roman"/>
        <charset val="134"/>
      </rPr>
      <t>d</t>
    </r>
  </si>
  <si>
    <r>
      <rPr>
        <b/>
        <sz val="7"/>
        <color theme="1"/>
        <rFont val="Calibri"/>
        <charset val="163"/>
        <scheme val="minor"/>
      </rPr>
      <t>L</t>
    </r>
    <r>
      <rPr>
        <b/>
        <vertAlign val="subscript"/>
        <sz val="7"/>
        <color theme="1"/>
        <rFont val="Calibri"/>
        <charset val="163"/>
        <scheme val="minor"/>
      </rPr>
      <t>O</t>
    </r>
  </si>
  <si>
    <r>
      <rPr>
        <b/>
        <sz val="7"/>
        <color theme="1"/>
        <rFont val="Calibri"/>
        <charset val="163"/>
        <scheme val="minor"/>
      </rPr>
      <t>W</t>
    </r>
    <r>
      <rPr>
        <b/>
        <vertAlign val="subscript"/>
        <sz val="7"/>
        <color theme="1"/>
        <rFont val="Calibri"/>
        <charset val="163"/>
        <scheme val="minor"/>
      </rPr>
      <t>O</t>
    </r>
  </si>
  <si>
    <r>
      <rPr>
        <b/>
        <sz val="7"/>
        <color theme="1"/>
        <rFont val="Calibri"/>
        <charset val="163"/>
        <scheme val="minor"/>
      </rPr>
      <t>H</t>
    </r>
    <r>
      <rPr>
        <b/>
        <vertAlign val="subscript"/>
        <sz val="7"/>
        <color theme="1"/>
        <rFont val="Calibri"/>
        <charset val="163"/>
        <scheme val="minor"/>
      </rPr>
      <t>O</t>
    </r>
  </si>
  <si>
    <r>
      <rPr>
        <b/>
        <sz val="7"/>
        <color theme="1"/>
        <rFont val="Calibri"/>
        <charset val="163"/>
        <scheme val="minor"/>
      </rPr>
      <t>G</t>
    </r>
    <r>
      <rPr>
        <b/>
        <vertAlign val="subscript"/>
        <sz val="7"/>
        <color theme="1"/>
        <rFont val="Calibri"/>
        <charset val="163"/>
        <scheme val="minor"/>
      </rPr>
      <t>O</t>
    </r>
  </si>
  <si>
    <r>
      <rPr>
        <b/>
        <sz val="7"/>
        <color theme="1"/>
        <rFont val="Calibri"/>
        <charset val="163"/>
        <scheme val="minor"/>
      </rPr>
      <t>G</t>
    </r>
    <r>
      <rPr>
        <b/>
        <vertAlign val="subscript"/>
        <sz val="7"/>
        <color theme="1"/>
        <rFont val="Calibri"/>
        <charset val="163"/>
        <scheme val="minor"/>
      </rPr>
      <t>O1</t>
    </r>
  </si>
  <si>
    <r>
      <rPr>
        <b/>
        <sz val="7"/>
        <color theme="1"/>
        <rFont val="Calibri"/>
        <charset val="163"/>
        <scheme val="minor"/>
      </rPr>
      <t>G</t>
    </r>
    <r>
      <rPr>
        <b/>
        <vertAlign val="subscript"/>
        <sz val="7"/>
        <color theme="1"/>
        <rFont val="Calibri"/>
        <charset val="134"/>
        <scheme val="minor"/>
      </rPr>
      <t>o1</t>
    </r>
    <r>
      <rPr>
        <b/>
        <sz val="7"/>
        <color theme="1"/>
        <rFont val="Calibri"/>
        <charset val="163"/>
        <scheme val="minor"/>
      </rPr>
      <t>= %G</t>
    </r>
    <r>
      <rPr>
        <b/>
        <vertAlign val="subscript"/>
        <sz val="7"/>
        <color theme="1"/>
        <rFont val="Calibri"/>
        <charset val="163"/>
        <scheme val="minor"/>
      </rPr>
      <t>O</t>
    </r>
  </si>
  <si>
    <r>
      <rPr>
        <b/>
        <sz val="7"/>
        <color theme="1"/>
        <rFont val="Calibri"/>
        <charset val="163"/>
        <scheme val="minor"/>
      </rPr>
      <t>G</t>
    </r>
    <r>
      <rPr>
        <b/>
        <vertAlign val="subscript"/>
        <sz val="7"/>
        <color theme="1"/>
        <rFont val="Calibri"/>
        <charset val="163"/>
        <scheme val="minor"/>
      </rPr>
      <t>O2</t>
    </r>
  </si>
  <si>
    <r>
      <rPr>
        <b/>
        <sz val="7"/>
        <color theme="1"/>
        <rFont val="Calibri"/>
        <charset val="163"/>
        <scheme val="minor"/>
      </rPr>
      <t>G</t>
    </r>
    <r>
      <rPr>
        <b/>
        <vertAlign val="subscript"/>
        <sz val="7"/>
        <color theme="1"/>
        <rFont val="Calibri"/>
        <charset val="134"/>
        <scheme val="minor"/>
      </rPr>
      <t>o2</t>
    </r>
    <r>
      <rPr>
        <b/>
        <sz val="7"/>
        <color theme="1"/>
        <rFont val="Calibri"/>
        <charset val="163"/>
        <scheme val="minor"/>
      </rPr>
      <t>= %G</t>
    </r>
    <r>
      <rPr>
        <b/>
        <vertAlign val="subscript"/>
        <sz val="7"/>
        <color theme="1"/>
        <rFont val="Calibri"/>
        <charset val="163"/>
        <scheme val="minor"/>
      </rPr>
      <t>O</t>
    </r>
  </si>
  <si>
    <r>
      <rPr>
        <b/>
        <sz val="7"/>
        <color theme="1"/>
        <rFont val="Calibri"/>
        <charset val="163"/>
        <scheme val="minor"/>
      </rPr>
      <t>G</t>
    </r>
    <r>
      <rPr>
        <b/>
        <vertAlign val="subscript"/>
        <sz val="7"/>
        <color theme="1"/>
        <rFont val="Calibri"/>
        <charset val="163"/>
        <scheme val="minor"/>
      </rPr>
      <t>1</t>
    </r>
  </si>
  <si>
    <r>
      <rPr>
        <b/>
        <sz val="7"/>
        <color theme="1"/>
        <rFont val="Calibri"/>
        <charset val="163"/>
        <scheme val="minor"/>
      </rPr>
      <t>G</t>
    </r>
    <r>
      <rPr>
        <b/>
        <vertAlign val="subscript"/>
        <sz val="7"/>
        <color theme="1"/>
        <rFont val="Calibri"/>
        <charset val="134"/>
        <scheme val="minor"/>
      </rPr>
      <t>1</t>
    </r>
    <r>
      <rPr>
        <b/>
        <sz val="7"/>
        <color theme="1"/>
        <rFont val="Calibri"/>
        <charset val="163"/>
        <scheme val="minor"/>
      </rPr>
      <t>= %G</t>
    </r>
  </si>
  <si>
    <r>
      <rPr>
        <b/>
        <sz val="7"/>
        <color theme="1"/>
        <rFont val="Calibri"/>
        <charset val="163"/>
        <scheme val="minor"/>
      </rPr>
      <t>G</t>
    </r>
    <r>
      <rPr>
        <b/>
        <vertAlign val="subscript"/>
        <sz val="7"/>
        <color theme="1"/>
        <rFont val="Calibri"/>
        <charset val="163"/>
        <scheme val="minor"/>
      </rPr>
      <t>2</t>
    </r>
  </si>
  <si>
    <r>
      <rPr>
        <b/>
        <sz val="7"/>
        <color theme="1"/>
        <rFont val="Calibri"/>
        <charset val="163"/>
        <scheme val="minor"/>
      </rPr>
      <t>G</t>
    </r>
    <r>
      <rPr>
        <b/>
        <vertAlign val="subscript"/>
        <sz val="7"/>
        <color theme="1"/>
        <rFont val="Calibri"/>
        <charset val="134"/>
        <scheme val="minor"/>
      </rPr>
      <t>2</t>
    </r>
    <r>
      <rPr>
        <b/>
        <sz val="7"/>
        <color theme="1"/>
        <rFont val="Calibri"/>
        <charset val="163"/>
        <scheme val="minor"/>
      </rPr>
      <t>= %G</t>
    </r>
    <r>
      <rPr>
        <b/>
        <vertAlign val="subscript"/>
        <sz val="7"/>
        <color theme="1"/>
        <rFont val="Calibri"/>
        <charset val="163"/>
        <scheme val="minor"/>
      </rPr>
      <t>O</t>
    </r>
  </si>
  <si>
    <r>
      <rPr>
        <b/>
        <sz val="7"/>
        <color theme="1"/>
        <rFont val="Calibri"/>
        <charset val="163"/>
        <scheme val="minor"/>
      </rPr>
      <t>i</t>
    </r>
    <r>
      <rPr>
        <b/>
        <vertAlign val="subscript"/>
        <sz val="7"/>
        <color theme="1"/>
        <rFont val="Calibri"/>
        <charset val="134"/>
        <scheme val="minor"/>
      </rPr>
      <t>h1</t>
    </r>
  </si>
  <si>
    <r>
      <rPr>
        <b/>
        <sz val="7"/>
        <color theme="1"/>
        <rFont val="Calibri"/>
        <charset val="163"/>
        <scheme val="minor"/>
      </rPr>
      <t>i</t>
    </r>
    <r>
      <rPr>
        <b/>
        <vertAlign val="subscript"/>
        <sz val="7"/>
        <color theme="1"/>
        <rFont val="Calibri"/>
        <charset val="134"/>
        <scheme val="minor"/>
      </rPr>
      <t>o</t>
    </r>
  </si>
  <si>
    <t>Nguyễn Tuấn</t>
  </si>
  <si>
    <t>Anh</t>
  </si>
  <si>
    <t>Đặng Hoài</t>
  </si>
  <si>
    <t>Cảnh</t>
  </si>
  <si>
    <t>Nguyễn Văn</t>
  </si>
  <si>
    <t>Cường</t>
  </si>
  <si>
    <t>Dương Trạch</t>
  </si>
  <si>
    <t>Dân</t>
  </si>
  <si>
    <t>φ</t>
  </si>
  <si>
    <t>Huỳnh Bảo</t>
  </si>
  <si>
    <t>Doanh</t>
  </si>
  <si>
    <t>Dũng</t>
  </si>
  <si>
    <t>Nguyễn Huỳnh</t>
  </si>
  <si>
    <t>Phan Văn</t>
  </si>
  <si>
    <t>Trần Huy</t>
  </si>
  <si>
    <t>Hoàng</t>
  </si>
  <si>
    <t>Võ Huy</t>
  </si>
  <si>
    <t>Hùng</t>
  </si>
  <si>
    <t>Hoàng Phúc</t>
  </si>
  <si>
    <t>Hưng</t>
  </si>
  <si>
    <t>Lưu Quang</t>
  </si>
  <si>
    <t>Phan Nhật</t>
  </si>
  <si>
    <t>Tài Hoàng Gia</t>
  </si>
  <si>
    <t>Khiêm</t>
  </si>
  <si>
    <t>Lê Tài</t>
  </si>
  <si>
    <t>Khôi</t>
  </si>
  <si>
    <t>Trần Quang</t>
  </si>
  <si>
    <t>Trần Hoàng</t>
  </si>
  <si>
    <t>Lê Đình</t>
  </si>
  <si>
    <t>Mẫn</t>
  </si>
  <si>
    <t>Nguyễn Lưu Đại</t>
  </si>
  <si>
    <t>Minh</t>
  </si>
  <si>
    <t>Nam</t>
  </si>
  <si>
    <t>Nguyễn Hữu</t>
  </si>
  <si>
    <t>Phạm Thanh</t>
  </si>
  <si>
    <t>Nhàn</t>
  </si>
  <si>
    <t>Hồ Công</t>
  </si>
  <si>
    <t>Phát</t>
  </si>
  <si>
    <t>Đỗ Duy</t>
  </si>
  <si>
    <t>Lữ Đình</t>
  </si>
  <si>
    <t>Quang</t>
  </si>
  <si>
    <t>Võ Phan Anh</t>
  </si>
  <si>
    <t>Lại Quang</t>
  </si>
  <si>
    <t>Thắng</t>
  </si>
  <si>
    <t>Trần Đức</t>
  </si>
  <si>
    <t>Thanh</t>
  </si>
  <si>
    <t>Lê Gia</t>
  </si>
  <si>
    <t>Thịnh</t>
  </si>
  <si>
    <t>Thuận</t>
  </si>
  <si>
    <t>Lê Hoài</t>
  </si>
  <si>
    <t>Thy</t>
  </si>
  <si>
    <t>Nguyễn Phan Thành</t>
  </si>
  <si>
    <t>Trí</t>
  </si>
  <si>
    <t>Lê Văn</t>
  </si>
  <si>
    <t>Trụ</t>
  </si>
  <si>
    <t>Cao Nhật</t>
  </si>
  <si>
    <t>Huỳnh Anh</t>
  </si>
  <si>
    <t>Nguyễn Xuân</t>
  </si>
  <si>
    <t>Mã Nguyễn Quốc</t>
  </si>
  <si>
    <t>Việt</t>
  </si>
  <si>
    <t>Nguyễn Nhật</t>
  </si>
  <si>
    <t>Biện Huy</t>
  </si>
  <si>
    <r>
      <rPr>
        <sz val="7"/>
        <color theme="1"/>
        <rFont val="Calibri"/>
        <charset val="134"/>
        <scheme val="minor"/>
      </rPr>
      <t xml:space="preserve">0.012 </t>
    </r>
    <r>
      <rPr>
        <sz val="7"/>
        <color theme="1"/>
        <rFont val="Symbol"/>
        <charset val="2"/>
      </rPr>
      <t>¸</t>
    </r>
    <r>
      <rPr>
        <sz val="9.1"/>
        <color theme="1"/>
        <rFont val="Calibri"/>
        <charset val="134"/>
      </rPr>
      <t xml:space="preserve"> </t>
    </r>
    <r>
      <rPr>
        <sz val="7"/>
        <color theme="1"/>
        <rFont val="Calibri"/>
        <charset val="134"/>
        <scheme val="minor"/>
      </rPr>
      <t>0.018</t>
    </r>
  </si>
  <si>
    <r>
      <rPr>
        <sz val="7"/>
        <color theme="1"/>
        <rFont val="Calibri"/>
        <charset val="134"/>
        <scheme val="minor"/>
      </rPr>
      <t xml:space="preserve">0.7 </t>
    </r>
    <r>
      <rPr>
        <sz val="7"/>
        <color theme="1"/>
        <rFont val="Symbol"/>
        <charset val="2"/>
      </rPr>
      <t>¸</t>
    </r>
    <r>
      <rPr>
        <sz val="9.1"/>
        <color theme="1"/>
        <rFont val="Calibri"/>
        <charset val="134"/>
      </rPr>
      <t xml:space="preserve"> </t>
    </r>
    <r>
      <rPr>
        <sz val="7"/>
        <color theme="1"/>
        <rFont val="Calibri"/>
        <charset val="134"/>
        <scheme val="minor"/>
      </rPr>
      <t>0.8</t>
    </r>
  </si>
  <si>
    <r>
      <rPr>
        <sz val="7"/>
        <color theme="1"/>
        <rFont val="Calibri"/>
        <charset val="134"/>
        <scheme val="minor"/>
      </rPr>
      <t xml:space="preserve">a </t>
    </r>
    <r>
      <rPr>
        <sz val="7"/>
        <color theme="1"/>
        <rFont val="Symbol"/>
        <charset val="2"/>
      </rPr>
      <t>¸</t>
    </r>
    <r>
      <rPr>
        <sz val="9.1"/>
        <color theme="1"/>
        <rFont val="Calibri"/>
        <charset val="134"/>
      </rPr>
      <t xml:space="preserve"> </t>
    </r>
    <r>
      <rPr>
        <sz val="7"/>
        <color theme="1"/>
        <rFont val="Calibri"/>
        <charset val="134"/>
        <scheme val="minor"/>
      </rPr>
      <t>b</t>
    </r>
  </si>
  <si>
    <t>Đường nhựa hoặc đường bêtông</t>
  </si>
  <si>
    <t>I.</t>
  </si>
  <si>
    <t xml:space="preserve"> CƠ SỞ CHỌN</t>
  </si>
  <si>
    <t xml:space="preserve"> Thông số ban đầu</t>
  </si>
  <si>
    <t>a.</t>
  </si>
  <si>
    <t xml:space="preserve"> Số lượng người, n, [người]</t>
  </si>
  <si>
    <t>b.</t>
  </si>
  <si>
    <r>
      <t xml:space="preserve"> Trọng lượng hàng hóa, G</t>
    </r>
    <r>
      <rPr>
        <vertAlign val="subscript"/>
        <sz val="11"/>
        <rFont val="Arial"/>
        <charset val="134"/>
      </rPr>
      <t>hh</t>
    </r>
    <r>
      <rPr>
        <sz val="11"/>
        <rFont val="Arial"/>
        <charset val="134"/>
      </rPr>
      <t>, [kg]</t>
    </r>
  </si>
  <si>
    <t>c.</t>
  </si>
  <si>
    <t xml:space="preserve"> Vận tốc lớn nhất, mặt đường tương ứng</t>
  </si>
  <si>
    <r>
      <t xml:space="preserve">   + Vận tốc lớn nhất, v</t>
    </r>
    <r>
      <rPr>
        <vertAlign val="subscript"/>
        <sz val="11"/>
        <rFont val="Arial"/>
        <charset val="134"/>
      </rPr>
      <t>max</t>
    </r>
    <r>
      <rPr>
        <sz val="11"/>
        <rFont val="Arial"/>
        <charset val="134"/>
      </rPr>
      <t>, [km/h]</t>
    </r>
  </si>
  <si>
    <t xml:space="preserve">   + Mặt đường tương ứng:</t>
  </si>
  <si>
    <t xml:space="preserve"> Dựa theo bảng 1, chọn mặt đường</t>
  </si>
  <si>
    <t>Bảng 1. Hệ số cản của mặt đường</t>
  </si>
  <si>
    <t>LOẠI ĐƯỜNG</t>
  </si>
  <si>
    <t>HỆ SỐ</t>
  </si>
  <si>
    <t>&amp; TÌNH TRẠNG MẶT ĐƯỜNG</t>
  </si>
  <si>
    <t>Bám</t>
  </si>
  <si>
    <r>
      <t>Cản lăn (f</t>
    </r>
    <r>
      <rPr>
        <b/>
        <i/>
        <vertAlign val="subscript"/>
        <sz val="11"/>
        <rFont val="Arial"/>
        <charset val="134"/>
      </rPr>
      <t>0</t>
    </r>
    <r>
      <rPr>
        <b/>
        <i/>
        <sz val="11"/>
        <rFont val="Arial"/>
        <charset val="134"/>
      </rPr>
      <t>) ứng với V&lt; hoặc = 80 km/h</t>
    </r>
  </si>
  <si>
    <t>(φ)</t>
  </si>
  <si>
    <t xml:space="preserve">     Đường nhựa</t>
  </si>
  <si>
    <t>0.015 ÷ 0.018</t>
  </si>
  <si>
    <t xml:space="preserve">                 hoặc đường bêtông</t>
  </si>
  <si>
    <t>0.012 ÷ 0.015</t>
  </si>
  <si>
    <t xml:space="preserve">        - Khô và sạch</t>
  </si>
  <si>
    <t>0.7 ÷ 0.8</t>
  </si>
  <si>
    <t xml:space="preserve">        - Ướt</t>
  </si>
  <si>
    <t>0.35 ÷ 0.45</t>
  </si>
  <si>
    <t xml:space="preserve">     Đường rải đá</t>
  </si>
  <si>
    <t>0.023 ÷ 0.030</t>
  </si>
  <si>
    <t xml:space="preserve">     Đường đất</t>
  </si>
  <si>
    <t xml:space="preserve">        - Pha sét, khô</t>
  </si>
  <si>
    <t>0.5 ÷ 0.6</t>
  </si>
  <si>
    <t>0.025 ÷ 0.035</t>
  </si>
  <si>
    <t xml:space="preserve">        - Ướt (sau khi mưa)</t>
  </si>
  <si>
    <t>0.2 ÷ 0.4</t>
  </si>
  <si>
    <t>0.050 ÷ 0.15</t>
  </si>
  <si>
    <t xml:space="preserve">        - Đất sau khi cày</t>
  </si>
  <si>
    <t>0.12</t>
  </si>
  <si>
    <t xml:space="preserve">     Đường cát</t>
  </si>
  <si>
    <t>0.10 ÷ 0.30</t>
  </si>
  <si>
    <t xml:space="preserve">        - Khô</t>
  </si>
  <si>
    <t>0.2 ÷ 0.3</t>
  </si>
  <si>
    <t>0.4 ÷ 0.5</t>
  </si>
  <si>
    <t xml:space="preserve"> Chọn và tính các thông số</t>
  </si>
  <si>
    <t>2.1.</t>
  </si>
  <si>
    <t xml:space="preserve"> Chủng loại xe thiết kế</t>
  </si>
  <si>
    <t xml:space="preserve"> Có các chủng loại xe như sau: con, tải, hoặc khách</t>
  </si>
  <si>
    <t>2.2.</t>
  </si>
  <si>
    <t>Trọng lượng xe</t>
  </si>
  <si>
    <r>
      <t>Trọng lượng bản thân xe, G</t>
    </r>
    <r>
      <rPr>
        <b/>
        <i/>
        <vertAlign val="subscript"/>
        <sz val="11"/>
        <rFont val="Arial"/>
        <charset val="134"/>
      </rPr>
      <t>o</t>
    </r>
    <r>
      <rPr>
        <b/>
        <i/>
        <sz val="11"/>
        <rFont val="Arial"/>
        <charset val="134"/>
      </rPr>
      <t>, [kg]</t>
    </r>
  </si>
  <si>
    <t xml:space="preserve"> Trọng lượng bản thân tương đối của từng chủng loại xe có thể tham khảo theo bảng 2 </t>
  </si>
  <si>
    <t>Bảng 2. Khoảng giá trị về trọng lượng một số chủng loại xe,</t>
  </si>
  <si>
    <t xml:space="preserve"> Trong đó:</t>
  </si>
  <si>
    <r>
      <t>Thông số về trọng lượng: bản thân (G</t>
    </r>
    <r>
      <rPr>
        <b/>
        <vertAlign val="subscript"/>
        <sz val="11"/>
        <rFont val="Arial"/>
        <charset val="163"/>
      </rPr>
      <t>o</t>
    </r>
    <r>
      <rPr>
        <b/>
        <sz val="11"/>
        <rFont val="Arial"/>
        <charset val="134"/>
      </rPr>
      <t>, G</t>
    </r>
    <r>
      <rPr>
        <b/>
        <vertAlign val="subscript"/>
        <sz val="11"/>
        <rFont val="Arial"/>
        <charset val="163"/>
      </rPr>
      <t>o1</t>
    </r>
    <r>
      <rPr>
        <b/>
        <sz val="11"/>
        <rFont val="Arial"/>
        <charset val="134"/>
      </rPr>
      <t>, G</t>
    </r>
    <r>
      <rPr>
        <b/>
        <vertAlign val="subscript"/>
        <sz val="11"/>
        <rFont val="Arial"/>
        <charset val="163"/>
      </rPr>
      <t>o2</t>
    </r>
    <r>
      <rPr>
        <b/>
        <sz val="11"/>
        <rFont val="Arial"/>
        <charset val="134"/>
      </rPr>
      <t>); xe đủ tải (G, G1, G2), kg</t>
    </r>
  </si>
  <si>
    <r>
      <t>5 chỗ (% G</t>
    </r>
    <r>
      <rPr>
        <b/>
        <vertAlign val="subscript"/>
        <sz val="11"/>
        <rFont val="Arial"/>
        <charset val="134"/>
      </rPr>
      <t>O</t>
    </r>
    <r>
      <rPr>
        <b/>
        <sz val="11"/>
        <rFont val="Arial"/>
        <charset val="134"/>
      </rPr>
      <t>)</t>
    </r>
  </si>
  <si>
    <r>
      <t>7 chỗ (% G</t>
    </r>
    <r>
      <rPr>
        <b/>
        <vertAlign val="subscript"/>
        <sz val="11"/>
        <rFont val="Arial"/>
        <charset val="134"/>
      </rPr>
      <t>O</t>
    </r>
    <r>
      <rPr>
        <b/>
        <sz val="11"/>
        <rFont val="Arial"/>
        <charset val="134"/>
      </rPr>
      <t>)</t>
    </r>
  </si>
  <si>
    <r>
      <t>16 chỗ (% G</t>
    </r>
    <r>
      <rPr>
        <b/>
        <vertAlign val="subscript"/>
        <sz val="11"/>
        <rFont val="Arial"/>
        <charset val="134"/>
      </rPr>
      <t>O</t>
    </r>
    <r>
      <rPr>
        <b/>
        <sz val="11"/>
        <rFont val="Arial"/>
        <charset val="134"/>
      </rPr>
      <t>)</t>
    </r>
  </si>
  <si>
    <r>
      <t>29 chỗ (% G</t>
    </r>
    <r>
      <rPr>
        <b/>
        <vertAlign val="subscript"/>
        <sz val="11"/>
        <rFont val="Arial"/>
        <charset val="134"/>
      </rPr>
      <t>O</t>
    </r>
    <r>
      <rPr>
        <b/>
        <sz val="11"/>
        <rFont val="Arial"/>
        <charset val="134"/>
      </rPr>
      <t>)</t>
    </r>
  </si>
  <si>
    <r>
      <t>47 chỗ (% G</t>
    </r>
    <r>
      <rPr>
        <b/>
        <vertAlign val="subscript"/>
        <sz val="11"/>
        <rFont val="Arial"/>
        <charset val="134"/>
      </rPr>
      <t>O</t>
    </r>
    <r>
      <rPr>
        <b/>
        <sz val="11"/>
        <rFont val="Arial"/>
        <charset val="134"/>
      </rPr>
      <t>)</t>
    </r>
  </si>
  <si>
    <t>Tải (% G0)</t>
  </si>
  <si>
    <r>
      <t xml:space="preserve"> G</t>
    </r>
    <r>
      <rPr>
        <b/>
        <vertAlign val="subscript"/>
        <sz val="11"/>
        <rFont val="Arial"/>
        <charset val="134"/>
      </rPr>
      <t>o</t>
    </r>
  </si>
  <si>
    <t>1030 ÷ 2935</t>
  </si>
  <si>
    <t>1115 ÷ 2675</t>
  </si>
  <si>
    <t>1600 ÷ 3420</t>
  </si>
  <si>
    <t>2025 ÷ 8525</t>
  </si>
  <si>
    <r>
      <t xml:space="preserve">10600 </t>
    </r>
    <r>
      <rPr>
        <b/>
        <sz val="11"/>
        <rFont val="Times New Roman"/>
        <charset val="134"/>
      </rPr>
      <t>÷</t>
    </r>
    <r>
      <rPr>
        <b/>
        <sz val="11"/>
        <rFont val="Calibri"/>
        <charset val="134"/>
        <scheme val="minor"/>
      </rPr>
      <t xml:space="preserve"> 12850</t>
    </r>
  </si>
  <si>
    <t>1745 ÷ 6400</t>
  </si>
  <si>
    <r>
      <t xml:space="preserve"> G</t>
    </r>
    <r>
      <rPr>
        <b/>
        <vertAlign val="subscript"/>
        <sz val="11"/>
        <rFont val="Arial"/>
        <charset val="134"/>
      </rPr>
      <t>o1</t>
    </r>
    <r>
      <rPr>
        <b/>
        <sz val="11"/>
        <rFont val="Arial"/>
        <charset val="134"/>
      </rPr>
      <t>%</t>
    </r>
  </si>
  <si>
    <t>47 ÷ 63</t>
  </si>
  <si>
    <t>40 ÷ 70</t>
  </si>
  <si>
    <t>40 ÷ 60</t>
  </si>
  <si>
    <t>31 ÷ 59</t>
  </si>
  <si>
    <r>
      <t xml:space="preserve">28 </t>
    </r>
    <r>
      <rPr>
        <b/>
        <sz val="11"/>
        <rFont val="Times New Roman"/>
        <charset val="134"/>
      </rPr>
      <t>÷</t>
    </r>
    <r>
      <rPr>
        <b/>
        <sz val="11"/>
        <rFont val="Calibri"/>
        <charset val="134"/>
        <scheme val="minor"/>
      </rPr>
      <t xml:space="preserve"> 38</t>
    </r>
  </si>
  <si>
    <t>28 ÷ 74</t>
  </si>
  <si>
    <r>
      <t xml:space="preserve"> G</t>
    </r>
    <r>
      <rPr>
        <b/>
        <vertAlign val="subscript"/>
        <sz val="11"/>
        <rFont val="Arial"/>
        <charset val="134"/>
      </rPr>
      <t>o2</t>
    </r>
    <r>
      <rPr>
        <b/>
        <sz val="11"/>
        <rFont val="Arial"/>
        <charset val="134"/>
      </rPr>
      <t>%</t>
    </r>
  </si>
  <si>
    <t>37 ÷ 53</t>
  </si>
  <si>
    <t>30 ÷ 60</t>
  </si>
  <si>
    <t>41 ÷ 69</t>
  </si>
  <si>
    <r>
      <t xml:space="preserve">62 </t>
    </r>
    <r>
      <rPr>
        <b/>
        <sz val="11"/>
        <rFont val="Times New Roman"/>
        <charset val="134"/>
      </rPr>
      <t>÷</t>
    </r>
    <r>
      <rPr>
        <b/>
        <sz val="11"/>
        <rFont val="Calibri"/>
        <charset val="134"/>
        <scheme val="minor"/>
      </rPr>
      <t xml:space="preserve"> 72</t>
    </r>
  </si>
  <si>
    <t>27 ÷ 72</t>
  </si>
  <si>
    <t xml:space="preserve"> G</t>
  </si>
  <si>
    <r>
      <t xml:space="preserve"> G</t>
    </r>
    <r>
      <rPr>
        <b/>
        <vertAlign val="subscript"/>
        <sz val="11"/>
        <rFont val="Arial"/>
        <charset val="134"/>
      </rPr>
      <t>1</t>
    </r>
    <r>
      <rPr>
        <b/>
        <sz val="11"/>
        <rFont val="Arial"/>
        <charset val="134"/>
      </rPr>
      <t>%</t>
    </r>
  </si>
  <si>
    <t>33 ÷ 56</t>
  </si>
  <si>
    <t>40 ÷ 72</t>
  </si>
  <si>
    <t>30 ÷ 56</t>
  </si>
  <si>
    <t>36 ÷ 44</t>
  </si>
  <si>
    <r>
      <t xml:space="preserve">34 </t>
    </r>
    <r>
      <rPr>
        <b/>
        <sz val="11"/>
        <rFont val="Times New Roman"/>
        <charset val="134"/>
      </rPr>
      <t>÷</t>
    </r>
    <r>
      <rPr>
        <b/>
        <sz val="11"/>
        <rFont val="Calibri"/>
        <charset val="134"/>
        <scheme val="minor"/>
      </rPr>
      <t xml:space="preserve"> 38</t>
    </r>
  </si>
  <si>
    <t>21 ÷ 48</t>
  </si>
  <si>
    <r>
      <t xml:space="preserve"> G</t>
    </r>
    <r>
      <rPr>
        <b/>
        <vertAlign val="subscript"/>
        <sz val="11"/>
        <rFont val="Arial"/>
        <charset val="134"/>
      </rPr>
      <t>2</t>
    </r>
    <r>
      <rPr>
        <b/>
        <sz val="11"/>
        <rFont val="Arial"/>
        <charset val="134"/>
      </rPr>
      <t>%</t>
    </r>
  </si>
  <si>
    <t>44 ÷ 67</t>
  </si>
  <si>
    <t>27 ÷ 60</t>
  </si>
  <si>
    <t>44 ÷ 70</t>
  </si>
  <si>
    <t>56 ÷ 64</t>
  </si>
  <si>
    <r>
      <t xml:space="preserve">62 </t>
    </r>
    <r>
      <rPr>
        <b/>
        <sz val="11"/>
        <rFont val="Times New Roman"/>
        <charset val="134"/>
      </rPr>
      <t>÷</t>
    </r>
    <r>
      <rPr>
        <b/>
        <sz val="11"/>
        <rFont val="Calibri"/>
        <charset val="134"/>
        <scheme val="minor"/>
      </rPr>
      <t xml:space="preserve"> 66</t>
    </r>
  </si>
  <si>
    <t>52 ÷ 79</t>
  </si>
  <si>
    <r>
      <t xml:space="preserve"> + Trọng lượng bản thân xe, G</t>
    </r>
    <r>
      <rPr>
        <vertAlign val="subscript"/>
        <sz val="11"/>
        <rFont val="Arial"/>
        <charset val="134"/>
      </rPr>
      <t>o</t>
    </r>
    <r>
      <rPr>
        <sz val="11"/>
        <rFont val="Arial"/>
        <charset val="134"/>
      </rPr>
      <t>, [kg]</t>
    </r>
  </si>
  <si>
    <r>
      <t xml:space="preserve"> + Phần trăm (%) G</t>
    </r>
    <r>
      <rPr>
        <vertAlign val="subscript"/>
        <sz val="11"/>
        <rFont val="Arial"/>
        <charset val="134"/>
      </rPr>
      <t>o</t>
    </r>
    <r>
      <rPr>
        <sz val="11"/>
        <rFont val="Arial"/>
        <charset val="134"/>
      </rPr>
      <t xml:space="preserve"> phân cho phía trục cầu trước, G</t>
    </r>
    <r>
      <rPr>
        <vertAlign val="subscript"/>
        <sz val="11"/>
        <rFont val="Arial"/>
        <charset val="134"/>
      </rPr>
      <t>o1</t>
    </r>
    <r>
      <rPr>
        <sz val="11"/>
        <rFont val="Arial"/>
        <charset val="134"/>
      </rPr>
      <t>%;</t>
    </r>
  </si>
  <si>
    <r>
      <t xml:space="preserve"> + Phần trăm (%) G</t>
    </r>
    <r>
      <rPr>
        <vertAlign val="subscript"/>
        <sz val="11"/>
        <rFont val="Arial"/>
        <charset val="134"/>
      </rPr>
      <t>o</t>
    </r>
    <r>
      <rPr>
        <sz val="11"/>
        <rFont val="Arial"/>
        <charset val="134"/>
      </rPr>
      <t xml:space="preserve"> phân cho phía trục cầu sau, G</t>
    </r>
    <r>
      <rPr>
        <vertAlign val="subscript"/>
        <sz val="11"/>
        <rFont val="Arial"/>
        <charset val="134"/>
      </rPr>
      <t>o2</t>
    </r>
    <r>
      <rPr>
        <sz val="11"/>
        <rFont val="Arial"/>
        <charset val="134"/>
      </rPr>
      <t>%;</t>
    </r>
  </si>
  <si>
    <r>
      <t xml:space="preserve">Trong thiết kế tính toán ô tô thì người ta thường áp dụng sự phân bố tải trọng lên cầu sau và trước theo tỉ lệ sau: - </t>
    </r>
    <r>
      <rPr>
        <b/>
        <sz val="11"/>
        <rFont val="Calibri"/>
        <charset val="134"/>
        <scheme val="minor"/>
      </rPr>
      <t>Đối với xe du lịch: Cầu sau 50% , cầu trước 50%.</t>
    </r>
    <r>
      <rPr>
        <sz val="11"/>
        <rFont val="Calibri"/>
        <charset val="134"/>
        <scheme val="minor"/>
      </rPr>
      <t xml:space="preserve"> </t>
    </r>
    <r>
      <rPr>
        <b/>
        <sz val="11"/>
        <rFont val="Calibri"/>
        <charset val="134"/>
        <scheme val="minor"/>
      </rPr>
      <t>- Đối với xe tải và xe khách: Cầu sau 65-70% , cầu trước 30-35%</t>
    </r>
    <r>
      <rPr>
        <sz val="11"/>
        <rFont val="Calibri"/>
        <charset val="134"/>
        <scheme val="minor"/>
      </rPr>
      <t>.3</t>
    </r>
  </si>
  <si>
    <t xml:space="preserve"> + Trọng lượng xe đủ tải, G, [kg]</t>
  </si>
  <si>
    <r>
      <t xml:space="preserve"> + Phần trăm (%) G phân cho phía trục cầu trước, G</t>
    </r>
    <r>
      <rPr>
        <vertAlign val="subscript"/>
        <sz val="11"/>
        <rFont val="Arial"/>
        <charset val="134"/>
      </rPr>
      <t>1</t>
    </r>
    <r>
      <rPr>
        <sz val="11"/>
        <rFont val="Arial"/>
        <charset val="134"/>
      </rPr>
      <t>%;</t>
    </r>
  </si>
  <si>
    <r>
      <t xml:space="preserve"> + Phần trăm (%) G phân cho phía trục cầu sau, G</t>
    </r>
    <r>
      <rPr>
        <vertAlign val="subscript"/>
        <sz val="11"/>
        <rFont val="Arial"/>
        <charset val="134"/>
      </rPr>
      <t>2</t>
    </r>
    <r>
      <rPr>
        <sz val="11"/>
        <rFont val="Arial"/>
        <charset val="134"/>
      </rPr>
      <t>%;</t>
    </r>
  </si>
  <si>
    <r>
      <t xml:space="preserve"> Với, 100% G</t>
    </r>
    <r>
      <rPr>
        <vertAlign val="subscript"/>
        <sz val="11"/>
        <rFont val="Arial"/>
        <charset val="134"/>
      </rPr>
      <t>o</t>
    </r>
    <r>
      <rPr>
        <sz val="11"/>
        <rFont val="Arial"/>
        <charset val="134"/>
      </rPr>
      <t xml:space="preserve"> = (G</t>
    </r>
    <r>
      <rPr>
        <vertAlign val="subscript"/>
        <sz val="11"/>
        <rFont val="Arial"/>
        <charset val="134"/>
      </rPr>
      <t>o1</t>
    </r>
    <r>
      <rPr>
        <sz val="11"/>
        <rFont val="Arial"/>
        <charset val="134"/>
      </rPr>
      <t xml:space="preserve"> + G</t>
    </r>
    <r>
      <rPr>
        <vertAlign val="subscript"/>
        <sz val="11"/>
        <rFont val="Arial"/>
        <charset val="134"/>
      </rPr>
      <t>o2</t>
    </r>
    <r>
      <rPr>
        <sz val="11"/>
        <rFont val="Arial"/>
        <charset val="134"/>
      </rPr>
      <t>)%</t>
    </r>
  </si>
  <si>
    <r>
      <t xml:space="preserve"> Tải trọng hữu ích, G</t>
    </r>
    <r>
      <rPr>
        <b/>
        <i/>
        <vertAlign val="subscript"/>
        <sz val="11"/>
        <rFont val="Arial"/>
        <charset val="134"/>
      </rPr>
      <t>e</t>
    </r>
    <r>
      <rPr>
        <b/>
        <i/>
        <sz val="11"/>
        <rFont val="Arial"/>
        <charset val="134"/>
      </rPr>
      <t>, [kg]</t>
    </r>
  </si>
  <si>
    <r>
      <t xml:space="preserve"> G</t>
    </r>
    <r>
      <rPr>
        <vertAlign val="subscript"/>
        <sz val="11"/>
        <rFont val="Arial"/>
        <charset val="134"/>
      </rPr>
      <t xml:space="preserve">e </t>
    </r>
    <r>
      <rPr>
        <sz val="11"/>
        <rFont val="Arial"/>
        <charset val="134"/>
      </rPr>
      <t>được xác định qua biểu thức:</t>
    </r>
  </si>
  <si>
    <r>
      <t xml:space="preserve"> G</t>
    </r>
    <r>
      <rPr>
        <vertAlign val="subscript"/>
        <sz val="11"/>
        <rFont val="Arial"/>
        <charset val="134"/>
      </rPr>
      <t xml:space="preserve">e </t>
    </r>
    <r>
      <rPr>
        <sz val="11"/>
        <rFont val="Arial"/>
        <charset val="134"/>
      </rPr>
      <t>= (G</t>
    </r>
    <r>
      <rPr>
        <vertAlign val="subscript"/>
        <sz val="11"/>
        <rFont val="Arial"/>
        <charset val="134"/>
      </rPr>
      <t xml:space="preserve">AP </t>
    </r>
    <r>
      <rPr>
        <sz val="11"/>
        <rFont val="Arial"/>
        <charset val="134"/>
      </rPr>
      <t>+ G</t>
    </r>
    <r>
      <rPr>
        <vertAlign val="subscript"/>
        <sz val="11"/>
        <rFont val="Arial"/>
        <charset val="134"/>
      </rPr>
      <t>hh</t>
    </r>
    <r>
      <rPr>
        <sz val="11"/>
        <rFont val="Arial"/>
        <charset val="134"/>
      </rPr>
      <t>), [kg]</t>
    </r>
  </si>
  <si>
    <t xml:space="preserve"> + Trọng lượng người và hành lý xách tay</t>
  </si>
  <si>
    <r>
      <t xml:space="preserve"> Trọng lượng người và hành lý xách tay - G</t>
    </r>
    <r>
      <rPr>
        <vertAlign val="subscript"/>
        <sz val="11"/>
        <rFont val="Arial"/>
        <charset val="134"/>
      </rPr>
      <t xml:space="preserve">AP </t>
    </r>
    <r>
      <rPr>
        <sz val="11"/>
        <rFont val="Arial"/>
        <charset val="134"/>
      </rPr>
      <t>- được xác định bằng biểu thức:</t>
    </r>
  </si>
  <si>
    <r>
      <t xml:space="preserve"> G</t>
    </r>
    <r>
      <rPr>
        <vertAlign val="subscript"/>
        <sz val="11"/>
        <rFont val="Arial"/>
        <charset val="134"/>
      </rPr>
      <t xml:space="preserve">AP </t>
    </r>
    <r>
      <rPr>
        <sz val="11"/>
        <rFont val="Arial"/>
        <charset val="134"/>
      </rPr>
      <t>= (G</t>
    </r>
    <r>
      <rPr>
        <vertAlign val="subscript"/>
        <sz val="11"/>
        <rFont val="Arial"/>
        <charset val="134"/>
      </rPr>
      <t>p</t>
    </r>
    <r>
      <rPr>
        <sz val="11"/>
        <rFont val="Arial"/>
        <charset val="134"/>
      </rPr>
      <t xml:space="preserve"> + G</t>
    </r>
    <r>
      <rPr>
        <vertAlign val="subscript"/>
        <sz val="11"/>
        <rFont val="Arial"/>
        <charset val="134"/>
      </rPr>
      <t>hl/p</t>
    </r>
    <r>
      <rPr>
        <sz val="11"/>
        <rFont val="Arial"/>
        <charset val="134"/>
      </rPr>
      <t>).n, [kg]</t>
    </r>
  </si>
  <si>
    <r>
      <t xml:space="preserve"> - Trọng lượng trung bình 1 người [G</t>
    </r>
    <r>
      <rPr>
        <vertAlign val="subscript"/>
        <sz val="11"/>
        <rFont val="Arial"/>
        <charset val="134"/>
      </rPr>
      <t>p</t>
    </r>
    <r>
      <rPr>
        <sz val="11"/>
        <rFont val="Arial"/>
        <charset val="134"/>
      </rPr>
      <t>], kg =</t>
    </r>
  </si>
  <si>
    <r>
      <t xml:space="preserve">(65 </t>
    </r>
    <r>
      <rPr>
        <sz val="11"/>
        <rFont val="Times New Roman"/>
        <charset val="134"/>
      </rPr>
      <t>÷</t>
    </r>
    <r>
      <rPr>
        <sz val="11"/>
        <rFont val="Arial"/>
        <charset val="134"/>
      </rPr>
      <t xml:space="preserve"> 75)</t>
    </r>
  </si>
  <si>
    <r>
      <t xml:space="preserve"> - Trọng lượng hành lý trung bình cho 1 người [G</t>
    </r>
    <r>
      <rPr>
        <vertAlign val="subscript"/>
        <sz val="11"/>
        <rFont val="Arial"/>
        <charset val="134"/>
      </rPr>
      <t>hl/p</t>
    </r>
    <r>
      <rPr>
        <sz val="11"/>
        <rFont val="Arial"/>
        <charset val="134"/>
      </rPr>
      <t>], kg =</t>
    </r>
  </si>
  <si>
    <r>
      <t xml:space="preserve">(5 </t>
    </r>
    <r>
      <rPr>
        <sz val="11"/>
        <rFont val="Times New Roman"/>
        <charset val="134"/>
      </rPr>
      <t>÷</t>
    </r>
    <r>
      <rPr>
        <sz val="11"/>
        <rFont val="Arial"/>
        <charset val="134"/>
      </rPr>
      <t xml:space="preserve"> 10)</t>
    </r>
  </si>
  <si>
    <t xml:space="preserve"> - Số lượng người tham gia, n, [người]</t>
  </si>
  <si>
    <r>
      <t xml:space="preserve"> Trọng lượng được chọn cho 1 người, hành lý, G</t>
    </r>
    <r>
      <rPr>
        <vertAlign val="subscript"/>
        <sz val="11"/>
        <rFont val="Arial"/>
        <charset val="134"/>
      </rPr>
      <t>AP</t>
    </r>
    <r>
      <rPr>
        <sz val="11"/>
        <rFont val="Arial"/>
        <charset val="134"/>
      </rPr>
      <t>, [kg]</t>
    </r>
  </si>
  <si>
    <t xml:space="preserve"> + Trọng lượng hàng hóa</t>
  </si>
  <si>
    <r>
      <t xml:space="preserve"> Trọng lượng hàng hóa - G</t>
    </r>
    <r>
      <rPr>
        <vertAlign val="subscript"/>
        <sz val="11"/>
        <rFont val="Arial"/>
        <charset val="134"/>
      </rPr>
      <t>hh</t>
    </r>
    <r>
      <rPr>
        <sz val="11"/>
        <rFont val="Arial"/>
        <charset val="134"/>
      </rPr>
      <t xml:space="preserve"> - thuộc thông số đầu vào. </t>
    </r>
  </si>
  <si>
    <t xml:space="preserve"> Trọng lượng xe đủ tải, G, [kg]</t>
  </si>
  <si>
    <t xml:space="preserve"> G được xác định bởi biểu thức:</t>
  </si>
  <si>
    <r>
      <t xml:space="preserve"> G</t>
    </r>
    <r>
      <rPr>
        <vertAlign val="subscript"/>
        <sz val="11"/>
        <rFont val="Arial"/>
        <charset val="134"/>
      </rPr>
      <t xml:space="preserve"> </t>
    </r>
    <r>
      <rPr>
        <sz val="11"/>
        <rFont val="Arial"/>
        <charset val="134"/>
      </rPr>
      <t>= (G</t>
    </r>
    <r>
      <rPr>
        <vertAlign val="subscript"/>
        <sz val="11"/>
        <rFont val="Arial"/>
        <charset val="134"/>
      </rPr>
      <t>o</t>
    </r>
    <r>
      <rPr>
        <sz val="11"/>
        <rFont val="Arial"/>
        <charset val="134"/>
      </rPr>
      <t xml:space="preserve"> + G</t>
    </r>
    <r>
      <rPr>
        <vertAlign val="subscript"/>
        <sz val="11"/>
        <rFont val="Arial"/>
        <charset val="134"/>
      </rPr>
      <t>e</t>
    </r>
    <r>
      <rPr>
        <sz val="11"/>
        <rFont val="Arial"/>
        <charset val="134"/>
      </rPr>
      <t>), [kg]</t>
    </r>
  </si>
  <si>
    <t>2.3.</t>
  </si>
  <si>
    <t xml:space="preserve"> Vận tốc ứng mặt đường</t>
  </si>
  <si>
    <r>
      <t xml:space="preserve"> Vận tốc nhỏ nhất, v</t>
    </r>
    <r>
      <rPr>
        <b/>
        <i/>
        <vertAlign val="subscript"/>
        <sz val="11"/>
        <rFont val="Arial"/>
        <charset val="134"/>
      </rPr>
      <t>min</t>
    </r>
    <r>
      <rPr>
        <b/>
        <i/>
        <sz val="11"/>
        <rFont val="Arial"/>
        <charset val="134"/>
      </rPr>
      <t>, [m/s]</t>
    </r>
  </si>
  <si>
    <r>
      <t xml:space="preserve"> Thông số v</t>
    </r>
    <r>
      <rPr>
        <vertAlign val="subscript"/>
        <sz val="11"/>
        <rFont val="Arial"/>
        <charset val="163"/>
      </rPr>
      <t>min</t>
    </r>
    <r>
      <rPr>
        <sz val="11"/>
        <rFont val="Arial"/>
        <charset val="163"/>
      </rPr>
      <t xml:space="preserve"> liên quan đến:</t>
    </r>
  </si>
  <si>
    <t xml:space="preserve"> - Loại mặt đường xe di chuyển theo bảng1;</t>
  </si>
  <si>
    <t xml:space="preserve"> - Chủng loại xe theo bảng 3</t>
  </si>
  <si>
    <r>
      <t xml:space="preserve"> Bảng 3. Khoảng giá trị v</t>
    </r>
    <r>
      <rPr>
        <b/>
        <vertAlign val="subscript"/>
        <sz val="11"/>
        <rFont val="Arial"/>
        <charset val="134"/>
      </rPr>
      <t>min</t>
    </r>
    <r>
      <rPr>
        <b/>
        <sz val="11"/>
        <rFont val="Arial"/>
        <charset val="134"/>
      </rPr>
      <t xml:space="preserve"> theo chủng loại</t>
    </r>
  </si>
  <si>
    <t>CHỦNG LOẠI XE</t>
  </si>
  <si>
    <r>
      <t>v</t>
    </r>
    <r>
      <rPr>
        <b/>
        <vertAlign val="subscript"/>
        <sz val="13"/>
        <rFont val="Times New Roman"/>
        <charset val="163"/>
      </rPr>
      <t>min</t>
    </r>
    <r>
      <rPr>
        <b/>
        <sz val="13"/>
        <rFont val="Times New Roman"/>
        <charset val="163"/>
      </rPr>
      <t xml:space="preserve"> (km/h)</t>
    </r>
  </si>
  <si>
    <t>Con, khách cỡ nhỏ</t>
  </si>
  <si>
    <t>5 ÷ 7</t>
  </si>
  <si>
    <t>Tải, khách cỡ trung</t>
  </si>
  <si>
    <t>4 ÷ 5</t>
  </si>
  <si>
    <t>Tải lớn, Sơ mi rơ moóc</t>
  </si>
  <si>
    <t>2 ÷ 3</t>
  </si>
  <si>
    <r>
      <t xml:space="preserve"> Vận tốc lớn nhất - v</t>
    </r>
    <r>
      <rPr>
        <b/>
        <i/>
        <vertAlign val="subscript"/>
        <sz val="11"/>
        <rFont val="Arial"/>
        <charset val="134"/>
      </rPr>
      <t>max</t>
    </r>
    <r>
      <rPr>
        <b/>
        <i/>
        <sz val="11"/>
        <rFont val="Arial"/>
        <charset val="134"/>
      </rPr>
      <t xml:space="preserve"> - mặt đường tương ứng</t>
    </r>
  </si>
  <si>
    <r>
      <t xml:space="preserve"> + Vận tốc lớn nhất phụ thuộc vào thông số yêu cầu ban đầu, </t>
    </r>
    <r>
      <rPr>
        <b/>
        <sz val="11"/>
        <rFont val="Arial"/>
        <charset val="134"/>
      </rPr>
      <t>v</t>
    </r>
    <r>
      <rPr>
        <b/>
        <vertAlign val="subscript"/>
        <sz val="11"/>
        <rFont val="Arial"/>
        <charset val="134"/>
      </rPr>
      <t>max</t>
    </r>
    <r>
      <rPr>
        <sz val="11"/>
        <rFont val="Arial"/>
        <charset val="134"/>
      </rPr>
      <t>, [km/h]</t>
    </r>
  </si>
  <si>
    <t xml:space="preserve"> + Mặt đường tương ứng</t>
  </si>
  <si>
    <r>
      <t xml:space="preserve"> Các thông số của loại mặt đường ứng làm ảnh hưởng đến xe di chuyển có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 đó là:</t>
    </r>
  </si>
  <si>
    <t xml:space="preserve"> - Độ dốc mặt đường (i) thường chọn thuộc khoảng [i] =</t>
  </si>
  <si>
    <t>(0.005 ÷ 0.015)</t>
  </si>
  <si>
    <t xml:space="preserve"> Và dựa theo bảng 1, có 2 thông số:</t>
  </si>
  <si>
    <r>
      <t xml:space="preserve">  Hệ số cản lăn ứng với vận tốc </t>
    </r>
    <r>
      <rPr>
        <sz val="11"/>
        <rFont val="Symbol"/>
        <charset val="2"/>
      </rPr>
      <t>£</t>
    </r>
    <r>
      <rPr>
        <sz val="11"/>
        <rFont val="Arial"/>
        <charset val="134"/>
      </rPr>
      <t xml:space="preserve"> 80 km/h, f</t>
    </r>
    <r>
      <rPr>
        <vertAlign val="subscript"/>
        <sz val="11"/>
        <rFont val="Calibri Light"/>
        <charset val="134"/>
      </rPr>
      <t>v</t>
    </r>
    <r>
      <rPr>
        <vertAlign val="subscript"/>
        <sz val="11"/>
        <rFont val="Symbol"/>
        <charset val="2"/>
      </rPr>
      <t>£</t>
    </r>
    <r>
      <rPr>
        <vertAlign val="subscript"/>
        <sz val="11"/>
        <rFont val="Arial"/>
        <charset val="134"/>
      </rPr>
      <t>80km/h</t>
    </r>
    <r>
      <rPr>
        <sz val="11"/>
        <rFont val="Arial"/>
        <charset val="134"/>
      </rPr>
      <t>;</t>
    </r>
  </si>
  <si>
    <r>
      <t xml:space="preserve">  Hệ số bám của các bánh xe chủ động với mặt đường, </t>
    </r>
    <r>
      <rPr>
        <sz val="11"/>
        <rFont val="Times New Roman"/>
        <charset val="134"/>
      </rPr>
      <t>φ.</t>
    </r>
  </si>
  <si>
    <t xml:space="preserve"> Chú ý:</t>
  </si>
  <si>
    <r>
      <t xml:space="preserve"> Đối với mặt đường nhựa hoặc bê tông - khô, thường thuộc khoảng, [f</t>
    </r>
    <r>
      <rPr>
        <vertAlign val="subscript"/>
        <sz val="11"/>
        <rFont val="Calibri Light"/>
        <charset val="134"/>
      </rPr>
      <t>v</t>
    </r>
    <r>
      <rPr>
        <vertAlign val="subscript"/>
        <sz val="11"/>
        <rFont val="Symbol"/>
        <charset val="2"/>
      </rPr>
      <t>£</t>
    </r>
    <r>
      <rPr>
        <vertAlign val="subscript"/>
        <sz val="11"/>
        <rFont val="Arial"/>
        <charset val="134"/>
      </rPr>
      <t>80km/h</t>
    </r>
    <r>
      <rPr>
        <sz val="11"/>
        <rFont val="Arial"/>
        <charset val="134"/>
      </rPr>
      <t>] =</t>
    </r>
  </si>
  <si>
    <t>(0,012 ÷ 0,018)</t>
  </si>
  <si>
    <t xml:space="preserve"> Và giá trị hệ số cản lăn sẽ biến đổi khi tốc độ xe lớn hơn (&gt;) 80 km/h và được tính theo biểu thức:</t>
  </si>
  <si>
    <r>
      <t xml:space="preserve"> fv</t>
    </r>
    <r>
      <rPr>
        <vertAlign val="subscript"/>
        <sz val="11"/>
        <rFont val="Arial"/>
        <charset val="134"/>
      </rPr>
      <t>max</t>
    </r>
    <r>
      <rPr>
        <sz val="11"/>
        <rFont val="Arial"/>
        <charset val="134"/>
      </rPr>
      <t xml:space="preserve"> = (f</t>
    </r>
    <r>
      <rPr>
        <vertAlign val="subscript"/>
        <sz val="11"/>
        <rFont val="Arial"/>
        <charset val="134"/>
      </rPr>
      <t>v</t>
    </r>
    <r>
      <rPr>
        <vertAlign val="subscript"/>
        <sz val="11"/>
        <rFont val="Symbol"/>
        <charset val="2"/>
      </rPr>
      <t>£</t>
    </r>
    <r>
      <rPr>
        <vertAlign val="subscript"/>
        <sz val="11"/>
        <rFont val="Arial"/>
        <charset val="134"/>
      </rPr>
      <t>80 km/h</t>
    </r>
    <r>
      <rPr>
        <sz val="11"/>
        <rFont val="Arial"/>
        <charset val="134"/>
      </rPr>
      <t>).(1+v</t>
    </r>
    <r>
      <rPr>
        <vertAlign val="superscript"/>
        <sz val="11"/>
        <rFont val="Arial"/>
        <charset val="134"/>
      </rPr>
      <t>2</t>
    </r>
    <r>
      <rPr>
        <vertAlign val="subscript"/>
        <sz val="11"/>
        <rFont val="Arial"/>
        <charset val="134"/>
      </rPr>
      <t>max</t>
    </r>
    <r>
      <rPr>
        <sz val="11"/>
        <rFont val="Arial"/>
        <charset val="134"/>
      </rPr>
      <t>)/1500</t>
    </r>
  </si>
  <si>
    <r>
      <t xml:space="preserve"> - Hệ số bám (φ) thuộc khoảng [</t>
    </r>
    <r>
      <rPr>
        <sz val="11"/>
        <rFont val="Times New Roman"/>
        <charset val="134"/>
      </rPr>
      <t>φ]</t>
    </r>
    <r>
      <rPr>
        <sz val="11"/>
        <rFont val="Arial"/>
        <charset val="134"/>
      </rPr>
      <t xml:space="preserve"> = (0,6 ÷ 0,8)</t>
    </r>
  </si>
  <si>
    <t>2.4.</t>
  </si>
  <si>
    <t xml:space="preserve"> Nhân tố khí động học</t>
  </si>
  <si>
    <t xml:space="preserve"> Kích thước xe</t>
  </si>
  <si>
    <t xml:space="preserve"> Tùy thuộc vào từng chủng loại xe, khoảng thông số về kích thước sẽ tham khảo dựa theo bảng 4</t>
  </si>
  <si>
    <t>Bảng 4. Khoảng thông số về kích thước sẽ tùy thuộc vào từng chủng loại xe,</t>
  </si>
  <si>
    <t>5 chỗ</t>
  </si>
  <si>
    <t>7 chỗ</t>
  </si>
  <si>
    <t>16 chỗ</t>
  </si>
  <si>
    <t>29 chỗ</t>
  </si>
  <si>
    <t>47 chỗ</t>
  </si>
  <si>
    <t>tải</t>
  </si>
  <si>
    <t xml:space="preserve">L, </t>
  </si>
  <si>
    <t>2550 ÷ 3270</t>
  </si>
  <si>
    <t>2380 ÷ 3025</t>
  </si>
  <si>
    <t>2555 ÷ 3950</t>
  </si>
  <si>
    <t>3900 ÷ 4260</t>
  </si>
  <si>
    <r>
      <t xml:space="preserve">5950 </t>
    </r>
    <r>
      <rPr>
        <b/>
        <sz val="11"/>
        <rFont val="Times New Roman"/>
        <charset val="134"/>
      </rPr>
      <t>÷</t>
    </r>
    <r>
      <rPr>
        <b/>
        <sz val="11"/>
        <rFont val="Calibri"/>
        <charset val="134"/>
        <scheme val="minor"/>
      </rPr>
      <t xml:space="preserve"> 6200</t>
    </r>
  </si>
  <si>
    <t>2640 ÷ 6650</t>
  </si>
  <si>
    <t>W(F)</t>
  </si>
  <si>
    <t>1030 ÷ 1967</t>
  </si>
  <si>
    <t>1420 ÷ 1730</t>
  </si>
  <si>
    <t>1475 ÷ 1760</t>
  </si>
  <si>
    <t>1665 ÷ 2050</t>
  </si>
  <si>
    <r>
      <t xml:space="preserve">2010 </t>
    </r>
    <r>
      <rPr>
        <b/>
        <sz val="11"/>
        <rFont val="Times New Roman"/>
        <charset val="134"/>
      </rPr>
      <t>÷</t>
    </r>
    <r>
      <rPr>
        <b/>
        <sz val="11"/>
        <rFont val="Calibri"/>
        <charset val="134"/>
        <scheme val="minor"/>
      </rPr>
      <t xml:space="preserve"> 2092</t>
    </r>
  </si>
  <si>
    <t>1385 ÷ 1910</t>
  </si>
  <si>
    <r>
      <t>L</t>
    </r>
    <r>
      <rPr>
        <b/>
        <vertAlign val="subscript"/>
        <sz val="11"/>
        <rFont val="Arial"/>
        <charset val="134"/>
      </rPr>
      <t>o</t>
    </r>
  </si>
  <si>
    <t>4070 ÷ 5362</t>
  </si>
  <si>
    <t>4025 ÷ 5100</t>
  </si>
  <si>
    <t>4695 ÷ 7080</t>
  </si>
  <si>
    <t>6990 ÷ 8730</t>
  </si>
  <si>
    <r>
      <t xml:space="preserve">11880 </t>
    </r>
    <r>
      <rPr>
        <b/>
        <sz val="11"/>
        <rFont val="Times New Roman"/>
        <charset val="134"/>
      </rPr>
      <t>÷</t>
    </r>
    <r>
      <rPr>
        <b/>
        <sz val="11"/>
        <rFont val="Calibri"/>
        <charset val="134"/>
        <scheme val="minor"/>
      </rPr>
      <t xml:space="preserve"> 12200</t>
    </r>
  </si>
  <si>
    <t>5235 ÷ 10270</t>
  </si>
  <si>
    <r>
      <t>W</t>
    </r>
    <r>
      <rPr>
        <b/>
        <vertAlign val="subscript"/>
        <sz val="11"/>
        <rFont val="Arial"/>
        <charset val="134"/>
      </rPr>
      <t>o</t>
    </r>
  </si>
  <si>
    <t>1560 ÷ 2075</t>
  </si>
  <si>
    <t>1485 ÷ 2176</t>
  </si>
  <si>
    <t>1695 ÷ 2098</t>
  </si>
  <si>
    <t>1873 ÷ 2480</t>
  </si>
  <si>
    <r>
      <t xml:space="preserve">2490 </t>
    </r>
    <r>
      <rPr>
        <b/>
        <sz val="11"/>
        <rFont val="Times New Roman"/>
        <charset val="134"/>
      </rPr>
      <t>÷</t>
    </r>
    <r>
      <rPr>
        <b/>
        <sz val="11"/>
        <rFont val="Calibri"/>
        <charset val="134"/>
        <scheme val="minor"/>
      </rPr>
      <t xml:space="preserve"> 2945</t>
    </r>
  </si>
  <si>
    <t>1760 ÷ 2500</t>
  </si>
  <si>
    <r>
      <t>H</t>
    </r>
    <r>
      <rPr>
        <b/>
        <vertAlign val="subscript"/>
        <sz val="11"/>
        <rFont val="Arial"/>
        <charset val="134"/>
      </rPr>
      <t>o</t>
    </r>
  </si>
  <si>
    <t>1416 ÷ 1965</t>
  </si>
  <si>
    <t>1490 ÷ 1990</t>
  </si>
  <si>
    <t>1980 ÷ 2940</t>
  </si>
  <si>
    <t>1724 ÷ 3390</t>
  </si>
  <si>
    <r>
      <t xml:space="preserve">3480 </t>
    </r>
    <r>
      <rPr>
        <b/>
        <sz val="11"/>
        <rFont val="Times New Roman"/>
        <charset val="134"/>
      </rPr>
      <t>÷</t>
    </r>
    <r>
      <rPr>
        <b/>
        <sz val="11"/>
        <rFont val="Calibri"/>
        <charset val="134"/>
        <scheme val="minor"/>
      </rPr>
      <t xml:space="preserve"> 3690</t>
    </r>
  </si>
  <si>
    <t>2000 ÷ 3210</t>
  </si>
  <si>
    <t xml:space="preserve"> L - chiều dài cơ sở, mm;</t>
  </si>
  <si>
    <t xml:space="preserve"> W(F) - vệt bánh xe phía trước, mm;</t>
  </si>
  <si>
    <r>
      <t xml:space="preserve"> L</t>
    </r>
    <r>
      <rPr>
        <vertAlign val="subscript"/>
        <sz val="11"/>
        <rFont val="Arial"/>
        <charset val="134"/>
      </rPr>
      <t>o</t>
    </r>
    <r>
      <rPr>
        <sz val="11"/>
        <rFont val="Arial"/>
        <charset val="134"/>
      </rPr>
      <t xml:space="preserve"> - chiều dài bao  mm;</t>
    </r>
  </si>
  <si>
    <r>
      <t xml:space="preserve"> W</t>
    </r>
    <r>
      <rPr>
        <vertAlign val="subscript"/>
        <sz val="11"/>
        <rFont val="Arial"/>
        <charset val="134"/>
      </rPr>
      <t xml:space="preserve">o </t>
    </r>
    <r>
      <rPr>
        <sz val="11"/>
        <rFont val="Arial"/>
        <charset val="134"/>
      </rPr>
      <t>- chiều rộng bao, mm;</t>
    </r>
  </si>
  <si>
    <r>
      <t xml:space="preserve"> H</t>
    </r>
    <r>
      <rPr>
        <vertAlign val="subscript"/>
        <sz val="11"/>
        <rFont val="Arial"/>
        <charset val="134"/>
      </rPr>
      <t xml:space="preserve">o </t>
    </r>
    <r>
      <rPr>
        <sz val="11"/>
        <rFont val="Arial"/>
        <charset val="134"/>
      </rPr>
      <t>- chiều cao bao, mm.</t>
    </r>
  </si>
  <si>
    <t xml:space="preserve"> Tùy thuộc từng chủng loại xe, các khoảng giá trị, như:</t>
  </si>
  <si>
    <r>
      <t xml:space="preserve"> F - diện tích cản chính diện, m</t>
    </r>
    <r>
      <rPr>
        <vertAlign val="superscript"/>
        <sz val="11"/>
        <rFont val="Arial"/>
        <charset val="134"/>
      </rPr>
      <t>2</t>
    </r>
    <r>
      <rPr>
        <sz val="11"/>
        <rFont val="Arial"/>
        <charset val="134"/>
      </rPr>
      <t>;</t>
    </r>
  </si>
  <si>
    <r>
      <t xml:space="preserve"> K - hệ số cản khí động học, Ns</t>
    </r>
    <r>
      <rPr>
        <vertAlign val="superscript"/>
        <sz val="11"/>
        <rFont val="Arial"/>
        <charset val="134"/>
      </rPr>
      <t>2</t>
    </r>
    <r>
      <rPr>
        <sz val="11"/>
        <rFont val="Arial"/>
        <charset val="134"/>
      </rPr>
      <t>/m</t>
    </r>
    <r>
      <rPr>
        <vertAlign val="superscript"/>
        <sz val="11"/>
        <rFont val="Arial"/>
        <charset val="134"/>
      </rPr>
      <t>4</t>
    </r>
    <r>
      <rPr>
        <sz val="11"/>
        <rFont val="Arial"/>
        <charset val="134"/>
      </rPr>
      <t>;</t>
    </r>
  </si>
  <si>
    <r>
      <t xml:space="preserve"> W - nhân tố khí động học,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</si>
  <si>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 xml:space="preserve"> Tất cả các thông số trên dựa theo bảng 5.</t>
  </si>
  <si>
    <t xml:space="preserve">  Nhân tố khí động học (W) là tích số giữa diện tích cản chính diện (F) của xe với hệ số cản khí động học (K), được thể hiện qua biểu thức:</t>
  </si>
  <si>
    <r>
      <t xml:space="preserve"> W = K.F,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</si>
  <si>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Bảng 5. Các hệ số K, F, và W các chủng loại ô tô</t>
  </si>
  <si>
    <t>CHỦNG LOẠI Ô TÔ</t>
  </si>
  <si>
    <r>
      <t xml:space="preserve">K </t>
    </r>
    <r>
      <rPr>
        <i/>
        <sz val="11"/>
        <rFont val="Arial"/>
        <charset val="134"/>
      </rPr>
      <t>(Ns²/m</t>
    </r>
    <r>
      <rPr>
        <i/>
        <vertAlign val="superscript"/>
        <sz val="11"/>
        <rFont val="Arial"/>
        <charset val="134"/>
      </rPr>
      <t>4)</t>
    </r>
  </si>
  <si>
    <r>
      <t xml:space="preserve">F </t>
    </r>
    <r>
      <rPr>
        <i/>
        <sz val="11"/>
        <rFont val="Arial"/>
        <charset val="134"/>
      </rPr>
      <t>(m²)</t>
    </r>
  </si>
  <si>
    <r>
      <t xml:space="preserve">W </t>
    </r>
    <r>
      <rPr>
        <i/>
        <sz val="11"/>
        <rFont val="Arial"/>
        <charset val="134"/>
      </rPr>
      <t>(Ns²/m²)</t>
    </r>
  </si>
  <si>
    <t xml:space="preserve">     Ô tô con</t>
  </si>
  <si>
    <t xml:space="preserve">         - Vỏ kín</t>
  </si>
  <si>
    <t>0.20 ÷ 0.35</t>
  </si>
  <si>
    <t>1.6 ÷ 2.8</t>
  </si>
  <si>
    <t>0.3 ÷ 0.9</t>
  </si>
  <si>
    <t xml:space="preserve">         - Vỏ hở</t>
  </si>
  <si>
    <t>0.40 ÷ 0.50</t>
  </si>
  <si>
    <t>1.5 ÷ 2.0</t>
  </si>
  <si>
    <t>0.6 ÷ 1.0</t>
  </si>
  <si>
    <t xml:space="preserve">     Ô tô tải</t>
  </si>
  <si>
    <t>0.60 ÷ 0.70</t>
  </si>
  <si>
    <t>3.0 ÷ 5.0</t>
  </si>
  <si>
    <t>1.8 ÷ 3.5</t>
  </si>
  <si>
    <t xml:space="preserve">     Ô tô khách (vỏ loại toa tàu)</t>
  </si>
  <si>
    <t>0.25 ÷ 0.4</t>
  </si>
  <si>
    <t>4.5 ÷ 6.5</t>
  </si>
  <si>
    <t>1.0 ÷ 2.6</t>
  </si>
  <si>
    <t xml:space="preserve">     Ô tô đua</t>
  </si>
  <si>
    <t>0.13 ÷ 0.15</t>
  </si>
  <si>
    <t>1.0 ÷ 1.3</t>
  </si>
  <si>
    <t>0.13 ÷ 0.18</t>
  </si>
  <si>
    <t>2.5.</t>
  </si>
  <si>
    <t xml:space="preserve"> Động cơ đốt trong</t>
  </si>
  <si>
    <t xml:space="preserve"> Vị trí, đặt phương động cơ đốt trong, nhiên liệu sử dụng</t>
  </si>
  <si>
    <t xml:space="preserve"> + Vị trí ĐCĐT có thể đặt ở: </t>
  </si>
  <si>
    <t xml:space="preserve"> - Phía trước hoặc sau trục trước;</t>
  </si>
  <si>
    <t xml:space="preserve"> - Phía trước hoặc sau trục sau;</t>
  </si>
  <si>
    <t xml:space="preserve"> - Khoảng giữa trục trước và sau.</t>
  </si>
  <si>
    <t xml:space="preserve"> + Phương dọc ĐCĐT, có thể đặt theo phương dọc hoặc phương ngang của xe</t>
  </si>
  <si>
    <t xml:space="preserve"> + Nhiên liệu sử dụng, có thể xăng hoặc diesel</t>
  </si>
  <si>
    <t xml:space="preserve"> Số vòng quay động cơ </t>
  </si>
  <si>
    <r>
      <t xml:space="preserve"> Số vòng quay nhỏ nhất (n</t>
    </r>
    <r>
      <rPr>
        <vertAlign val="subscript"/>
        <sz val="11"/>
        <rFont val="Arial"/>
        <charset val="134"/>
      </rPr>
      <t>min</t>
    </r>
    <r>
      <rPr>
        <sz val="11"/>
        <rFont val="Arial"/>
        <charset val="134"/>
      </rPr>
      <t>), số vòng quay lớn nhất (n</t>
    </r>
    <r>
      <rPr>
        <vertAlign val="subscript"/>
        <sz val="11"/>
        <rFont val="Arial"/>
        <charset val="134"/>
      </rPr>
      <t>max</t>
    </r>
    <r>
      <rPr>
        <sz val="11"/>
        <rFont val="Arial"/>
        <charset val="134"/>
      </rPr>
      <t>) phụ thuộc vào hệ thống nhiên liệu:</t>
    </r>
  </si>
  <si>
    <t xml:space="preserve"> + Nhiên liệu ĐCĐT sử dụng;</t>
  </si>
  <si>
    <t xml:space="preserve"> + Có hay không có bộ hạn chế số vòng quay trong hệ thống nhiên liệu.</t>
  </si>
  <si>
    <t xml:space="preserve"> Dựa theo bảng 6, có các khoảng giá trị:</t>
  </si>
  <si>
    <r>
      <t xml:space="preserve"> n</t>
    </r>
    <r>
      <rPr>
        <vertAlign val="subscript"/>
        <sz val="11"/>
        <rFont val="Arial"/>
        <charset val="134"/>
      </rPr>
      <t xml:space="preserve">min </t>
    </r>
    <r>
      <rPr>
        <sz val="11"/>
        <rFont val="Arial"/>
        <charset val="134"/>
      </rPr>
      <t>- số vòng quay nhỏ nhất, vòng/phút (v/p);</t>
    </r>
  </si>
  <si>
    <r>
      <t xml:space="preserve"> n</t>
    </r>
    <r>
      <rPr>
        <vertAlign val="subscript"/>
        <sz val="11"/>
        <rFont val="Arial"/>
        <charset val="134"/>
      </rPr>
      <t xml:space="preserve">max </t>
    </r>
    <r>
      <rPr>
        <sz val="11"/>
        <rFont val="Arial"/>
        <charset val="134"/>
      </rPr>
      <t>- số vòng quay lớn nhất, v/p;</t>
    </r>
  </si>
  <si>
    <r>
      <t xml:space="preserve"> n</t>
    </r>
    <r>
      <rPr>
        <vertAlign val="subscript"/>
        <sz val="11"/>
        <rFont val="Arial"/>
        <charset val="134"/>
      </rPr>
      <t xml:space="preserve">N  </t>
    </r>
    <r>
      <rPr>
        <sz val="11"/>
        <rFont val="Arial"/>
        <charset val="134"/>
      </rPr>
      <t>- số vòng quay ứng với công suất lớn nhất, v/p;</t>
    </r>
  </si>
  <si>
    <r>
      <t xml:space="preserve"> Hệ số theo thực nghiệm [λ] là tỷ số giữa số vòng quay lớn nhất (n</t>
    </r>
    <r>
      <rPr>
        <vertAlign val="subscript"/>
        <sz val="11"/>
        <rFont val="Arial"/>
        <charset val="134"/>
      </rPr>
      <t>max</t>
    </r>
    <r>
      <rPr>
        <sz val="11"/>
        <rFont val="Arial"/>
        <charset val="134"/>
      </rPr>
      <t>) với số vòng quay ứng với công suất lớn nhất (n</t>
    </r>
    <r>
      <rPr>
        <vertAlign val="subscript"/>
        <sz val="11"/>
        <rFont val="Arial"/>
        <charset val="134"/>
      </rPr>
      <t>N</t>
    </r>
    <r>
      <rPr>
        <sz val="11"/>
        <rFont val="Arial"/>
        <charset val="134"/>
      </rPr>
      <t>), tức: [λ] = (n</t>
    </r>
    <r>
      <rPr>
        <vertAlign val="subscript"/>
        <sz val="11"/>
        <rFont val="Arial"/>
        <charset val="134"/>
      </rPr>
      <t>max</t>
    </r>
    <r>
      <rPr>
        <sz val="11"/>
        <rFont val="Arial"/>
        <charset val="134"/>
      </rPr>
      <t>/n</t>
    </r>
    <r>
      <rPr>
        <vertAlign val="subscript"/>
        <sz val="11"/>
        <rFont val="Arial"/>
        <charset val="134"/>
      </rPr>
      <t>N</t>
    </r>
    <r>
      <rPr>
        <sz val="11"/>
        <rFont val="Arial"/>
        <charset val="134"/>
      </rPr>
      <t>)</t>
    </r>
  </si>
  <si>
    <r>
      <t>Bảng 6. Các khoảng giá trị số vòng quay và hệ số theo thực nghiệm (λ = n</t>
    </r>
    <r>
      <rPr>
        <b/>
        <vertAlign val="subscript"/>
        <sz val="13"/>
        <rFont val="Calibri"/>
        <charset val="163"/>
        <scheme val="minor"/>
      </rPr>
      <t>max</t>
    </r>
    <r>
      <rPr>
        <b/>
        <sz val="13"/>
        <rFont val="Calibri"/>
        <charset val="163"/>
        <scheme val="minor"/>
      </rPr>
      <t>/n</t>
    </r>
    <r>
      <rPr>
        <b/>
        <vertAlign val="subscript"/>
        <sz val="13"/>
        <rFont val="Calibri"/>
        <charset val="163"/>
        <scheme val="minor"/>
      </rPr>
      <t>N</t>
    </r>
    <r>
      <rPr>
        <b/>
        <sz val="13"/>
        <rFont val="Calibri"/>
        <charset val="163"/>
        <scheme val="minor"/>
      </rPr>
      <t xml:space="preserve"> ) liên quan đến nhiên liệu sử dụng và Bộ phận hạn chế số vòng quay ĐCĐT</t>
    </r>
  </si>
  <si>
    <t>NHIÊN LIỆU</t>
  </si>
  <si>
    <t>BỘ HẠN CHẾ SỐ VÒNG QUAY</t>
  </si>
  <si>
    <t xml:space="preserve">LIÊN QUAN </t>
  </si>
  <si>
    <t>SỬ DỤNG</t>
  </si>
  <si>
    <t>ĐẾN SỐ VÒNG QUAY ĐCĐT</t>
  </si>
  <si>
    <t>Không</t>
  </si>
  <si>
    <t>Có</t>
  </si>
  <si>
    <r>
      <t>n</t>
    </r>
    <r>
      <rPr>
        <sz val="8"/>
        <rFont val="Times New Roman"/>
        <charset val="134"/>
      </rPr>
      <t>min</t>
    </r>
    <r>
      <rPr>
        <sz val="13"/>
        <rFont val="Times New Roman"/>
        <charset val="134"/>
      </rPr>
      <t xml:space="preserve"> </t>
    </r>
    <r>
      <rPr>
        <i/>
        <sz val="13"/>
        <rFont val="Times New Roman"/>
        <charset val="134"/>
      </rPr>
      <t>(vg/ph)</t>
    </r>
  </si>
  <si>
    <r>
      <t>n</t>
    </r>
    <r>
      <rPr>
        <sz val="8"/>
        <rFont val="Times New Roman"/>
        <charset val="134"/>
      </rPr>
      <t>max</t>
    </r>
    <r>
      <rPr>
        <sz val="13"/>
        <rFont val="Times New Roman"/>
        <charset val="134"/>
      </rPr>
      <t xml:space="preserve"> </t>
    </r>
    <r>
      <rPr>
        <i/>
        <sz val="13"/>
        <rFont val="Times New Roman"/>
        <charset val="134"/>
      </rPr>
      <t>(vg/ph)</t>
    </r>
  </si>
  <si>
    <r>
      <t>λ</t>
    </r>
    <r>
      <rPr>
        <sz val="13"/>
        <rFont val="Times New Roman"/>
        <charset val="134"/>
      </rPr>
      <t xml:space="preserve"> = </t>
    </r>
    <r>
      <rPr>
        <b/>
        <sz val="13"/>
        <rFont val="Times New Roman"/>
        <charset val="134"/>
      </rPr>
      <t>n</t>
    </r>
    <r>
      <rPr>
        <sz val="8"/>
        <rFont val="Times New Roman"/>
        <charset val="134"/>
      </rPr>
      <t>max</t>
    </r>
    <r>
      <rPr>
        <sz val="13"/>
        <rFont val="Times New Roman"/>
        <charset val="134"/>
      </rPr>
      <t>/</t>
    </r>
    <r>
      <rPr>
        <b/>
        <sz val="13"/>
        <rFont val="Times New Roman"/>
        <charset val="134"/>
      </rPr>
      <t>n</t>
    </r>
    <r>
      <rPr>
        <sz val="6"/>
        <rFont val="Times New Roman"/>
        <charset val="134"/>
      </rPr>
      <t>N</t>
    </r>
  </si>
  <si>
    <t>X</t>
  </si>
  <si>
    <t>600 ÷ 1100</t>
  </si>
  <si>
    <t>5000 ÷ 7000</t>
  </si>
  <si>
    <t>1.1 ÷ 1.3</t>
  </si>
  <si>
    <t>500 ÷ 600</t>
  </si>
  <si>
    <t>2600 ÷ 3500</t>
  </si>
  <si>
    <t>0.8 ÷ 0.9</t>
  </si>
  <si>
    <t>2000 ÷ 2600</t>
  </si>
  <si>
    <t xml:space="preserve"> Hệ số thực nghiệm</t>
  </si>
  <si>
    <r>
      <t xml:space="preserve"> Khi xác định công suất Nv</t>
    </r>
    <r>
      <rPr>
        <vertAlign val="subscript"/>
        <sz val="11"/>
        <rFont val="Arial"/>
        <charset val="134"/>
      </rPr>
      <t>max</t>
    </r>
    <r>
      <rPr>
        <sz val="11"/>
        <rFont val="Arial"/>
        <charset val="134"/>
      </rPr>
      <t xml:space="preserve"> của ĐCĐT ứng với v</t>
    </r>
    <r>
      <rPr>
        <vertAlign val="subscript"/>
        <sz val="11"/>
        <rFont val="Arial"/>
        <charset val="134"/>
      </rPr>
      <t>max</t>
    </r>
    <r>
      <rPr>
        <sz val="11"/>
        <rFont val="Arial"/>
        <charset val="134"/>
      </rPr>
      <t xml:space="preserve"> của xe, có liên quan các hệ số thực nghiệm a, b, c. Chọn giá trị các hệ số này phụ thuộc vào:</t>
    </r>
  </si>
  <si>
    <t xml:space="preserve"> + Nhiên liệu sử dụng cho ĐCĐT</t>
  </si>
  <si>
    <t xml:space="preserve"> + Số kỳ của ĐCĐT, có thể 2 hoặc 4</t>
  </si>
  <si>
    <t xml:space="preserve"> + Buồng đốt ĐCĐT, có thể là loại trực tiếp, dự bị, hoặc xoáy lốc</t>
  </si>
  <si>
    <t xml:space="preserve"> Với số kỳ của ĐCĐT, biết được nhiên liệu sử dụng, và loại buồng đốt, thì các hệ số thức nghiệm a, b, c được thể hiện theo bảng 7</t>
  </si>
  <si>
    <t>Bảng 7. Các hệ số thực nghiệm a, b, c</t>
  </si>
  <si>
    <t>Sử dụng</t>
  </si>
  <si>
    <t>Kỳ</t>
  </si>
  <si>
    <t>Buồng cháy</t>
  </si>
  <si>
    <t>Các hệ số thực nghiệm</t>
  </si>
  <si>
    <t>nhiên liệu</t>
  </si>
  <si>
    <t>a</t>
  </si>
  <si>
    <t>b</t>
  </si>
  <si>
    <t>c</t>
  </si>
  <si>
    <t>Trực tiếp</t>
  </si>
  <si>
    <t>Dự bị</t>
  </si>
  <si>
    <t>Xoáy lốc</t>
  </si>
  <si>
    <t>2.6.</t>
  </si>
  <si>
    <t>Khung sườn và thân xe</t>
  </si>
  <si>
    <t xml:space="preserve"> Khung sườn và thân xe, có thể:</t>
  </si>
  <si>
    <t xml:space="preserve"> - Tách rời thông thường</t>
  </si>
  <si>
    <t xml:space="preserve"> - Nguyên khối</t>
  </si>
  <si>
    <t xml:space="preserve"> - Bán nguyên khối</t>
  </si>
  <si>
    <t>2.7.</t>
  </si>
  <si>
    <t xml:space="preserve"> Hệ thống treo xe</t>
  </si>
  <si>
    <t xml:space="preserve"> Phía trước</t>
  </si>
  <si>
    <t xml:space="preserve"> + Hệ thống treo, có thể phụ thuộc hoặc độc lập</t>
  </si>
  <si>
    <t xml:space="preserve"> + Giữ hướng, có thể là đòn nằm ngang, dọc hoặc xiên</t>
  </si>
  <si>
    <t xml:space="preserve"> + Đàn hồi, có thể là lò xo; nhíp (đơn và đa); thanh xoắn; đệm cao su; túi khí</t>
  </si>
  <si>
    <t xml:space="preserve"> </t>
  </si>
  <si>
    <t xml:space="preserve"> + Giảm chấn, có thể là loại 1 và 2 ống lồng vào nhau</t>
  </si>
  <si>
    <t xml:space="preserve"> Phía sau</t>
  </si>
  <si>
    <t>2.8.</t>
  </si>
  <si>
    <t xml:space="preserve"> Bánh xe</t>
  </si>
  <si>
    <t xml:space="preserve"> Trọng lượng bám các bánh xe</t>
  </si>
  <si>
    <r>
      <t xml:space="preserve"> Trọng lượng bám của xe (G</t>
    </r>
    <r>
      <rPr>
        <sz val="11"/>
        <rFont val="Times New Roman"/>
        <charset val="134"/>
      </rPr>
      <t>φ</t>
    </r>
    <r>
      <rPr>
        <sz val="11"/>
        <rFont val="Arial"/>
        <charset val="134"/>
      </rPr>
      <t>), tức trọng lượng bản thân xe (tự trọng) đặt lên điểm tiếp xúc với mặt đường của các bánh xe chủ động ở phía trục cầu trước, hoặc/và sau.</t>
    </r>
  </si>
  <si>
    <t>Nó phụ thuộc vào cách chọn:</t>
  </si>
  <si>
    <t xml:space="preserve"> + Công thức bánh xe (A x B)</t>
  </si>
  <si>
    <t xml:space="preserve"> + Vị trí "B" ở phía trục cầu trước, hoặc/và sau</t>
  </si>
  <si>
    <r>
      <t xml:space="preserve"> + Trọng lượng bản thân xe - G</t>
    </r>
    <r>
      <rPr>
        <vertAlign val="subscript"/>
        <sz val="11"/>
        <rFont val="Arial"/>
        <charset val="134"/>
      </rPr>
      <t xml:space="preserve">o </t>
    </r>
    <r>
      <rPr>
        <sz val="11"/>
        <rFont val="Arial"/>
        <charset val="134"/>
      </rPr>
      <t>- đặt:</t>
    </r>
  </si>
  <si>
    <r>
      <t xml:space="preserve">   - Lên các bánh xe trục cầu phía trước, G</t>
    </r>
    <r>
      <rPr>
        <vertAlign val="subscript"/>
        <sz val="11"/>
        <rFont val="Arial"/>
        <charset val="134"/>
      </rPr>
      <t>o1</t>
    </r>
    <r>
      <rPr>
        <sz val="11"/>
        <rFont val="Arial"/>
        <charset val="134"/>
      </rPr>
      <t>, [kg]</t>
    </r>
  </si>
  <si>
    <r>
      <t xml:space="preserve">   - Lên các bánh xe trục cầu phía sau, G</t>
    </r>
    <r>
      <rPr>
        <vertAlign val="subscript"/>
        <sz val="11"/>
        <rFont val="Arial"/>
        <charset val="134"/>
      </rPr>
      <t>o2</t>
    </r>
    <r>
      <rPr>
        <sz val="11"/>
        <rFont val="Arial"/>
        <charset val="134"/>
      </rPr>
      <t>, [kg]</t>
    </r>
  </si>
  <si>
    <r>
      <t xml:space="preserve"> Như vậy, xác định được trọng lượng bám (G</t>
    </r>
    <r>
      <rPr>
        <vertAlign val="subscript"/>
        <sz val="11"/>
        <rFont val="Arial"/>
        <charset val="134"/>
      </rPr>
      <t>φ</t>
    </r>
    <r>
      <rPr>
        <sz val="11"/>
        <rFont val="Arial"/>
        <charset val="134"/>
      </rPr>
      <t>) của xe</t>
    </r>
  </si>
  <si>
    <t xml:space="preserve"> Chọn lốp xe</t>
  </si>
  <si>
    <r>
      <t xml:space="preserve"> + Bán kính thiết kế, r</t>
    </r>
    <r>
      <rPr>
        <vertAlign val="subscript"/>
        <sz val="11"/>
        <rFont val="Arial"/>
        <charset val="134"/>
      </rPr>
      <t>o</t>
    </r>
    <r>
      <rPr>
        <sz val="11"/>
        <rFont val="Arial"/>
        <charset val="134"/>
      </rPr>
      <t>, [mm]</t>
    </r>
  </si>
  <si>
    <t xml:space="preserve"> Lốp xe được chọn, phụ thuộc vào:</t>
  </si>
  <si>
    <t xml:space="preserve"> - Trọng lượng xe đủ tải (G) đặt lên điểm tiếp xúc với mặt đường của các bánh xe ở phía trục cầu trước, hoặc/và sau có giá trị lớn nhất;</t>
  </si>
  <si>
    <r>
      <t xml:space="preserve"> - v</t>
    </r>
    <r>
      <rPr>
        <vertAlign val="subscript"/>
        <sz val="11"/>
        <rFont val="Arial"/>
        <charset val="134"/>
      </rPr>
      <t>max</t>
    </r>
    <r>
      <rPr>
        <sz val="11"/>
        <rFont val="Arial"/>
        <charset val="134"/>
      </rPr>
      <t xml:space="preserve"> của xe;</t>
    </r>
  </si>
  <si>
    <r>
      <t xml:space="preserve"> Sau khi chọn thông số lốp xe, sẽ xác định bán kính thiết kế của lốp (r</t>
    </r>
    <r>
      <rPr>
        <vertAlign val="subscript"/>
        <sz val="11"/>
        <rFont val="Arial"/>
        <charset val="134"/>
      </rPr>
      <t>o</t>
    </r>
    <r>
      <rPr>
        <sz val="11"/>
        <rFont val="Arial"/>
        <charset val="134"/>
      </rPr>
      <t>)</t>
    </r>
  </si>
  <si>
    <r>
      <t xml:space="preserve"> + Bán kính lăn, r</t>
    </r>
    <r>
      <rPr>
        <vertAlign val="subscript"/>
        <sz val="11"/>
        <rFont val="Arial"/>
        <charset val="134"/>
      </rPr>
      <t>b</t>
    </r>
    <r>
      <rPr>
        <sz val="11"/>
        <rFont val="Arial"/>
        <charset val="134"/>
      </rPr>
      <t xml:space="preserve">, [mm] </t>
    </r>
  </si>
  <si>
    <r>
      <t xml:space="preserve"> Dự vào r</t>
    </r>
    <r>
      <rPr>
        <vertAlign val="subscript"/>
        <sz val="11"/>
        <rFont val="Arial"/>
        <charset val="134"/>
      </rPr>
      <t>o</t>
    </r>
    <r>
      <rPr>
        <sz val="11"/>
        <rFont val="Arial"/>
        <charset val="134"/>
      </rPr>
      <t xml:space="preserve"> và áp suất lốp xe (λ), sẽ xác định được r</t>
    </r>
    <r>
      <rPr>
        <vertAlign val="subscript"/>
        <sz val="11"/>
        <rFont val="Arial"/>
        <charset val="134"/>
      </rPr>
      <t>b</t>
    </r>
    <r>
      <rPr>
        <sz val="11"/>
        <rFont val="Arial"/>
        <charset val="134"/>
      </rPr>
      <t xml:space="preserve"> theo biểu thức sau:</t>
    </r>
  </si>
  <si>
    <r>
      <t xml:space="preserve"> r</t>
    </r>
    <r>
      <rPr>
        <vertAlign val="subscript"/>
        <sz val="11"/>
        <rFont val="Arial"/>
        <charset val="134"/>
      </rPr>
      <t>b</t>
    </r>
    <r>
      <rPr>
        <sz val="11"/>
        <rFont val="Arial"/>
        <charset val="134"/>
      </rPr>
      <t xml:space="preserve"> = </t>
    </r>
    <r>
      <rPr>
        <sz val="11"/>
        <rFont val="Times New Roman"/>
        <charset val="134"/>
      </rPr>
      <t>λ</t>
    </r>
    <r>
      <rPr>
        <sz val="11"/>
        <rFont val="Arial"/>
        <charset val="134"/>
      </rPr>
      <t>.r</t>
    </r>
    <r>
      <rPr>
        <vertAlign val="subscript"/>
        <sz val="11"/>
        <rFont val="Arial"/>
        <charset val="134"/>
      </rPr>
      <t>o</t>
    </r>
    <r>
      <rPr>
        <sz val="11"/>
        <rFont val="Arial"/>
        <charset val="134"/>
      </rPr>
      <t>, [mm]</t>
    </r>
  </si>
  <si>
    <t xml:space="preserve"> Việc chọn áp suất cho lốp xe dựa vào chủng loại xe, nếu:</t>
  </si>
  <si>
    <t xml:space="preserve">     - Xe khách hay xe tải, chọn áp suất thấp, λ = (0.930 ÷ 0.935)</t>
  </si>
  <si>
    <t xml:space="preserve">     - Xe con, chọn áp suất cao, λ = (0.945 ÷ 0.950)</t>
  </si>
  <si>
    <t>2.9.</t>
  </si>
  <si>
    <t xml:space="preserve"> Hệ thống truyền lực tổng quát xe</t>
  </si>
  <si>
    <t xml:space="preserve"> Tổng thành tổng quát</t>
  </si>
  <si>
    <t xml:space="preserve"> Bao gồm:</t>
  </si>
  <si>
    <r>
      <t xml:space="preserve"> 1. Ly hợp: hiệu suất, </t>
    </r>
    <r>
      <rPr>
        <b/>
        <sz val="11"/>
        <rFont val="Arial"/>
        <charset val="134"/>
      </rPr>
      <t>η</t>
    </r>
    <r>
      <rPr>
        <b/>
        <vertAlign val="subscript"/>
        <sz val="11"/>
        <rFont val="Arial"/>
        <charset val="134"/>
      </rPr>
      <t>lh</t>
    </r>
    <r>
      <rPr>
        <sz val="11"/>
        <rFont val="Arial"/>
        <charset val="134"/>
      </rPr>
      <t xml:space="preserve">; </t>
    </r>
  </si>
  <si>
    <t xml:space="preserve"> 2. Cụm hộp số</t>
  </si>
  <si>
    <t xml:space="preserve"> a. Hộp số chính</t>
  </si>
  <si>
    <r>
      <t xml:space="preserve">   - Hiệu suất, </t>
    </r>
    <r>
      <rPr>
        <b/>
        <sz val="11"/>
        <rFont val="Arial"/>
        <charset val="134"/>
      </rPr>
      <t>η</t>
    </r>
    <r>
      <rPr>
        <b/>
        <vertAlign val="subscript"/>
        <sz val="11"/>
        <rFont val="Arial"/>
        <charset val="134"/>
      </rPr>
      <t>h</t>
    </r>
    <r>
      <rPr>
        <sz val="11"/>
        <rFont val="Arial"/>
        <charset val="134"/>
      </rPr>
      <t xml:space="preserve">; </t>
    </r>
  </si>
  <si>
    <r>
      <t xml:space="preserve">   - Tỷ số truyền trong hộp số chính thay đổi được, bằng cách thay đổi tay số từ 1 đến n. Do đó, tỷ số truyền của hộp số chính là một biến số, và viết dưới dạng ký hiệu: i</t>
    </r>
    <r>
      <rPr>
        <vertAlign val="subscript"/>
        <sz val="11"/>
        <rFont val="Arial"/>
        <charset val="134"/>
      </rPr>
      <t>hi</t>
    </r>
    <r>
      <rPr>
        <sz val="11"/>
        <rFont val="Arial"/>
        <charset val="134"/>
      </rPr>
      <t xml:space="preserve">, với i là từ 1 </t>
    </r>
    <r>
      <rPr>
        <sz val="11"/>
        <rFont val="Symbol"/>
        <charset val="2"/>
      </rPr>
      <t xml:space="preserve">® </t>
    </r>
    <r>
      <rPr>
        <sz val="11"/>
        <rFont val="Arial"/>
        <charset val="134"/>
      </rPr>
      <t>n</t>
    </r>
  </si>
  <si>
    <r>
      <t xml:space="preserve">       Ở tay số đầu tiên, </t>
    </r>
    <r>
      <rPr>
        <b/>
        <sz val="11"/>
        <rFont val="Arial"/>
        <charset val="134"/>
      </rPr>
      <t>i</t>
    </r>
    <r>
      <rPr>
        <b/>
        <vertAlign val="subscript"/>
        <sz val="11"/>
        <rFont val="Arial"/>
        <charset val="134"/>
      </rPr>
      <t>h1</t>
    </r>
    <r>
      <rPr>
        <sz val="11"/>
        <rFont val="Arial"/>
        <charset val="134"/>
      </rPr>
      <t xml:space="preserve">; </t>
    </r>
  </si>
  <si>
    <r>
      <t xml:space="preserve">       Ở tay số cuối cùng, </t>
    </r>
    <r>
      <rPr>
        <b/>
        <sz val="11"/>
        <rFont val="Arial"/>
        <charset val="134"/>
      </rPr>
      <t>i</t>
    </r>
    <r>
      <rPr>
        <b/>
        <vertAlign val="subscript"/>
        <sz val="11"/>
        <rFont val="Arial"/>
        <charset val="134"/>
      </rPr>
      <t>hn</t>
    </r>
    <r>
      <rPr>
        <sz val="11"/>
        <rFont val="Arial"/>
        <charset val="134"/>
      </rPr>
      <t xml:space="preserve">; </t>
    </r>
  </si>
  <si>
    <t xml:space="preserve"> b. Hộp số phụ</t>
  </si>
  <si>
    <r>
      <t xml:space="preserve">   - Hiệu suất, </t>
    </r>
    <r>
      <rPr>
        <b/>
        <sz val="11"/>
        <rFont val="Arial"/>
        <charset val="134"/>
      </rPr>
      <t>η</t>
    </r>
    <r>
      <rPr>
        <b/>
        <vertAlign val="subscript"/>
        <sz val="11"/>
        <rFont val="Arial"/>
        <charset val="134"/>
      </rPr>
      <t>p</t>
    </r>
    <r>
      <rPr>
        <sz val="11"/>
        <rFont val="Arial"/>
        <charset val="134"/>
      </rPr>
      <t xml:space="preserve">; </t>
    </r>
  </si>
  <si>
    <t xml:space="preserve">   - Tỷ số truyền</t>
  </si>
  <si>
    <r>
      <t xml:space="preserve">   - Tỷ số truyền trong hộp số phụ thay đổi được, bằng cách thay đổi tỷ số truyền từ thấp (truyền thẳng i</t>
    </r>
    <r>
      <rPr>
        <vertAlign val="subscript"/>
        <sz val="11"/>
        <rFont val="Arial"/>
        <charset val="134"/>
      </rPr>
      <t>pt</t>
    </r>
    <r>
      <rPr>
        <sz val="11"/>
        <rFont val="Arial"/>
        <charset val="134"/>
      </rPr>
      <t xml:space="preserve"> =1) đến cao (i</t>
    </r>
    <r>
      <rPr>
        <vertAlign val="subscript"/>
        <sz val="11"/>
        <rFont val="Arial"/>
        <charset val="134"/>
      </rPr>
      <t>pc</t>
    </r>
    <r>
      <rPr>
        <sz val="11"/>
        <rFont val="Arial"/>
        <charset val="134"/>
      </rPr>
      <t>&gt; 1). Do đó, tỷ số truyền của hộp số phụ là một biến số, và viết dưới dạng ký hiệu: i</t>
    </r>
    <r>
      <rPr>
        <vertAlign val="subscript"/>
        <sz val="11"/>
        <rFont val="Arial"/>
        <charset val="134"/>
      </rPr>
      <t>pj</t>
    </r>
    <r>
      <rPr>
        <sz val="11"/>
        <rFont val="Arial"/>
        <charset val="134"/>
      </rPr>
      <t xml:space="preserve">, với j là từ t </t>
    </r>
    <r>
      <rPr>
        <sz val="11"/>
        <rFont val="Symbol"/>
        <charset val="2"/>
      </rPr>
      <t>®</t>
    </r>
    <r>
      <rPr>
        <sz val="9.35"/>
        <rFont val="Arial"/>
        <charset val="134"/>
      </rPr>
      <t xml:space="preserve"> </t>
    </r>
    <r>
      <rPr>
        <sz val="11"/>
        <rFont val="Arial"/>
        <charset val="134"/>
      </rPr>
      <t>c</t>
    </r>
  </si>
  <si>
    <r>
      <t xml:space="preserve">       Tỷ số truyền thấp, </t>
    </r>
    <r>
      <rPr>
        <b/>
        <sz val="11"/>
        <rFont val="Arial"/>
        <charset val="134"/>
      </rPr>
      <t>i</t>
    </r>
    <r>
      <rPr>
        <b/>
        <vertAlign val="subscript"/>
        <sz val="11"/>
        <rFont val="Arial"/>
        <charset val="134"/>
      </rPr>
      <t>pt</t>
    </r>
    <r>
      <rPr>
        <sz val="11"/>
        <rFont val="Arial"/>
        <charset val="134"/>
      </rPr>
      <t xml:space="preserve">; </t>
    </r>
  </si>
  <si>
    <r>
      <t xml:space="preserve">       Tỷ số truyền cao, </t>
    </r>
    <r>
      <rPr>
        <b/>
        <sz val="11"/>
        <rFont val="Arial"/>
        <charset val="134"/>
      </rPr>
      <t>i</t>
    </r>
    <r>
      <rPr>
        <b/>
        <vertAlign val="subscript"/>
        <sz val="11"/>
        <rFont val="Arial"/>
        <charset val="134"/>
      </rPr>
      <t>pc.</t>
    </r>
    <r>
      <rPr>
        <sz val="11"/>
        <rFont val="Arial"/>
        <charset val="134"/>
      </rPr>
      <t xml:space="preserve"> </t>
    </r>
  </si>
  <si>
    <t xml:space="preserve"> c. Hộp phân phối</t>
  </si>
  <si>
    <r>
      <t xml:space="preserve">     Hiệu suất, </t>
    </r>
    <r>
      <rPr>
        <b/>
        <sz val="11"/>
        <rFont val="Arial"/>
        <charset val="134"/>
      </rPr>
      <t>η</t>
    </r>
    <r>
      <rPr>
        <b/>
        <vertAlign val="subscript"/>
        <sz val="11"/>
        <rFont val="Arial"/>
        <charset val="134"/>
      </rPr>
      <t>pp</t>
    </r>
    <r>
      <rPr>
        <sz val="11"/>
        <rFont val="Arial"/>
        <charset val="134"/>
      </rPr>
      <t xml:space="preserve">; </t>
    </r>
  </si>
  <si>
    <t xml:space="preserve"> 3. Trục truyền</t>
  </si>
  <si>
    <r>
      <t xml:space="preserve"> a. Trục truyền cardan: hiệu suất, </t>
    </r>
    <r>
      <rPr>
        <b/>
        <sz val="11"/>
        <rFont val="Arial"/>
        <charset val="134"/>
      </rPr>
      <t>η</t>
    </r>
    <r>
      <rPr>
        <b/>
        <vertAlign val="subscript"/>
        <sz val="11"/>
        <rFont val="Arial"/>
        <charset val="134"/>
      </rPr>
      <t>cd</t>
    </r>
    <r>
      <rPr>
        <sz val="11"/>
        <rFont val="Arial"/>
        <charset val="134"/>
      </rPr>
      <t xml:space="preserve">; </t>
    </r>
  </si>
  <si>
    <r>
      <t xml:space="preserve"> b. Bán trục: hiệu suất, </t>
    </r>
    <r>
      <rPr>
        <b/>
        <sz val="11"/>
        <rFont val="Arial"/>
        <charset val="134"/>
      </rPr>
      <t>η</t>
    </r>
    <r>
      <rPr>
        <b/>
        <vertAlign val="subscript"/>
        <sz val="11"/>
        <rFont val="Arial"/>
        <charset val="134"/>
      </rPr>
      <t>bt</t>
    </r>
    <r>
      <rPr>
        <sz val="11"/>
        <rFont val="Arial"/>
        <charset val="134"/>
      </rPr>
      <t xml:space="preserve">; </t>
    </r>
  </si>
  <si>
    <t xml:space="preserve"> 4. Truyền lực chính (TLC)</t>
  </si>
  <si>
    <r>
      <t xml:space="preserve">   - Hiệu suất, </t>
    </r>
    <r>
      <rPr>
        <b/>
        <sz val="11"/>
        <rFont val="Arial"/>
        <charset val="134"/>
      </rPr>
      <t>η</t>
    </r>
    <r>
      <rPr>
        <b/>
        <vertAlign val="subscript"/>
        <sz val="11"/>
        <rFont val="Arial"/>
        <charset val="134"/>
      </rPr>
      <t>o</t>
    </r>
    <r>
      <rPr>
        <sz val="11"/>
        <rFont val="Arial"/>
        <charset val="134"/>
      </rPr>
      <t xml:space="preserve">; </t>
    </r>
  </si>
  <si>
    <r>
      <t xml:space="preserve">   - Tỷ số truyền không đổi, </t>
    </r>
    <r>
      <rPr>
        <b/>
        <sz val="11"/>
        <rFont val="Arial"/>
        <charset val="134"/>
      </rPr>
      <t>i</t>
    </r>
    <r>
      <rPr>
        <b/>
        <vertAlign val="subscript"/>
        <sz val="11"/>
        <rFont val="Arial"/>
        <charset val="134"/>
      </rPr>
      <t>o</t>
    </r>
    <r>
      <rPr>
        <sz val="11"/>
        <rFont val="Arial"/>
        <charset val="134"/>
      </rPr>
      <t xml:space="preserve">; </t>
    </r>
  </si>
  <si>
    <r>
      <t xml:space="preserve"> 5. Vi sai (VS): hiệu suất, </t>
    </r>
    <r>
      <rPr>
        <b/>
        <sz val="11"/>
        <rFont val="Arial"/>
        <charset val="134"/>
      </rPr>
      <t>η</t>
    </r>
    <r>
      <rPr>
        <b/>
        <vertAlign val="subscript"/>
        <sz val="11"/>
        <rFont val="Arial"/>
        <charset val="134"/>
      </rPr>
      <t>v</t>
    </r>
    <r>
      <rPr>
        <sz val="11"/>
        <rFont val="Arial"/>
        <charset val="134"/>
      </rPr>
      <t xml:space="preserve">; </t>
    </r>
  </si>
  <si>
    <t xml:space="preserve"> 6. Truyền lực cuối cùng</t>
  </si>
  <si>
    <r>
      <t xml:space="preserve">   - Hiệu suất, </t>
    </r>
    <r>
      <rPr>
        <b/>
        <sz val="11"/>
        <rFont val="Arial"/>
        <charset val="134"/>
      </rPr>
      <t>η</t>
    </r>
    <r>
      <rPr>
        <b/>
        <vertAlign val="subscript"/>
        <sz val="11"/>
        <rFont val="Arial"/>
        <charset val="134"/>
      </rPr>
      <t>cc</t>
    </r>
    <r>
      <rPr>
        <sz val="11"/>
        <rFont val="Arial"/>
        <charset val="134"/>
      </rPr>
      <t xml:space="preserve">; </t>
    </r>
  </si>
  <si>
    <r>
      <t xml:space="preserve">   - Tỷ số truyền không đổi, </t>
    </r>
    <r>
      <rPr>
        <b/>
        <sz val="11"/>
        <rFont val="Arial"/>
        <charset val="134"/>
      </rPr>
      <t>i</t>
    </r>
    <r>
      <rPr>
        <b/>
        <vertAlign val="subscript"/>
        <sz val="11"/>
        <rFont val="Arial"/>
        <charset val="134"/>
      </rPr>
      <t>cc</t>
    </r>
    <r>
      <rPr>
        <sz val="11"/>
        <rFont val="Arial"/>
        <charset val="134"/>
      </rPr>
      <t xml:space="preserve">; </t>
    </r>
  </si>
  <si>
    <t>Hiệu suất hệ thống truyền lực xe</t>
  </si>
  <si>
    <t>b.1.</t>
  </si>
  <si>
    <r>
      <t>Hiệu suất của hệ thống truyền lực xe tổng quát, η</t>
    </r>
    <r>
      <rPr>
        <vertAlign val="subscript"/>
        <sz val="11"/>
        <rFont val="Arial"/>
        <charset val="134"/>
      </rPr>
      <t>t</t>
    </r>
    <r>
      <rPr>
        <sz val="11"/>
        <rFont val="Arial"/>
        <charset val="134"/>
      </rPr>
      <t>;</t>
    </r>
  </si>
  <si>
    <t xml:space="preserve"> Được thể hiện qua biểu thức:</t>
  </si>
  <si>
    <r>
      <t>η</t>
    </r>
    <r>
      <rPr>
        <b/>
        <vertAlign val="subscript"/>
        <sz val="11"/>
        <rFont val="Arial"/>
        <charset val="134"/>
      </rPr>
      <t>t</t>
    </r>
    <r>
      <rPr>
        <b/>
        <sz val="11"/>
        <rFont val="Arial"/>
        <charset val="134"/>
      </rPr>
      <t xml:space="preserve"> = η</t>
    </r>
    <r>
      <rPr>
        <b/>
        <vertAlign val="subscript"/>
        <sz val="11"/>
        <rFont val="Arial"/>
        <charset val="134"/>
      </rPr>
      <t>lh</t>
    </r>
    <r>
      <rPr>
        <b/>
        <sz val="11"/>
        <rFont val="Arial"/>
        <charset val="134"/>
      </rPr>
      <t>.η</t>
    </r>
    <r>
      <rPr>
        <b/>
        <vertAlign val="subscript"/>
        <sz val="11"/>
        <rFont val="Arial"/>
        <charset val="134"/>
      </rPr>
      <t>h</t>
    </r>
    <r>
      <rPr>
        <b/>
        <sz val="11"/>
        <rFont val="Arial"/>
        <charset val="134"/>
      </rPr>
      <t>.η</t>
    </r>
    <r>
      <rPr>
        <b/>
        <vertAlign val="subscript"/>
        <sz val="11"/>
        <rFont val="Arial"/>
        <charset val="134"/>
      </rPr>
      <t>p</t>
    </r>
    <r>
      <rPr>
        <b/>
        <sz val="11"/>
        <rFont val="Arial"/>
        <charset val="134"/>
      </rPr>
      <t>.η</t>
    </r>
    <r>
      <rPr>
        <b/>
        <vertAlign val="subscript"/>
        <sz val="11"/>
        <rFont val="Arial"/>
        <charset val="134"/>
      </rPr>
      <t>pp</t>
    </r>
    <r>
      <rPr>
        <b/>
        <sz val="11"/>
        <rFont val="Arial"/>
        <charset val="134"/>
      </rPr>
      <t>.η</t>
    </r>
    <r>
      <rPr>
        <b/>
        <vertAlign val="subscript"/>
        <sz val="11"/>
        <rFont val="Arial"/>
        <charset val="134"/>
      </rPr>
      <t>cd</t>
    </r>
    <r>
      <rPr>
        <b/>
        <sz val="11"/>
        <rFont val="Arial"/>
        <charset val="134"/>
      </rPr>
      <t>.η</t>
    </r>
    <r>
      <rPr>
        <b/>
        <vertAlign val="subscript"/>
        <sz val="11"/>
        <rFont val="Arial"/>
        <charset val="134"/>
      </rPr>
      <t>bt</t>
    </r>
    <r>
      <rPr>
        <b/>
        <sz val="11"/>
        <rFont val="Arial"/>
        <charset val="134"/>
      </rPr>
      <t>.η</t>
    </r>
    <r>
      <rPr>
        <b/>
        <vertAlign val="subscript"/>
        <sz val="11"/>
        <rFont val="Arial"/>
        <charset val="134"/>
      </rPr>
      <t>o</t>
    </r>
    <r>
      <rPr>
        <b/>
        <sz val="11"/>
        <rFont val="Arial"/>
        <charset val="134"/>
      </rPr>
      <t>.η</t>
    </r>
    <r>
      <rPr>
        <b/>
        <vertAlign val="subscript"/>
        <sz val="11"/>
        <rFont val="Arial"/>
        <charset val="134"/>
      </rPr>
      <t>v</t>
    </r>
    <r>
      <rPr>
        <b/>
        <sz val="11"/>
        <rFont val="Arial"/>
        <charset val="134"/>
      </rPr>
      <t>.η</t>
    </r>
    <r>
      <rPr>
        <b/>
        <vertAlign val="subscript"/>
        <sz val="11"/>
        <rFont val="Arial"/>
        <charset val="134"/>
      </rPr>
      <t>cc</t>
    </r>
  </si>
  <si>
    <t>b.2.</t>
  </si>
  <si>
    <t xml:space="preserve"> Xác định hiệu suất trung bình cho xe thiết kế</t>
  </si>
  <si>
    <t xml:space="preserve"> Chưa thể xác định được các tổng thành trong hệ thống truyền lực cho xe, nên có thể dựa theo bảng 8 tùy theo chủng loại xe để chọn hiệu suất trung bình cho hệ thống</t>
  </si>
  <si>
    <r>
      <t>Bảng 8. Giá trị trung bình η</t>
    </r>
    <r>
      <rPr>
        <b/>
        <vertAlign val="subscript"/>
        <sz val="11"/>
        <rFont val="Arial"/>
        <charset val="134"/>
      </rPr>
      <t>t</t>
    </r>
    <r>
      <rPr>
        <b/>
        <sz val="11"/>
        <rFont val="Arial"/>
        <charset val="134"/>
      </rPr>
      <t xml:space="preserve"> bằng thực nghiệm</t>
    </r>
  </si>
  <si>
    <t>CHỦNG LOẠI</t>
  </si>
  <si>
    <t xml:space="preserve"> GIÁ TRỊ</t>
  </si>
  <si>
    <t>TRUNG BÌNH</t>
  </si>
  <si>
    <r>
      <t>HIỆU SUẤT (η</t>
    </r>
    <r>
      <rPr>
        <b/>
        <i/>
        <sz val="11"/>
        <rFont val="Arial"/>
        <charset val="134"/>
      </rPr>
      <t>t</t>
    </r>
    <r>
      <rPr>
        <b/>
        <sz val="11"/>
        <rFont val="Arial"/>
        <charset val="134"/>
      </rPr>
      <t>)</t>
    </r>
  </si>
  <si>
    <t>Xe Con</t>
  </si>
  <si>
    <t>Xe tải - với truyền lực chính 1 cấp</t>
  </si>
  <si>
    <t>Xe tải - với truyền lực chính 2 cấp</t>
  </si>
  <si>
    <t xml:space="preserve"> Tỷ số truyền hệ thống truyền lực tổng quát </t>
  </si>
  <si>
    <t xml:space="preserve"> Như trong a của mục 2.9, tỷ số truyền trong hệ thống truyền lực tổng quát xe được giới thiệu qua biểu thức:</t>
  </si>
  <si>
    <r>
      <t xml:space="preserve"> i</t>
    </r>
    <r>
      <rPr>
        <b/>
        <vertAlign val="subscript"/>
        <sz val="11"/>
        <rFont val="Arial"/>
        <charset val="134"/>
      </rPr>
      <t>ti,j</t>
    </r>
    <r>
      <rPr>
        <b/>
        <sz val="11"/>
        <rFont val="Arial"/>
        <charset val="134"/>
      </rPr>
      <t xml:space="preserve"> = (i</t>
    </r>
    <r>
      <rPr>
        <b/>
        <vertAlign val="subscript"/>
        <sz val="11"/>
        <rFont val="Arial"/>
        <charset val="134"/>
      </rPr>
      <t>hi</t>
    </r>
    <r>
      <rPr>
        <b/>
        <sz val="11"/>
        <rFont val="Arial"/>
        <charset val="134"/>
      </rPr>
      <t>.i</t>
    </r>
    <r>
      <rPr>
        <b/>
        <vertAlign val="subscript"/>
        <sz val="11"/>
        <rFont val="Arial"/>
        <charset val="134"/>
      </rPr>
      <t>pj</t>
    </r>
    <r>
      <rPr>
        <b/>
        <sz val="11"/>
        <rFont val="Arial"/>
        <charset val="134"/>
      </rPr>
      <t>).(i</t>
    </r>
    <r>
      <rPr>
        <b/>
        <vertAlign val="subscript"/>
        <sz val="11"/>
        <rFont val="Arial"/>
        <charset val="134"/>
      </rPr>
      <t>o</t>
    </r>
    <r>
      <rPr>
        <b/>
        <sz val="11"/>
        <rFont val="Arial"/>
        <charset val="134"/>
      </rPr>
      <t>.i</t>
    </r>
    <r>
      <rPr>
        <b/>
        <vertAlign val="subscript"/>
        <sz val="11"/>
        <rFont val="Arial"/>
        <charset val="134"/>
      </rPr>
      <t>cc</t>
    </r>
    <r>
      <rPr>
        <b/>
        <sz val="11"/>
        <rFont val="Arial"/>
        <charset val="134"/>
      </rPr>
      <t>)</t>
    </r>
  </si>
  <si>
    <r>
      <t xml:space="preserve"> i</t>
    </r>
    <r>
      <rPr>
        <vertAlign val="subscript"/>
        <sz val="11"/>
        <rFont val="Arial"/>
        <charset val="134"/>
      </rPr>
      <t>ti,j</t>
    </r>
    <r>
      <rPr>
        <sz val="11"/>
        <rFont val="Arial"/>
        <charset val="134"/>
      </rPr>
      <t xml:space="preserve"> - tỷ số truyền (i) hệ thống truyền lực tổng quát (t) với biến số i trong hộp số chính, và biến số j trong hộp số phụ. </t>
    </r>
  </si>
  <si>
    <r>
      <t xml:space="preserve"> Phân i</t>
    </r>
    <r>
      <rPr>
        <vertAlign val="subscript"/>
        <sz val="11"/>
        <rFont val="Arial"/>
        <charset val="134"/>
      </rPr>
      <t>ti,j</t>
    </r>
    <r>
      <rPr>
        <sz val="11"/>
        <rFont val="Arial"/>
        <charset val="134"/>
      </rPr>
      <t xml:space="preserve"> thành 2 nhóm tổng thành, với:</t>
    </r>
  </si>
  <si>
    <r>
      <t xml:space="preserve"> (i</t>
    </r>
    <r>
      <rPr>
        <vertAlign val="subscript"/>
        <sz val="11"/>
        <rFont val="Arial"/>
        <charset val="134"/>
      </rPr>
      <t>hi</t>
    </r>
    <r>
      <rPr>
        <sz val="11"/>
        <rFont val="Arial"/>
        <charset val="134"/>
      </rPr>
      <t>.i</t>
    </r>
    <r>
      <rPr>
        <vertAlign val="subscript"/>
        <sz val="11"/>
        <rFont val="Arial"/>
        <charset val="134"/>
      </rPr>
      <t>pj</t>
    </r>
    <r>
      <rPr>
        <sz val="11"/>
        <rFont val="Arial"/>
        <charset val="134"/>
      </rPr>
      <t>) - nhóm tổng thành có "tỷ số truyền thay đổi", bao gồm hộp số chính với tỷ số truyền i</t>
    </r>
    <r>
      <rPr>
        <vertAlign val="subscript"/>
        <sz val="11"/>
        <rFont val="Arial"/>
        <charset val="134"/>
      </rPr>
      <t>hi</t>
    </r>
    <r>
      <rPr>
        <sz val="11"/>
        <rFont val="Arial"/>
        <charset val="134"/>
      </rPr>
      <t>, và hộp số phụ với tỷ số truyền i</t>
    </r>
    <r>
      <rPr>
        <vertAlign val="subscript"/>
        <sz val="11"/>
        <rFont val="Arial"/>
        <charset val="134"/>
      </rPr>
      <t>pj</t>
    </r>
    <r>
      <rPr>
        <sz val="11"/>
        <rFont val="Arial"/>
        <charset val="134"/>
      </rPr>
      <t>;</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</si>
  <si>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 nhóm tổng thành có "tỷ số truyền không thay đổi", gồm bộ truyền lực chính với tỷ số truyền i</t>
    </r>
    <r>
      <rPr>
        <vertAlign val="subscript"/>
        <sz val="11"/>
        <rFont val="Arial"/>
        <charset val="134"/>
      </rPr>
      <t>o</t>
    </r>
    <r>
      <rPr>
        <sz val="11"/>
        <rFont val="Arial"/>
        <charset val="134"/>
      </rPr>
      <t>, và bộ truyền lực cuối cùng với tỷ số truyền i</t>
    </r>
    <r>
      <rPr>
        <vertAlign val="subscript"/>
        <sz val="11"/>
        <rFont val="Arial"/>
        <charset val="134"/>
      </rPr>
      <t>cc</t>
    </r>
    <r>
      <rPr>
        <sz val="11"/>
        <rFont val="Arial"/>
        <charset val="134"/>
      </rPr>
      <t>.</t>
    </r>
  </si>
  <si>
    <t>2.10.</t>
  </si>
  <si>
    <t xml:space="preserve"> CÔNG SUẤT ĐỘNG CƠ ĐỐT TRONG</t>
  </si>
  <si>
    <r>
      <t xml:space="preserve"> Công suất ĐCĐT ứng với v</t>
    </r>
    <r>
      <rPr>
        <b/>
        <vertAlign val="subscript"/>
        <sz val="11"/>
        <rFont val="Arial"/>
        <charset val="134"/>
      </rPr>
      <t>max</t>
    </r>
    <r>
      <rPr>
        <b/>
        <sz val="11"/>
        <rFont val="Arial"/>
        <charset val="134"/>
      </rPr>
      <t xml:space="preserve"> của xe</t>
    </r>
  </si>
  <si>
    <r>
      <t xml:space="preserve"> Công suất ĐCĐT ứng với v</t>
    </r>
    <r>
      <rPr>
        <vertAlign val="subscript"/>
        <sz val="11"/>
        <rFont val="Arial"/>
        <charset val="134"/>
      </rPr>
      <t>max</t>
    </r>
    <r>
      <rPr>
        <sz val="11"/>
        <rFont val="Arial"/>
        <charset val="134"/>
      </rPr>
      <t>, được xác định bằng biểu thức:</t>
    </r>
  </si>
  <si>
    <r>
      <t xml:space="preserve">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).(fv</t>
    </r>
    <r>
      <rPr>
        <vertAlign val="subscript"/>
        <sz val="11"/>
        <rFont val="Arial"/>
        <charset val="134"/>
      </rPr>
      <t>max</t>
    </r>
    <r>
      <rPr>
        <sz val="11"/>
        <rFont val="Arial"/>
        <charset val="134"/>
      </rPr>
      <t>.G.v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</si>
  <si>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t>
    </r>
    <r>
      <rPr>
        <b/>
        <sz val="11"/>
        <rFont val="Arial"/>
        <charset val="134"/>
      </rPr>
      <t>η</t>
    </r>
    <r>
      <rPr>
        <b/>
        <vertAlign val="subscript"/>
        <sz val="11"/>
        <rFont val="Arial"/>
        <charset val="134"/>
      </rPr>
      <t xml:space="preserve">t </t>
    </r>
    <r>
      <rPr>
        <sz val="11"/>
        <rFont val="Arial"/>
        <charset val="134"/>
      </rPr>
      <t xml:space="preserve">- hiệu suất hệ thống truyền lực; </t>
    </r>
  </si>
  <si>
    <r>
      <t xml:space="preserve"> fv</t>
    </r>
    <r>
      <rPr>
        <b/>
        <vertAlign val="subscript"/>
        <sz val="11"/>
        <rFont val="Arial"/>
        <charset val="134"/>
      </rPr>
      <t xml:space="preserve">max </t>
    </r>
    <r>
      <rPr>
        <sz val="11"/>
        <rFont val="Arial"/>
        <charset val="134"/>
      </rPr>
      <t>- hệ số cản lăn ứng với v</t>
    </r>
    <r>
      <rPr>
        <vertAlign val="subscript"/>
        <sz val="11"/>
        <rFont val="Arial"/>
        <charset val="134"/>
      </rPr>
      <t>max</t>
    </r>
    <r>
      <rPr>
        <sz val="11"/>
        <rFont val="Arial"/>
        <charset val="134"/>
      </rPr>
      <t>;</t>
    </r>
  </si>
  <si>
    <r>
      <t xml:space="preserve"> </t>
    </r>
    <r>
      <rPr>
        <b/>
        <sz val="11"/>
        <rFont val="Arial"/>
        <charset val="134"/>
      </rPr>
      <t>G</t>
    </r>
    <r>
      <rPr>
        <sz val="11"/>
        <rFont val="Arial"/>
        <charset val="134"/>
      </rPr>
      <t xml:space="preserve"> - trọng lượng xe khi đủ tải,</t>
    </r>
    <r>
      <rPr>
        <b/>
        <sz val="11"/>
        <rFont val="Arial"/>
        <charset val="134"/>
      </rPr>
      <t xml:space="preserve"> </t>
    </r>
    <r>
      <rPr>
        <sz val="11"/>
        <rFont val="Arial"/>
        <charset val="134"/>
      </rPr>
      <t>N;</t>
    </r>
  </si>
  <si>
    <r>
      <t xml:space="preserve"> </t>
    </r>
    <r>
      <rPr>
        <b/>
        <sz val="11"/>
        <rFont val="Arial"/>
        <charset val="134"/>
      </rPr>
      <t>v</t>
    </r>
    <r>
      <rPr>
        <b/>
        <vertAlign val="subscript"/>
        <sz val="11"/>
        <rFont val="Arial"/>
        <charset val="134"/>
      </rPr>
      <t>max</t>
    </r>
    <r>
      <rPr>
        <sz val="11"/>
        <rFont val="Arial"/>
        <charset val="134"/>
      </rPr>
      <t xml:space="preserve"> - vận tốc lớn nhất của xe theo yêu cầu, m/s;</t>
    </r>
  </si>
  <si>
    <r>
      <t xml:space="preserve"> </t>
    </r>
    <r>
      <rPr>
        <b/>
        <sz val="11"/>
        <rFont val="Arial"/>
        <charset val="134"/>
      </rPr>
      <t>W</t>
    </r>
    <r>
      <rPr>
        <sz val="11"/>
        <rFont val="Arial"/>
        <charset val="134"/>
      </rPr>
      <t xml:space="preserve"> - nhân tố khí động học,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</si>
  <si>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Công suất lớn nhất của ĐCĐT</t>
  </si>
  <si>
    <r>
      <t xml:space="preserve"> Theo thực nghiệm S.R.Lay Decman, công suất ĐCĐT (N</t>
    </r>
    <r>
      <rPr>
        <vertAlign val="subscript"/>
        <sz val="11"/>
        <rFont val="Arial"/>
        <charset val="134"/>
      </rPr>
      <t>e</t>
    </r>
    <r>
      <rPr>
        <sz val="11"/>
        <rFont val="Arial"/>
        <charset val="134"/>
      </rPr>
      <t>) ứng với từng số vòng (n</t>
    </r>
    <r>
      <rPr>
        <vertAlign val="subscript"/>
        <sz val="11"/>
        <rFont val="Arial"/>
        <charset val="134"/>
      </rPr>
      <t>e</t>
    </r>
    <r>
      <rPr>
        <sz val="11"/>
        <rFont val="Arial"/>
        <charset val="134"/>
      </rPr>
      <t>) được xác định bởi hàm số:</t>
    </r>
  </si>
  <si>
    <r>
      <t xml:space="preserve">  N</t>
    </r>
    <r>
      <rPr>
        <vertAlign val="subscript"/>
        <sz val="11"/>
        <rFont val="Arial"/>
        <charset val="134"/>
      </rPr>
      <t xml:space="preserve">e </t>
    </r>
    <r>
      <rPr>
        <sz val="11"/>
        <rFont val="Arial"/>
        <charset val="134"/>
      </rPr>
      <t>= f(n</t>
    </r>
    <r>
      <rPr>
        <vertAlign val="subscript"/>
        <sz val="11"/>
        <rFont val="Arial"/>
        <charset val="134"/>
      </rPr>
      <t>e</t>
    </r>
    <r>
      <rPr>
        <sz val="11"/>
        <rFont val="Arial"/>
        <charset val="134"/>
      </rPr>
      <t>) = N</t>
    </r>
    <r>
      <rPr>
        <vertAlign val="subscript"/>
        <sz val="11"/>
        <rFont val="Arial"/>
        <charset val="134"/>
      </rPr>
      <t>max</t>
    </r>
    <r>
      <rPr>
        <sz val="11"/>
        <rFont val="Arial"/>
        <charset val="134"/>
      </rPr>
      <t xml:space="preserve"> [a.(n</t>
    </r>
    <r>
      <rPr>
        <vertAlign val="subscript"/>
        <sz val="11"/>
        <rFont val="Arial"/>
        <charset val="134"/>
      </rPr>
      <t>e</t>
    </r>
    <r>
      <rPr>
        <sz val="11"/>
        <rFont val="Arial"/>
        <charset val="134"/>
      </rPr>
      <t>/n</t>
    </r>
    <r>
      <rPr>
        <vertAlign val="subscript"/>
        <sz val="11"/>
        <rFont val="Arial"/>
        <charset val="134"/>
      </rPr>
      <t>N</t>
    </r>
    <r>
      <rPr>
        <sz val="11"/>
        <rFont val="Arial"/>
        <charset val="134"/>
      </rPr>
      <t>) + b.(n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</si>
  <si>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Khi số vòng quay </t>
    </r>
    <r>
      <rPr>
        <b/>
        <sz val="11"/>
        <rFont val="Arial"/>
        <charset val="134"/>
      </rPr>
      <t>n</t>
    </r>
    <r>
      <rPr>
        <b/>
        <vertAlign val="subscript"/>
        <sz val="11"/>
        <rFont val="Arial"/>
        <charset val="134"/>
      </rPr>
      <t>e</t>
    </r>
    <r>
      <rPr>
        <vertAlign val="subscript"/>
        <sz val="11"/>
        <rFont val="Arial"/>
        <charset val="134"/>
      </rPr>
      <t xml:space="preserve"> </t>
    </r>
    <r>
      <rPr>
        <sz val="11"/>
        <rFont val="Symbol"/>
        <charset val="2"/>
      </rPr>
      <t>®</t>
    </r>
    <r>
      <rPr>
        <sz val="11"/>
        <rFont val="Arial"/>
        <charset val="134"/>
      </rPr>
      <t xml:space="preserve"> </t>
    </r>
    <r>
      <rPr>
        <b/>
        <sz val="11"/>
        <rFont val="Arial"/>
        <charset val="134"/>
      </rPr>
      <t>n</t>
    </r>
    <r>
      <rPr>
        <b/>
        <vertAlign val="subscript"/>
        <sz val="11"/>
        <rFont val="Arial"/>
        <charset val="134"/>
      </rPr>
      <t>max</t>
    </r>
    <r>
      <rPr>
        <sz val="11"/>
        <rFont val="Arial"/>
        <charset val="134"/>
      </rPr>
      <t xml:space="preserve">; thì công suất cũng từ </t>
    </r>
    <r>
      <rPr>
        <b/>
        <sz val="11"/>
        <rFont val="Arial"/>
        <charset val="134"/>
      </rPr>
      <t>N</t>
    </r>
    <r>
      <rPr>
        <b/>
        <vertAlign val="subscript"/>
        <sz val="11"/>
        <rFont val="Arial"/>
        <charset val="134"/>
      </rPr>
      <t>e</t>
    </r>
    <r>
      <rPr>
        <b/>
        <sz val="11"/>
        <rFont val="Arial"/>
        <charset val="134"/>
      </rPr>
      <t xml:space="preserve"> </t>
    </r>
    <r>
      <rPr>
        <sz val="11"/>
        <rFont val="Symbol"/>
        <charset val="2"/>
      </rPr>
      <t>®</t>
    </r>
    <r>
      <rPr>
        <b/>
        <sz val="11"/>
        <rFont val="Arial"/>
        <charset val="134"/>
      </rPr>
      <t xml:space="preserve"> Nv</t>
    </r>
    <r>
      <rPr>
        <b/>
        <vertAlign val="subscript"/>
        <sz val="11"/>
        <rFont val="Arial"/>
        <charset val="134"/>
      </rPr>
      <t>max</t>
    </r>
    <r>
      <rPr>
        <b/>
        <sz val="11"/>
        <rFont val="Arial"/>
        <charset val="134"/>
      </rPr>
      <t xml:space="preserve">, </t>
    </r>
    <r>
      <rPr>
        <sz val="11"/>
        <rFont val="Arial"/>
        <charset val="134"/>
      </rPr>
      <t>hàm số trở thành biểu thức:</t>
    </r>
  </si>
  <si>
    <r>
      <t xml:space="preserve">  Nv</t>
    </r>
    <r>
      <rPr>
        <vertAlign val="subscript"/>
        <sz val="11"/>
        <rFont val="Arial"/>
        <charset val="134"/>
      </rPr>
      <t xml:space="preserve">max </t>
    </r>
    <r>
      <rPr>
        <sz val="11"/>
        <rFont val="Arial"/>
        <charset val="134"/>
      </rPr>
      <t>= N</t>
    </r>
    <r>
      <rPr>
        <vertAlign val="subscript"/>
        <sz val="11"/>
        <rFont val="Arial"/>
        <charset val="134"/>
      </rPr>
      <t>max</t>
    </r>
    <r>
      <rPr>
        <sz val="11"/>
        <rFont val="Arial"/>
        <charset val="134"/>
      </rPr>
      <t xml:space="preserve"> [a.(n</t>
    </r>
    <r>
      <rPr>
        <vertAlign val="subscript"/>
        <sz val="11"/>
        <rFont val="Arial"/>
        <charset val="134"/>
      </rPr>
      <t>max</t>
    </r>
    <r>
      <rPr>
        <sz val="11"/>
        <rFont val="Arial"/>
        <charset val="134"/>
      </rPr>
      <t>/n</t>
    </r>
    <r>
      <rPr>
        <vertAlign val="subscript"/>
        <sz val="11"/>
        <rFont val="Arial"/>
        <charset val="134"/>
      </rPr>
      <t>N</t>
    </r>
    <r>
      <rPr>
        <sz val="11"/>
        <rFont val="Arial"/>
        <charset val="134"/>
      </rPr>
      <t>) + b.(n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</si>
  <si>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 Đặt, λ = n</t>
    </r>
    <r>
      <rPr>
        <vertAlign val="subscript"/>
        <sz val="11"/>
        <rFont val="Arial"/>
        <charset val="134"/>
      </rPr>
      <t>max</t>
    </r>
    <r>
      <rPr>
        <sz val="11"/>
        <rFont val="Arial"/>
        <charset val="134"/>
      </rPr>
      <t>/n</t>
    </r>
    <r>
      <rPr>
        <vertAlign val="subscript"/>
        <sz val="11"/>
        <rFont val="Arial"/>
        <charset val="134"/>
      </rPr>
      <t>N</t>
    </r>
    <r>
      <rPr>
        <sz val="11"/>
        <rFont val="Arial"/>
        <charset val="134"/>
      </rPr>
      <t>, thì:</t>
    </r>
  </si>
  <si>
    <r>
      <t xml:space="preserve">  Nv</t>
    </r>
    <r>
      <rPr>
        <vertAlign val="subscript"/>
        <sz val="11"/>
        <rFont val="Arial"/>
        <charset val="134"/>
      </rPr>
      <t xml:space="preserve">max </t>
    </r>
    <r>
      <rPr>
        <sz val="11"/>
        <rFont val="Arial"/>
        <charset val="134"/>
      </rPr>
      <t>= N</t>
    </r>
    <r>
      <rPr>
        <vertAlign val="subscript"/>
        <sz val="11"/>
        <rFont val="Arial"/>
        <charset val="134"/>
      </rPr>
      <t>max</t>
    </r>
    <r>
      <rPr>
        <sz val="11"/>
        <rFont val="Arial"/>
        <charset val="134"/>
      </rPr>
      <t xml:space="preserve"> [a.λ + b.λ</t>
    </r>
    <r>
      <rPr>
        <vertAlign val="superscript"/>
        <sz val="11"/>
        <rFont val="Arial"/>
        <charset val="134"/>
      </rPr>
      <t>2</t>
    </r>
    <r>
      <rPr>
        <sz val="11"/>
        <rFont val="Arial"/>
        <charset val="134"/>
      </rPr>
      <t xml:space="preserve"> - c.λ</t>
    </r>
    <r>
      <rPr>
        <vertAlign val="superscript"/>
        <sz val="11"/>
        <rFont val="Arial"/>
        <charset val="134"/>
      </rPr>
      <t>3</t>
    </r>
    <r>
      <rPr>
        <sz val="11"/>
        <rFont val="Arial"/>
        <charset val="134"/>
      </rPr>
      <t>]</t>
    </r>
  </si>
  <si>
    <t xml:space="preserve">  Khoảng giá trị [λ] này được chọn dựa theo bảng 6, nó phụ thuộc vào:</t>
  </si>
  <si>
    <t xml:space="preserve">  - Nhiên liệu sử dụng cho ĐCĐT, và;</t>
  </si>
  <si>
    <t xml:space="preserve">  - Bộ hạn chế số vòng quay động cơ (có hay không có) trong hệ thống nhiên liệu sử dụng cho ĐCĐT</t>
  </si>
  <si>
    <t xml:space="preserve"> + Giá trị các hệ số thực nghiệm a, b, c dựa theo bảng 7</t>
  </si>
  <si>
    <t xml:space="preserve"> Như vậy, xác định được công suất lớn nhất của ĐCĐT</t>
  </si>
  <si>
    <t xml:space="preserve"> Nên chọn được ĐCĐT thích hợp trên thị trường.</t>
  </si>
  <si>
    <t>2.11.</t>
  </si>
  <si>
    <t xml:space="preserve"> Xác định tổng thành có tỷ số truyền trong hệ thống truyền lực xe</t>
  </si>
  <si>
    <t>2.11.1.</t>
  </si>
  <si>
    <t xml:space="preserve"> Vận tốc xe</t>
  </si>
  <si>
    <r>
      <t xml:space="preserve"> v</t>
    </r>
    <r>
      <rPr>
        <vertAlign val="subscript"/>
        <sz val="11"/>
        <rFont val="Arial"/>
        <charset val="134"/>
      </rPr>
      <t>eij</t>
    </r>
    <r>
      <rPr>
        <sz val="11"/>
        <rFont val="Arial"/>
        <charset val="134"/>
      </rPr>
      <t xml:space="preserve"> - vận tốc xe thay đổi với các biến số sau:</t>
    </r>
  </si>
  <si>
    <r>
      <t xml:space="preserve">    (</t>
    </r>
    <r>
      <rPr>
        <b/>
        <sz val="11"/>
        <rFont val="Arial"/>
        <charset val="134"/>
      </rPr>
      <t>e</t>
    </r>
    <r>
      <rPr>
        <sz val="11"/>
        <rFont val="Arial"/>
        <charset val="134"/>
      </rPr>
      <t>) - tốc độ (số vòng quay) động cơ n</t>
    </r>
    <r>
      <rPr>
        <vertAlign val="subscript"/>
        <sz val="11"/>
        <rFont val="Arial"/>
        <charset val="134"/>
      </rPr>
      <t>e</t>
    </r>
    <r>
      <rPr>
        <sz val="11"/>
        <rFont val="Arial"/>
        <charset val="134"/>
      </rPr>
      <t xml:space="preserve">; </t>
    </r>
  </si>
  <si>
    <r>
      <t xml:space="preserve">            được thay đổi giá trị, từ </t>
    </r>
    <r>
      <rPr>
        <b/>
        <sz val="11"/>
        <rFont val="Arial"/>
        <charset val="134"/>
      </rPr>
      <t>n</t>
    </r>
    <r>
      <rPr>
        <b/>
        <vertAlign val="subscript"/>
        <sz val="11"/>
        <rFont val="Arial"/>
        <charset val="134"/>
      </rPr>
      <t>e</t>
    </r>
    <r>
      <rPr>
        <b/>
        <sz val="11"/>
        <rFont val="Arial"/>
        <charset val="134"/>
      </rPr>
      <t xml:space="preserve"> = (n</t>
    </r>
    <r>
      <rPr>
        <b/>
        <vertAlign val="subscript"/>
        <sz val="11"/>
        <rFont val="Arial"/>
        <charset val="134"/>
      </rPr>
      <t>min</t>
    </r>
    <r>
      <rPr>
        <b/>
        <sz val="11"/>
        <rFont val="Arial"/>
        <charset val="134"/>
      </rPr>
      <t xml:space="preserve"> ÷ n</t>
    </r>
    <r>
      <rPr>
        <b/>
        <vertAlign val="subscript"/>
        <sz val="11"/>
        <rFont val="Arial"/>
        <charset val="134"/>
      </rPr>
      <t>max</t>
    </r>
    <r>
      <rPr>
        <b/>
        <sz val="11"/>
        <rFont val="Arial"/>
        <charset val="134"/>
      </rPr>
      <t>)</t>
    </r>
  </si>
  <si>
    <r>
      <t xml:space="preserve">    (</t>
    </r>
    <r>
      <rPr>
        <b/>
        <sz val="11"/>
        <rFont val="Arial"/>
        <charset val="134"/>
      </rPr>
      <t>i</t>
    </r>
    <r>
      <rPr>
        <sz val="11"/>
        <rFont val="Arial"/>
        <charset val="134"/>
      </rPr>
      <t xml:space="preserve">) - tỷ số truyền của hộp số chính </t>
    </r>
    <r>
      <rPr>
        <b/>
        <sz val="11"/>
        <rFont val="Arial"/>
        <charset val="134"/>
      </rPr>
      <t>i</t>
    </r>
    <r>
      <rPr>
        <b/>
        <vertAlign val="subscript"/>
        <sz val="11"/>
        <rFont val="Arial"/>
        <charset val="134"/>
      </rPr>
      <t>hi</t>
    </r>
    <r>
      <rPr>
        <sz val="11"/>
        <rFont val="Arial"/>
        <charset val="134"/>
      </rPr>
      <t xml:space="preserve">; </t>
    </r>
  </si>
  <si>
    <r>
      <t xml:space="preserve">            được thay đổi theo tay số truyền, từ </t>
    </r>
    <r>
      <rPr>
        <b/>
        <sz val="11"/>
        <rFont val="Arial"/>
        <charset val="134"/>
      </rPr>
      <t>i = (1 ÷ n)</t>
    </r>
  </si>
  <si>
    <r>
      <t xml:space="preserve">            </t>
    </r>
    <r>
      <rPr>
        <b/>
        <sz val="11"/>
        <rFont val="Arial"/>
        <charset val="134"/>
      </rPr>
      <t>i</t>
    </r>
    <r>
      <rPr>
        <b/>
        <vertAlign val="subscript"/>
        <sz val="11"/>
        <rFont val="Arial"/>
        <charset val="134"/>
      </rPr>
      <t xml:space="preserve">h1 </t>
    </r>
    <r>
      <rPr>
        <sz val="11"/>
        <rFont val="Arial"/>
        <charset val="134"/>
      </rPr>
      <t xml:space="preserve">- là tay số thứ </t>
    </r>
    <r>
      <rPr>
        <b/>
        <sz val="11"/>
        <rFont val="Arial"/>
        <charset val="134"/>
      </rPr>
      <t>1</t>
    </r>
  </si>
  <si>
    <r>
      <t xml:space="preserve">            </t>
    </r>
    <r>
      <rPr>
        <b/>
        <sz val="11"/>
        <rFont val="Arial"/>
        <charset val="134"/>
      </rPr>
      <t>i</t>
    </r>
    <r>
      <rPr>
        <b/>
        <vertAlign val="subscript"/>
        <sz val="11"/>
        <rFont val="Arial"/>
        <charset val="134"/>
      </rPr>
      <t xml:space="preserve">hn </t>
    </r>
    <r>
      <rPr>
        <sz val="11"/>
        <rFont val="Arial"/>
        <charset val="134"/>
      </rPr>
      <t xml:space="preserve">- là tay số thứ </t>
    </r>
    <r>
      <rPr>
        <b/>
        <sz val="11"/>
        <rFont val="Arial"/>
        <charset val="134"/>
      </rPr>
      <t>n</t>
    </r>
    <r>
      <rPr>
        <sz val="11"/>
        <rFont val="Arial"/>
        <charset val="134"/>
      </rPr>
      <t>, có thể là:</t>
    </r>
  </si>
  <si>
    <r>
      <t xml:space="preserve">                   - Số truyền thẳng, với  </t>
    </r>
    <r>
      <rPr>
        <b/>
        <sz val="11"/>
        <rFont val="Arial"/>
        <charset val="134"/>
      </rPr>
      <t>i</t>
    </r>
    <r>
      <rPr>
        <b/>
        <vertAlign val="subscript"/>
        <sz val="11"/>
        <rFont val="Arial"/>
        <charset val="134"/>
      </rPr>
      <t>hn</t>
    </r>
    <r>
      <rPr>
        <b/>
        <sz val="11"/>
        <rFont val="Arial"/>
        <charset val="134"/>
      </rPr>
      <t xml:space="preserve"> = 1</t>
    </r>
  </si>
  <si>
    <r>
      <t xml:space="preserve">                   - Số truyền tăng, với </t>
    </r>
    <r>
      <rPr>
        <b/>
        <sz val="11"/>
        <rFont val="Arial"/>
        <charset val="134"/>
      </rPr>
      <t>i</t>
    </r>
    <r>
      <rPr>
        <b/>
        <vertAlign val="subscript"/>
        <sz val="11"/>
        <rFont val="Arial"/>
        <charset val="134"/>
      </rPr>
      <t xml:space="preserve">hn </t>
    </r>
    <r>
      <rPr>
        <b/>
        <sz val="11"/>
        <rFont val="Arial"/>
        <charset val="134"/>
      </rPr>
      <t>= (0.65 ÷ 0.85)</t>
    </r>
  </si>
  <si>
    <r>
      <t xml:space="preserve">    (</t>
    </r>
    <r>
      <rPr>
        <b/>
        <sz val="11"/>
        <rFont val="Arial"/>
        <charset val="134"/>
      </rPr>
      <t>j</t>
    </r>
    <r>
      <rPr>
        <sz val="11"/>
        <rFont val="Arial"/>
        <charset val="134"/>
      </rPr>
      <t xml:space="preserve">) - tỷ số truyền của hộp số phụ hay phân phối, </t>
    </r>
    <r>
      <rPr>
        <b/>
        <sz val="11"/>
        <rFont val="Arial"/>
        <charset val="134"/>
      </rPr>
      <t>i</t>
    </r>
    <r>
      <rPr>
        <b/>
        <vertAlign val="subscript"/>
        <sz val="11"/>
        <rFont val="Arial"/>
        <charset val="134"/>
      </rPr>
      <t>pj</t>
    </r>
    <r>
      <rPr>
        <sz val="11"/>
        <rFont val="Arial"/>
        <charset val="134"/>
      </rPr>
      <t xml:space="preserve">; </t>
    </r>
  </si>
  <si>
    <r>
      <t xml:space="preserve">            được thay đổi theo tay số truyền, từ </t>
    </r>
    <r>
      <rPr>
        <b/>
        <sz val="11"/>
        <rFont val="Arial"/>
        <charset val="134"/>
      </rPr>
      <t>j = (t ÷ c)</t>
    </r>
  </si>
  <si>
    <r>
      <t xml:space="preserve">            </t>
    </r>
    <r>
      <rPr>
        <b/>
        <sz val="11"/>
        <rFont val="Arial"/>
        <charset val="134"/>
      </rPr>
      <t>i</t>
    </r>
    <r>
      <rPr>
        <b/>
        <vertAlign val="subscript"/>
        <sz val="11"/>
        <rFont val="Arial"/>
        <charset val="134"/>
      </rPr>
      <t xml:space="preserve">pt </t>
    </r>
    <r>
      <rPr>
        <sz val="11"/>
        <rFont val="Arial"/>
        <charset val="134"/>
      </rPr>
      <t>- là tỷ số truyền thấp (</t>
    </r>
    <r>
      <rPr>
        <b/>
        <sz val="11"/>
        <rFont val="Arial"/>
        <charset val="134"/>
      </rPr>
      <t>t</t>
    </r>
    <r>
      <rPr>
        <sz val="11"/>
        <rFont val="Arial"/>
        <charset val="134"/>
      </rPr>
      <t xml:space="preserve">), với </t>
    </r>
    <r>
      <rPr>
        <b/>
        <sz val="11"/>
        <rFont val="Arial"/>
        <charset val="134"/>
      </rPr>
      <t>i</t>
    </r>
    <r>
      <rPr>
        <b/>
        <vertAlign val="subscript"/>
        <sz val="11"/>
        <rFont val="Arial"/>
        <charset val="134"/>
      </rPr>
      <t>pt</t>
    </r>
    <r>
      <rPr>
        <b/>
        <sz val="11"/>
        <rFont val="Arial"/>
        <charset val="134"/>
      </rPr>
      <t xml:space="preserve"> = 1</t>
    </r>
  </si>
  <si>
    <r>
      <t xml:space="preserve">            </t>
    </r>
    <r>
      <rPr>
        <b/>
        <sz val="11"/>
        <rFont val="Arial"/>
        <charset val="134"/>
      </rPr>
      <t>i</t>
    </r>
    <r>
      <rPr>
        <b/>
        <vertAlign val="subscript"/>
        <sz val="11"/>
        <rFont val="Arial"/>
        <charset val="134"/>
      </rPr>
      <t xml:space="preserve">pc </t>
    </r>
    <r>
      <rPr>
        <sz val="11"/>
        <rFont val="Arial"/>
        <charset val="134"/>
      </rPr>
      <t>- là tỷ số truyền cao (</t>
    </r>
    <r>
      <rPr>
        <b/>
        <sz val="11"/>
        <rFont val="Arial"/>
        <charset val="134"/>
      </rPr>
      <t>c</t>
    </r>
    <r>
      <rPr>
        <sz val="11"/>
        <rFont val="Arial"/>
        <charset val="134"/>
      </rPr>
      <t xml:space="preserve">), với </t>
    </r>
    <r>
      <rPr>
        <b/>
        <sz val="11"/>
        <rFont val="Arial"/>
        <charset val="134"/>
      </rPr>
      <t>i</t>
    </r>
    <r>
      <rPr>
        <b/>
        <vertAlign val="subscript"/>
        <sz val="11"/>
        <rFont val="Arial"/>
        <charset val="134"/>
      </rPr>
      <t>pc</t>
    </r>
    <r>
      <rPr>
        <b/>
        <sz val="11"/>
        <rFont val="Arial"/>
        <charset val="134"/>
      </rPr>
      <t xml:space="preserve"> &gt; 1</t>
    </r>
  </si>
  <si>
    <t xml:space="preserve"> Do đó, vận tốc xe được viết dưới dạng một hàm số:</t>
  </si>
  <si>
    <r>
      <t xml:space="preserve"> v</t>
    </r>
    <r>
      <rPr>
        <vertAlign val="subscript"/>
        <sz val="11"/>
        <rFont val="Arial"/>
        <charset val="134"/>
      </rPr>
      <t>eij</t>
    </r>
    <r>
      <rPr>
        <sz val="11"/>
        <rFont val="Arial"/>
        <charset val="134"/>
      </rPr>
      <t xml:space="preserve"> = f(i</t>
    </r>
    <r>
      <rPr>
        <vertAlign val="subscript"/>
        <sz val="11"/>
        <rFont val="Arial"/>
        <charset val="134"/>
      </rPr>
      <t>ti,j</t>
    </r>
    <r>
      <rPr>
        <sz val="11"/>
        <rFont val="Arial"/>
        <charset val="134"/>
      </rPr>
      <t>,n</t>
    </r>
    <r>
      <rPr>
        <vertAlign val="subscript"/>
        <sz val="11"/>
        <rFont val="Arial"/>
        <charset val="134"/>
      </rPr>
      <t>e</t>
    </r>
    <r>
      <rPr>
        <sz val="11"/>
        <rFont val="Arial"/>
        <charset val="134"/>
      </rPr>
      <t>) = 2π.r</t>
    </r>
    <r>
      <rPr>
        <vertAlign val="subscript"/>
        <sz val="11"/>
        <rFont val="Arial"/>
        <charset val="134"/>
      </rPr>
      <t>b</t>
    </r>
    <r>
      <rPr>
        <sz val="11"/>
        <rFont val="Arial"/>
        <charset val="134"/>
      </rPr>
      <t>.n</t>
    </r>
    <r>
      <rPr>
        <vertAlign val="subscript"/>
        <sz val="11"/>
        <rFont val="Arial"/>
        <charset val="134"/>
      </rPr>
      <t>e</t>
    </r>
    <r>
      <rPr>
        <sz val="11"/>
        <rFont val="Arial"/>
        <charset val="134"/>
      </rPr>
      <t>/i</t>
    </r>
    <r>
      <rPr>
        <vertAlign val="subscript"/>
        <sz val="11"/>
        <rFont val="Arial"/>
        <charset val="134"/>
      </rPr>
      <t>ti,j</t>
    </r>
    <r>
      <rPr>
        <sz val="11"/>
        <rFont val="Arial"/>
        <charset val="134"/>
      </rPr>
      <t>, [m/s]</t>
    </r>
  </si>
  <si>
    <r>
      <t xml:space="preserve"> v</t>
    </r>
    <r>
      <rPr>
        <vertAlign val="subscript"/>
        <sz val="11"/>
        <rFont val="Arial"/>
        <charset val="134"/>
      </rPr>
      <t>eij</t>
    </r>
    <r>
      <rPr>
        <sz val="11"/>
        <rFont val="Arial"/>
        <charset val="134"/>
      </rPr>
      <t xml:space="preserve"> - vận tốc xe theo 3 biến số e, i, j;</t>
    </r>
  </si>
  <si>
    <t xml:space="preserve"> π - số pi = 3.1416…</t>
  </si>
  <si>
    <r>
      <t xml:space="preserve"> r</t>
    </r>
    <r>
      <rPr>
        <vertAlign val="subscript"/>
        <sz val="11"/>
        <rFont val="Arial"/>
        <charset val="134"/>
      </rPr>
      <t xml:space="preserve">b </t>
    </r>
    <r>
      <rPr>
        <sz val="11"/>
        <rFont val="Arial"/>
        <charset val="134"/>
      </rPr>
      <t>- bán kính lăn bánh xe, mm;</t>
    </r>
  </si>
  <si>
    <r>
      <t xml:space="preserve"> n</t>
    </r>
    <r>
      <rPr>
        <vertAlign val="subscript"/>
        <sz val="11"/>
        <rFont val="Arial"/>
        <charset val="134"/>
      </rPr>
      <t xml:space="preserve">e </t>
    </r>
    <r>
      <rPr>
        <sz val="11"/>
        <rFont val="Arial"/>
        <charset val="134"/>
      </rPr>
      <t>- số vòng quay ĐCĐT sẽ thay đổi trong quá trình hoạt động, v/p;</t>
    </r>
  </si>
  <si>
    <r>
      <t xml:space="preserve"> i</t>
    </r>
    <r>
      <rPr>
        <vertAlign val="subscript"/>
        <sz val="11"/>
        <rFont val="Arial"/>
        <charset val="134"/>
      </rPr>
      <t>ti,j</t>
    </r>
    <r>
      <rPr>
        <sz val="11"/>
        <rFont val="Arial"/>
        <charset val="134"/>
      </rPr>
      <t xml:space="preserve"> = (i</t>
    </r>
    <r>
      <rPr>
        <vertAlign val="subscript"/>
        <sz val="11"/>
        <rFont val="Arial"/>
        <charset val="134"/>
      </rPr>
      <t>hi</t>
    </r>
    <r>
      <rPr>
        <sz val="11"/>
        <rFont val="Arial"/>
        <charset val="134"/>
      </rPr>
      <t>.i</t>
    </r>
    <r>
      <rPr>
        <vertAlign val="subscript"/>
        <sz val="11"/>
        <rFont val="Arial"/>
        <charset val="134"/>
      </rPr>
      <t>pj</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 - tỷ số truyền trong hệ thống truyền lực tổng quát</t>
    </r>
  </si>
  <si>
    <t xml:space="preserve"> Hàm số vận tốc có thể viết lại:</t>
  </si>
  <si>
    <r>
      <t xml:space="preserve"> v</t>
    </r>
    <r>
      <rPr>
        <vertAlign val="subscript"/>
        <sz val="11"/>
        <rFont val="Arial"/>
        <charset val="134"/>
      </rPr>
      <t>eij</t>
    </r>
    <r>
      <rPr>
        <sz val="11"/>
        <rFont val="Arial"/>
        <charset val="134"/>
      </rPr>
      <t xml:space="preserve"> = f(i</t>
    </r>
    <r>
      <rPr>
        <vertAlign val="subscript"/>
        <sz val="11"/>
        <rFont val="Arial"/>
        <charset val="134"/>
      </rPr>
      <t>ti,j</t>
    </r>
    <r>
      <rPr>
        <sz val="11"/>
        <rFont val="Arial"/>
        <charset val="134"/>
      </rPr>
      <t>,n</t>
    </r>
    <r>
      <rPr>
        <vertAlign val="subscript"/>
        <sz val="11"/>
        <rFont val="Arial"/>
        <charset val="134"/>
      </rPr>
      <t>e</t>
    </r>
    <r>
      <rPr>
        <sz val="11"/>
        <rFont val="Arial"/>
        <charset val="134"/>
      </rPr>
      <t>) = 2π.r</t>
    </r>
    <r>
      <rPr>
        <vertAlign val="subscript"/>
        <sz val="11"/>
        <rFont val="Arial"/>
        <charset val="134"/>
      </rPr>
      <t>b</t>
    </r>
    <r>
      <rPr>
        <sz val="11"/>
        <rFont val="Arial"/>
        <charset val="134"/>
      </rPr>
      <t>.n</t>
    </r>
    <r>
      <rPr>
        <vertAlign val="subscript"/>
        <sz val="11"/>
        <rFont val="Arial"/>
        <charset val="134"/>
      </rPr>
      <t>e</t>
    </r>
    <r>
      <rPr>
        <sz val="11"/>
        <rFont val="Arial"/>
        <charset val="134"/>
      </rPr>
      <t>/((i</t>
    </r>
    <r>
      <rPr>
        <vertAlign val="subscript"/>
        <sz val="11"/>
        <rFont val="Arial"/>
        <charset val="134"/>
      </rPr>
      <t>hi</t>
    </r>
    <r>
      <rPr>
        <sz val="11"/>
        <rFont val="Arial"/>
        <charset val="134"/>
      </rPr>
      <t>.i</t>
    </r>
    <r>
      <rPr>
        <vertAlign val="subscript"/>
        <sz val="11"/>
        <rFont val="Arial"/>
        <charset val="134"/>
      </rPr>
      <t>pj</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 [m/s]</t>
    </r>
  </si>
  <si>
    <t>2.11.2.</t>
  </si>
  <si>
    <r>
      <t xml:space="preserve"> Xác định cụm tổng thành có "tỷ số truyền không thay đổi" - (i</t>
    </r>
    <r>
      <rPr>
        <b/>
        <vertAlign val="subscript"/>
        <sz val="11"/>
        <rFont val="Arial"/>
        <charset val="163"/>
      </rPr>
      <t>o</t>
    </r>
    <r>
      <rPr>
        <b/>
        <sz val="11"/>
        <rFont val="Arial"/>
        <charset val="134"/>
      </rPr>
      <t>.i</t>
    </r>
    <r>
      <rPr>
        <b/>
        <vertAlign val="subscript"/>
        <sz val="11"/>
        <rFont val="Arial"/>
        <charset val="163"/>
      </rPr>
      <t>cc</t>
    </r>
    <r>
      <rPr>
        <b/>
        <sz val="11"/>
        <rFont val="Arial"/>
        <charset val="134"/>
      </rPr>
      <t>)</t>
    </r>
  </si>
  <si>
    <r>
      <t xml:space="preserve"> Muốn vận tốc xe đạt lớn nhất (</t>
    </r>
    <r>
      <rPr>
        <b/>
        <sz val="11"/>
        <rFont val="Arial"/>
        <charset val="134"/>
      </rPr>
      <t>v</t>
    </r>
    <r>
      <rPr>
        <b/>
        <vertAlign val="subscript"/>
        <sz val="11"/>
        <rFont val="Arial"/>
        <charset val="134"/>
      </rPr>
      <t>max</t>
    </r>
    <r>
      <rPr>
        <sz val="11"/>
        <rFont val="Arial"/>
        <charset val="134"/>
      </rPr>
      <t>), tức v</t>
    </r>
    <r>
      <rPr>
        <vertAlign val="subscript"/>
        <sz val="11"/>
        <rFont val="Arial"/>
        <charset val="134"/>
      </rPr>
      <t>eij</t>
    </r>
    <r>
      <rPr>
        <sz val="11"/>
        <rFont val="Arial"/>
        <charset val="134"/>
      </rPr>
      <t xml:space="preserve"> = v</t>
    </r>
    <r>
      <rPr>
        <vertAlign val="subscript"/>
        <sz val="11"/>
        <rFont val="Arial"/>
        <charset val="134"/>
      </rPr>
      <t>max</t>
    </r>
    <r>
      <rPr>
        <sz val="11"/>
        <rFont val="Arial"/>
        <charset val="134"/>
      </rPr>
      <t>, cần:</t>
    </r>
  </si>
  <si>
    <r>
      <t xml:space="preserve"> + Số vòng quay động cơ lớn nhất, tức n</t>
    </r>
    <r>
      <rPr>
        <vertAlign val="subscript"/>
        <sz val="11"/>
        <rFont val="Arial"/>
        <charset val="134"/>
      </rPr>
      <t>e</t>
    </r>
    <r>
      <rPr>
        <sz val="11"/>
        <rFont val="Arial"/>
        <charset val="134"/>
      </rPr>
      <t xml:space="preserve"> = n</t>
    </r>
    <r>
      <rPr>
        <vertAlign val="subscript"/>
        <sz val="11"/>
        <rFont val="Arial"/>
        <charset val="134"/>
      </rPr>
      <t>max</t>
    </r>
    <r>
      <rPr>
        <sz val="11"/>
        <rFont val="Arial"/>
        <charset val="134"/>
      </rPr>
      <t>;</t>
    </r>
  </si>
  <si>
    <r>
      <t xml:space="preserve"> + Tỷ số truyền ở hộp số chính phải nhỏ nhất, tương ứng với tay số cao nhất, i</t>
    </r>
    <r>
      <rPr>
        <vertAlign val="subscript"/>
        <sz val="11"/>
        <rFont val="Arial"/>
        <charset val="134"/>
      </rPr>
      <t>hi</t>
    </r>
    <r>
      <rPr>
        <sz val="11"/>
        <rFont val="Arial"/>
        <charset val="134"/>
      </rPr>
      <t>=i</t>
    </r>
    <r>
      <rPr>
        <vertAlign val="subscript"/>
        <sz val="11"/>
        <rFont val="Arial"/>
        <charset val="134"/>
      </rPr>
      <t>hn</t>
    </r>
    <r>
      <rPr>
        <sz val="11"/>
        <rFont val="Arial"/>
        <charset val="134"/>
      </rPr>
      <t>. I</t>
    </r>
    <r>
      <rPr>
        <vertAlign val="subscript"/>
        <sz val="11"/>
        <rFont val="Arial"/>
        <charset val="134"/>
      </rPr>
      <t>hn</t>
    </r>
    <r>
      <rPr>
        <sz val="11"/>
        <rFont val="Arial"/>
        <charset val="134"/>
      </rPr>
      <t xml:space="preserve"> có thể là:</t>
    </r>
  </si>
  <si>
    <r>
      <t xml:space="preserve"> - Số truyền thẳng, i</t>
    </r>
    <r>
      <rPr>
        <vertAlign val="subscript"/>
        <sz val="11"/>
        <rFont val="Arial"/>
        <charset val="134"/>
      </rPr>
      <t>hn</t>
    </r>
    <r>
      <rPr>
        <sz val="11"/>
        <rFont val="Arial"/>
        <charset val="134"/>
      </rPr>
      <t xml:space="preserve"> = 1; hoặc</t>
    </r>
  </si>
  <si>
    <r>
      <t xml:space="preserve"> - Số truyền tăng; [i</t>
    </r>
    <r>
      <rPr>
        <vertAlign val="subscript"/>
        <sz val="11"/>
        <rFont val="Arial"/>
        <charset val="134"/>
      </rPr>
      <t>hn</t>
    </r>
    <r>
      <rPr>
        <sz val="11"/>
        <rFont val="Arial"/>
        <charset val="134"/>
      </rPr>
      <t xml:space="preserve">] = (0.65 ÷ 0.85) </t>
    </r>
  </si>
  <si>
    <r>
      <t xml:space="preserve"> + Tỷ số truyền ở hộp số phụ cũng phải nhỏ nhất, ứng với tỷ số truyền thấp nhất, i</t>
    </r>
    <r>
      <rPr>
        <vertAlign val="subscript"/>
        <sz val="11"/>
        <rFont val="Arial"/>
        <charset val="134"/>
      </rPr>
      <t xml:space="preserve">pj </t>
    </r>
    <r>
      <rPr>
        <sz val="11"/>
        <rFont val="Arial"/>
        <charset val="134"/>
      </rPr>
      <t>= i</t>
    </r>
    <r>
      <rPr>
        <vertAlign val="subscript"/>
        <sz val="11"/>
        <rFont val="Arial"/>
        <charset val="134"/>
      </rPr>
      <t>pt</t>
    </r>
    <r>
      <rPr>
        <sz val="11"/>
        <rFont val="Arial"/>
        <charset val="134"/>
      </rPr>
      <t>, với i</t>
    </r>
    <r>
      <rPr>
        <vertAlign val="subscript"/>
        <sz val="11"/>
        <rFont val="Arial"/>
        <charset val="134"/>
      </rPr>
      <t>pt</t>
    </r>
    <r>
      <rPr>
        <sz val="11"/>
        <rFont val="Arial"/>
        <charset val="134"/>
      </rPr>
      <t xml:space="preserve"> = 1;</t>
    </r>
  </si>
  <si>
    <r>
      <t xml:space="preserve"> Do đó, v</t>
    </r>
    <r>
      <rPr>
        <vertAlign val="subscript"/>
        <sz val="11"/>
        <rFont val="Arial"/>
        <charset val="134"/>
      </rPr>
      <t>max</t>
    </r>
    <r>
      <rPr>
        <sz val="11"/>
        <rFont val="Arial"/>
        <charset val="134"/>
      </rPr>
      <t xml:space="preserve"> = 2π.r</t>
    </r>
    <r>
      <rPr>
        <vertAlign val="subscript"/>
        <sz val="11"/>
        <rFont val="Arial"/>
        <charset val="134"/>
      </rPr>
      <t>b</t>
    </r>
    <r>
      <rPr>
        <sz val="11"/>
        <rFont val="Arial"/>
        <charset val="134"/>
      </rPr>
      <t>.n</t>
    </r>
    <r>
      <rPr>
        <vertAlign val="subscript"/>
        <sz val="11"/>
        <rFont val="Arial"/>
        <charset val="134"/>
      </rPr>
      <t>max</t>
    </r>
    <r>
      <rPr>
        <sz val="11"/>
        <rFont val="Arial"/>
        <charset val="134"/>
      </rPr>
      <t>/((i</t>
    </r>
    <r>
      <rPr>
        <vertAlign val="subscript"/>
        <sz val="11"/>
        <rFont val="Arial"/>
        <charset val="134"/>
      </rPr>
      <t>hn</t>
    </r>
    <r>
      <rPr>
        <sz val="11"/>
        <rFont val="Arial"/>
        <charset val="134"/>
      </rPr>
      <t>.i</t>
    </r>
    <r>
      <rPr>
        <vertAlign val="subscript"/>
        <sz val="11"/>
        <rFont val="Arial"/>
        <charset val="134"/>
      </rPr>
      <t>pt</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</si>
  <si>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Như vậy, giá trị tỷ số truyền của cụm có "tỷ số truyền không thay đổi" (i</t>
    </r>
    <r>
      <rPr>
        <vertAlign val="subscript"/>
        <sz val="11"/>
        <rFont val="Arial"/>
        <charset val="134"/>
      </rPr>
      <t>o</t>
    </r>
    <r>
      <rPr>
        <sz val="11"/>
        <rFont val="Arial"/>
        <charset val="134"/>
      </rPr>
      <t>.i</t>
    </r>
    <r>
      <rPr>
        <vertAlign val="subscript"/>
        <sz val="11"/>
        <rFont val="Arial"/>
        <charset val="134"/>
      </rPr>
      <t>cc</t>
    </r>
    <r>
      <rPr>
        <sz val="11"/>
        <rFont val="Arial"/>
        <charset val="134"/>
      </rPr>
      <t>), xác định bởi biểu thức:</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</si>
  <si>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 2π.r</t>
    </r>
    <r>
      <rPr>
        <vertAlign val="subscript"/>
        <sz val="11"/>
        <rFont val="Arial"/>
        <charset val="134"/>
      </rPr>
      <t>b</t>
    </r>
    <r>
      <rPr>
        <sz val="11"/>
        <rFont val="Arial"/>
        <charset val="134"/>
      </rPr>
      <t>.n</t>
    </r>
    <r>
      <rPr>
        <vertAlign val="subscript"/>
        <sz val="11"/>
        <rFont val="Arial"/>
        <charset val="134"/>
      </rPr>
      <t>max</t>
    </r>
    <r>
      <rPr>
        <sz val="11"/>
        <rFont val="Arial"/>
        <charset val="134"/>
      </rPr>
      <t>/((v</t>
    </r>
    <r>
      <rPr>
        <vertAlign val="subscript"/>
        <sz val="11"/>
        <rFont val="Arial"/>
        <charset val="134"/>
      </rPr>
      <t>max</t>
    </r>
    <r>
      <rPr>
        <sz val="11"/>
        <rFont val="Arial"/>
        <charset val="134"/>
      </rPr>
      <t>).(i</t>
    </r>
    <r>
      <rPr>
        <vertAlign val="subscript"/>
        <sz val="11"/>
        <rFont val="Arial"/>
        <charset val="134"/>
      </rPr>
      <t>hn</t>
    </r>
    <r>
      <rPr>
        <sz val="11"/>
        <rFont val="Arial"/>
        <charset val="134"/>
      </rPr>
      <t>.i</t>
    </r>
    <r>
      <rPr>
        <vertAlign val="subscript"/>
        <sz val="11"/>
        <rFont val="Arial"/>
        <charset val="134"/>
      </rPr>
      <t>pt</t>
    </r>
    <r>
      <rPr>
        <sz val="11"/>
        <rFont val="Arial"/>
        <charset val="134"/>
      </rPr>
      <t>))</t>
    </r>
  </si>
  <si>
    <r>
      <t xml:space="preserve"> Gọi [i</t>
    </r>
    <r>
      <rPr>
        <vertAlign val="subscript"/>
        <sz val="11"/>
        <rFont val="Arial"/>
        <charset val="134"/>
      </rPr>
      <t>o</t>
    </r>
    <r>
      <rPr>
        <sz val="11"/>
        <rFont val="Arial"/>
        <charset val="134"/>
      </rPr>
      <t>] là khoảng tỷ số truyền của truyền lực chính thuộc chủng loại xe tương ứng</t>
    </r>
  </si>
  <si>
    <r>
      <t xml:space="preserve"> So sánh giá trị (i</t>
    </r>
    <r>
      <rPr>
        <vertAlign val="subscript"/>
        <sz val="11"/>
        <rFont val="Arial"/>
        <charset val="134"/>
      </rPr>
      <t>o</t>
    </r>
    <r>
      <rPr>
        <sz val="11"/>
        <rFont val="Arial"/>
        <charset val="134"/>
      </rPr>
      <t>.i</t>
    </r>
    <r>
      <rPr>
        <vertAlign val="subscript"/>
        <sz val="11"/>
        <rFont val="Arial"/>
        <charset val="134"/>
      </rPr>
      <t>cc</t>
    </r>
    <r>
      <rPr>
        <sz val="11"/>
        <rFont val="Arial"/>
        <charset val="134"/>
      </rPr>
      <t>) với khoảng [i</t>
    </r>
    <r>
      <rPr>
        <vertAlign val="subscript"/>
        <sz val="11"/>
        <rFont val="Arial"/>
        <charset val="134"/>
      </rPr>
      <t>o</t>
    </r>
    <r>
      <rPr>
        <sz val="11"/>
        <rFont val="Arial"/>
        <charset val="134"/>
      </rPr>
      <t>], nếu:</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</si>
  <si>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xml:space="preserve">) </t>
    </r>
    <r>
      <rPr>
        <sz val="11"/>
        <rFont val="Symbol"/>
        <charset val="2"/>
      </rPr>
      <t>£</t>
    </r>
    <r>
      <rPr>
        <sz val="11"/>
        <rFont val="Arial"/>
        <charset val="134"/>
      </rPr>
      <t xml:space="preserve"> [i</t>
    </r>
    <r>
      <rPr>
        <vertAlign val="subscript"/>
        <sz val="11"/>
        <rFont val="Arial"/>
        <charset val="134"/>
      </rPr>
      <t>o</t>
    </r>
    <r>
      <rPr>
        <sz val="11"/>
        <rFont val="Arial"/>
        <charset val="134"/>
      </rPr>
      <t>], nhóm tổng thành có tỷ số truyền "không thay đổi được" này chỉ cần bộ truyền lực trung ương là đủ đáp ứng giá trị đã tính</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</si>
  <si>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xml:space="preserve">) </t>
    </r>
    <r>
      <rPr>
        <sz val="11"/>
        <rFont val="Symbol"/>
        <charset val="2"/>
      </rPr>
      <t>&gt;</t>
    </r>
    <r>
      <rPr>
        <sz val="11"/>
        <rFont val="Arial"/>
        <charset val="134"/>
      </rPr>
      <t xml:space="preserve"> [i</t>
    </r>
    <r>
      <rPr>
        <vertAlign val="subscript"/>
        <sz val="11"/>
        <rFont val="Arial"/>
        <charset val="134"/>
      </rPr>
      <t>o</t>
    </r>
    <r>
      <rPr>
        <sz val="11"/>
        <rFont val="Arial"/>
        <charset val="134"/>
      </rPr>
      <t>], nhóm tổng thành có tỷ số truyền "không thay đổi được" này không chỉ có bộ truyền lực trung ương (i</t>
    </r>
    <r>
      <rPr>
        <vertAlign val="subscript"/>
        <sz val="11"/>
        <rFont val="Arial"/>
        <charset val="134"/>
      </rPr>
      <t>o</t>
    </r>
    <r>
      <rPr>
        <sz val="11"/>
        <rFont val="Arial"/>
        <charset val="134"/>
      </rPr>
      <t>) mà cần cả bộ truyền lực cuối cùng (i</t>
    </r>
    <r>
      <rPr>
        <vertAlign val="subscript"/>
        <sz val="11"/>
        <rFont val="Arial"/>
        <charset val="134"/>
      </rPr>
      <t>cc</t>
    </r>
    <r>
      <rPr>
        <sz val="11"/>
        <rFont val="Arial"/>
        <charset val="134"/>
      </rPr>
      <t>)</t>
    </r>
  </si>
  <si>
    <t>2.11.3.</t>
  </si>
  <si>
    <r>
      <t xml:space="preserve"> Xác định cụm tổng thành có "tỷ số truyền thay đổi" - (i</t>
    </r>
    <r>
      <rPr>
        <b/>
        <vertAlign val="subscript"/>
        <sz val="11"/>
        <rFont val="Arial"/>
        <charset val="163"/>
      </rPr>
      <t>hi</t>
    </r>
    <r>
      <rPr>
        <b/>
        <sz val="11"/>
        <rFont val="Arial"/>
        <charset val="134"/>
      </rPr>
      <t>.i</t>
    </r>
    <r>
      <rPr>
        <b/>
        <vertAlign val="subscript"/>
        <sz val="11"/>
        <rFont val="Arial"/>
        <charset val="163"/>
      </rPr>
      <t>pj</t>
    </r>
    <r>
      <rPr>
        <b/>
        <sz val="11"/>
        <rFont val="Arial"/>
        <charset val="134"/>
      </rPr>
      <t>)</t>
    </r>
  </si>
  <si>
    <t xml:space="preserve"> Tỷ số truyền trong hệ thống truyền lực tổng quát thể hiện qua biểu thức:</t>
  </si>
  <si>
    <r>
      <t xml:space="preserve"> Trong đó, đã xác định được (i</t>
    </r>
    <r>
      <rPr>
        <vertAlign val="subscript"/>
        <sz val="11"/>
        <rFont val="Arial"/>
        <charset val="134"/>
      </rPr>
      <t>o</t>
    </r>
    <r>
      <rPr>
        <sz val="11"/>
        <rFont val="Arial"/>
        <charset val="134"/>
      </rPr>
      <t>.i</t>
    </r>
    <r>
      <rPr>
        <vertAlign val="subscript"/>
        <sz val="11"/>
        <rFont val="Arial"/>
        <charset val="134"/>
      </rPr>
      <t>cc</t>
    </r>
    <r>
      <rPr>
        <sz val="11"/>
        <rFont val="Arial"/>
        <charset val="134"/>
      </rPr>
      <t>) trong mục 2.11.2</t>
    </r>
  </si>
  <si>
    <r>
      <t xml:space="preserve"> Cần xác định (i</t>
    </r>
    <r>
      <rPr>
        <vertAlign val="subscript"/>
        <sz val="11"/>
        <rFont val="Arial"/>
        <charset val="134"/>
      </rPr>
      <t>hi</t>
    </r>
    <r>
      <rPr>
        <sz val="11"/>
        <rFont val="Arial"/>
        <charset val="134"/>
      </rPr>
      <t>.i</t>
    </r>
    <r>
      <rPr>
        <vertAlign val="subscript"/>
        <sz val="11"/>
        <rFont val="Arial"/>
        <charset val="134"/>
      </rPr>
      <t>pj</t>
    </r>
    <r>
      <rPr>
        <sz val="11"/>
        <rFont val="Arial"/>
        <charset val="134"/>
      </rPr>
      <t>)</t>
    </r>
  </si>
  <si>
    <r>
      <t xml:space="preserve"> Muốn vận tốc xe đạt nhỏ nhất (</t>
    </r>
    <r>
      <rPr>
        <b/>
        <sz val="11"/>
        <rFont val="Arial"/>
        <charset val="134"/>
      </rPr>
      <t>v</t>
    </r>
    <r>
      <rPr>
        <b/>
        <vertAlign val="subscript"/>
        <sz val="11"/>
        <rFont val="Arial"/>
        <charset val="134"/>
      </rPr>
      <t>min</t>
    </r>
    <r>
      <rPr>
        <sz val="11"/>
        <rFont val="Arial"/>
        <charset val="134"/>
      </rPr>
      <t>), tức v</t>
    </r>
    <r>
      <rPr>
        <vertAlign val="subscript"/>
        <sz val="11"/>
        <rFont val="Arial"/>
        <charset val="134"/>
      </rPr>
      <t>eij</t>
    </r>
    <r>
      <rPr>
        <sz val="11"/>
        <rFont val="Arial"/>
        <charset val="134"/>
      </rPr>
      <t xml:space="preserve"> = v</t>
    </r>
    <r>
      <rPr>
        <vertAlign val="subscript"/>
        <sz val="11"/>
        <rFont val="Arial"/>
        <charset val="134"/>
      </rPr>
      <t>min</t>
    </r>
    <r>
      <rPr>
        <sz val="11"/>
        <rFont val="Arial"/>
        <charset val="134"/>
      </rPr>
      <t>, cần:</t>
    </r>
  </si>
  <si>
    <r>
      <t xml:space="preserve"> + Số vòng quay động cơ nhỏ nhất, tức n</t>
    </r>
    <r>
      <rPr>
        <vertAlign val="subscript"/>
        <sz val="11"/>
        <rFont val="Arial"/>
        <charset val="134"/>
      </rPr>
      <t>e</t>
    </r>
    <r>
      <rPr>
        <sz val="11"/>
        <rFont val="Arial"/>
        <charset val="134"/>
      </rPr>
      <t xml:space="preserve"> = n</t>
    </r>
    <r>
      <rPr>
        <vertAlign val="subscript"/>
        <sz val="11"/>
        <rFont val="Arial"/>
        <charset val="134"/>
      </rPr>
      <t>min</t>
    </r>
    <r>
      <rPr>
        <sz val="11"/>
        <rFont val="Arial"/>
        <charset val="134"/>
      </rPr>
      <t>;</t>
    </r>
  </si>
  <si>
    <r>
      <t xml:space="preserve"> + Tỷ số truyền hộp số chính phải lớn nhất, ứng với tay số 1 (đầu tiên), i</t>
    </r>
    <r>
      <rPr>
        <vertAlign val="subscript"/>
        <sz val="11"/>
        <rFont val="Arial"/>
        <charset val="134"/>
      </rPr>
      <t xml:space="preserve">hi </t>
    </r>
    <r>
      <rPr>
        <sz val="11"/>
        <rFont val="Arial"/>
        <charset val="134"/>
      </rPr>
      <t>= i</t>
    </r>
    <r>
      <rPr>
        <vertAlign val="subscript"/>
        <sz val="11"/>
        <rFont val="Arial"/>
        <charset val="134"/>
      </rPr>
      <t>h1</t>
    </r>
    <r>
      <rPr>
        <sz val="11"/>
        <rFont val="Arial"/>
        <charset val="134"/>
      </rPr>
      <t>;</t>
    </r>
  </si>
  <si>
    <r>
      <t xml:space="preserve"> + Tỷ số truyền hộp số phụ cũng phải lớn nhất, ứng với tỷ số truyền cao, i</t>
    </r>
    <r>
      <rPr>
        <vertAlign val="subscript"/>
        <sz val="11"/>
        <rFont val="Arial"/>
        <charset val="134"/>
      </rPr>
      <t xml:space="preserve">pj </t>
    </r>
    <r>
      <rPr>
        <sz val="11"/>
        <rFont val="Arial"/>
        <charset val="134"/>
      </rPr>
      <t>= i</t>
    </r>
    <r>
      <rPr>
        <vertAlign val="subscript"/>
        <sz val="11"/>
        <rFont val="Arial"/>
        <charset val="134"/>
      </rPr>
      <t>pc</t>
    </r>
    <r>
      <rPr>
        <sz val="11"/>
        <rFont val="Arial"/>
        <charset val="134"/>
      </rPr>
      <t>;</t>
    </r>
  </si>
  <si>
    <r>
      <t xml:space="preserve"> Do đó, v</t>
    </r>
    <r>
      <rPr>
        <vertAlign val="subscript"/>
        <sz val="11"/>
        <rFont val="Arial"/>
        <charset val="134"/>
      </rPr>
      <t>min</t>
    </r>
    <r>
      <rPr>
        <sz val="11"/>
        <rFont val="Arial"/>
        <charset val="134"/>
      </rPr>
      <t xml:space="preserve"> = 2π.r</t>
    </r>
    <r>
      <rPr>
        <vertAlign val="subscript"/>
        <sz val="11"/>
        <rFont val="Arial"/>
        <charset val="134"/>
      </rPr>
      <t>b</t>
    </r>
    <r>
      <rPr>
        <sz val="11"/>
        <rFont val="Arial"/>
        <charset val="134"/>
      </rPr>
      <t>.n</t>
    </r>
    <r>
      <rPr>
        <vertAlign val="subscript"/>
        <sz val="11"/>
        <rFont val="Arial"/>
        <charset val="134"/>
      </rPr>
      <t>min</t>
    </r>
    <r>
      <rPr>
        <sz val="11"/>
        <rFont val="Arial"/>
        <charset val="134"/>
      </rPr>
      <t>/((i</t>
    </r>
    <r>
      <rPr>
        <vertAlign val="subscript"/>
        <sz val="11"/>
        <rFont val="Arial"/>
        <charset val="134"/>
      </rPr>
      <t>h1</t>
    </r>
    <r>
      <rPr>
        <sz val="11"/>
        <rFont val="Arial"/>
        <charset val="134"/>
      </rPr>
      <t>.i</t>
    </r>
    <r>
      <rPr>
        <vertAlign val="subscript"/>
        <sz val="11"/>
        <rFont val="Arial"/>
        <charset val="134"/>
      </rPr>
      <t>pc</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</si>
  <si>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Như vậy, giá trị tỷ số truyền của cụm có "tỷ số truyền thay đổi" (i</t>
    </r>
    <r>
      <rPr>
        <vertAlign val="subscript"/>
        <sz val="11"/>
        <rFont val="Arial"/>
        <charset val="134"/>
      </rPr>
      <t>h1</t>
    </r>
    <r>
      <rPr>
        <sz val="11"/>
        <rFont val="Arial"/>
        <charset val="134"/>
      </rPr>
      <t>.i</t>
    </r>
    <r>
      <rPr>
        <vertAlign val="subscript"/>
        <sz val="11"/>
        <rFont val="Arial"/>
        <charset val="134"/>
      </rPr>
      <t>pc</t>
    </r>
    <r>
      <rPr>
        <sz val="11"/>
        <rFont val="Arial"/>
        <charset val="134"/>
      </rPr>
      <t>), xác định bởi biểu thức:</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</si>
  <si>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 2π.r</t>
    </r>
    <r>
      <rPr>
        <vertAlign val="subscript"/>
        <sz val="11"/>
        <rFont val="Arial"/>
        <charset val="134"/>
      </rPr>
      <t>b</t>
    </r>
    <r>
      <rPr>
        <sz val="11"/>
        <rFont val="Arial"/>
        <charset val="134"/>
      </rPr>
      <t>.n</t>
    </r>
    <r>
      <rPr>
        <vertAlign val="subscript"/>
        <sz val="11"/>
        <rFont val="Arial"/>
        <charset val="134"/>
      </rPr>
      <t>min</t>
    </r>
    <r>
      <rPr>
        <sz val="11"/>
        <rFont val="Arial"/>
        <charset val="134"/>
      </rPr>
      <t>/((v</t>
    </r>
    <r>
      <rPr>
        <vertAlign val="subscript"/>
        <sz val="11"/>
        <rFont val="Arial"/>
        <charset val="134"/>
      </rPr>
      <t>min</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</si>
  <si>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Gọi [i</t>
    </r>
    <r>
      <rPr>
        <vertAlign val="subscript"/>
        <sz val="11"/>
        <rFont val="Arial"/>
        <charset val="134"/>
      </rPr>
      <t>h1</t>
    </r>
    <r>
      <rPr>
        <sz val="11"/>
        <rFont val="Arial"/>
        <charset val="134"/>
      </rPr>
      <t>] là khoảng tỷ số truyền ở tay số 1 (đầu tiên) của của hộp số chính thuộc chủng loại xe tương ứng</t>
    </r>
  </si>
  <si>
    <r>
      <t xml:space="preserve"> So sánh giá trị (i</t>
    </r>
    <r>
      <rPr>
        <vertAlign val="subscript"/>
        <sz val="11"/>
        <rFont val="Arial"/>
        <charset val="134"/>
      </rPr>
      <t>h1</t>
    </r>
    <r>
      <rPr>
        <sz val="11"/>
        <rFont val="Arial"/>
        <charset val="134"/>
      </rPr>
      <t>.i</t>
    </r>
    <r>
      <rPr>
        <vertAlign val="subscript"/>
        <sz val="11"/>
        <rFont val="Arial"/>
        <charset val="134"/>
      </rPr>
      <t>pc</t>
    </r>
    <r>
      <rPr>
        <sz val="11"/>
        <rFont val="Arial"/>
        <charset val="134"/>
      </rPr>
      <t>) với khoảng [i</t>
    </r>
    <r>
      <rPr>
        <vertAlign val="subscript"/>
        <sz val="11"/>
        <rFont val="Arial"/>
        <charset val="134"/>
      </rPr>
      <t>h1</t>
    </r>
    <r>
      <rPr>
        <sz val="11"/>
        <rFont val="Arial"/>
        <charset val="134"/>
      </rPr>
      <t>], nếu:</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</si>
  <si>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xml:space="preserve">) </t>
    </r>
    <r>
      <rPr>
        <sz val="11"/>
        <rFont val="Symbol"/>
        <charset val="2"/>
      </rPr>
      <t>£</t>
    </r>
    <r>
      <rPr>
        <sz val="11"/>
        <rFont val="Arial"/>
        <charset val="134"/>
      </rPr>
      <t xml:space="preserve"> [i</t>
    </r>
    <r>
      <rPr>
        <vertAlign val="subscript"/>
        <sz val="11"/>
        <rFont val="Arial"/>
        <charset val="134"/>
      </rPr>
      <t>h1</t>
    </r>
    <r>
      <rPr>
        <sz val="11"/>
        <rFont val="Arial"/>
        <charset val="134"/>
      </rPr>
      <t>], nhóm tổng thành có "tỷ số truyền thay đổi" này chỉ cần hộp số chính là đủ đáp ứng giá trị đã tính</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</si>
  <si>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xml:space="preserve">) </t>
    </r>
    <r>
      <rPr>
        <sz val="11"/>
        <rFont val="Symbol"/>
        <charset val="2"/>
      </rPr>
      <t>&gt;</t>
    </r>
    <r>
      <rPr>
        <sz val="11"/>
        <rFont val="Arial"/>
        <charset val="134"/>
      </rPr>
      <t xml:space="preserve"> [i</t>
    </r>
    <r>
      <rPr>
        <vertAlign val="subscript"/>
        <sz val="11"/>
        <rFont val="Arial"/>
        <charset val="134"/>
      </rPr>
      <t>h1</t>
    </r>
    <r>
      <rPr>
        <sz val="11"/>
        <rFont val="Arial"/>
        <charset val="134"/>
      </rPr>
      <t>], nhóm tổng thành có "tỷ số truyền thay đổi" này không chỉ có hộp số chính (i</t>
    </r>
    <r>
      <rPr>
        <vertAlign val="subscript"/>
        <sz val="11"/>
        <rFont val="Arial"/>
        <charset val="134"/>
      </rPr>
      <t>h1</t>
    </r>
    <r>
      <rPr>
        <sz val="11"/>
        <rFont val="Arial"/>
        <charset val="134"/>
      </rPr>
      <t>) mà cần cả hộp số phụ (i</t>
    </r>
    <r>
      <rPr>
        <vertAlign val="subscript"/>
        <sz val="11"/>
        <rFont val="Arial"/>
        <charset val="134"/>
      </rPr>
      <t>pc</t>
    </r>
    <r>
      <rPr>
        <sz val="11"/>
        <rFont val="Arial"/>
        <charset val="134"/>
      </rPr>
      <t>)</t>
    </r>
  </si>
  <si>
    <t>2.12.</t>
  </si>
  <si>
    <t xml:space="preserve"> Xác định tỷ số truyền trung gian và số lùi trong hộp số chính</t>
  </si>
  <si>
    <t>2.12.1.</t>
  </si>
  <si>
    <t xml:space="preserve"> Xác định tỷ số truyền trung gian</t>
  </si>
  <si>
    <t xml:space="preserve"> Tỷ số truyền của các số truyền trung gian trong hộp số chính có thể được lựa chọn theo 1 trong 2 phương án sau:</t>
  </si>
  <si>
    <t xml:space="preserve"> - Theo cấp số nhân</t>
  </si>
  <si>
    <t xml:space="preserve"> - Theo cấp số điều hòa</t>
  </si>
  <si>
    <t xml:space="preserve"> Chọn theo cấp số nhân</t>
  </si>
  <si>
    <t>a.1.</t>
  </si>
  <si>
    <r>
      <t xml:space="preserve"> </t>
    </r>
    <r>
      <rPr>
        <sz val="11"/>
        <rFont val="Arial"/>
        <charset val="134"/>
      </rPr>
      <t xml:space="preserve">Xác định khoảng công bội - </t>
    </r>
    <r>
      <rPr>
        <b/>
        <sz val="11"/>
        <rFont val="Arial"/>
        <charset val="134"/>
      </rPr>
      <t>q</t>
    </r>
  </si>
  <si>
    <t xml:space="preserve"> Tỷ số truyền của hộp số được xếp theo cấp số nhân cần xác định công bội “q” như sau:</t>
  </si>
  <si>
    <r>
      <t xml:space="preserve"> q = i</t>
    </r>
    <r>
      <rPr>
        <vertAlign val="subscript"/>
        <sz val="11"/>
        <rFont val="Arial"/>
        <charset val="134"/>
      </rPr>
      <t>h1</t>
    </r>
    <r>
      <rPr>
        <sz val="11"/>
        <rFont val="Arial"/>
        <charset val="134"/>
      </rPr>
      <t>/i</t>
    </r>
    <r>
      <rPr>
        <vertAlign val="subscript"/>
        <sz val="11"/>
        <rFont val="Arial"/>
        <charset val="134"/>
      </rPr>
      <t xml:space="preserve">h2 </t>
    </r>
    <r>
      <rPr>
        <sz val="11"/>
        <rFont val="Arial"/>
        <charset val="134"/>
      </rPr>
      <t>= i</t>
    </r>
    <r>
      <rPr>
        <vertAlign val="subscript"/>
        <sz val="11"/>
        <rFont val="Arial"/>
        <charset val="134"/>
      </rPr>
      <t>h2</t>
    </r>
    <r>
      <rPr>
        <sz val="11"/>
        <rFont val="Arial"/>
        <charset val="134"/>
      </rPr>
      <t>/i</t>
    </r>
    <r>
      <rPr>
        <vertAlign val="subscript"/>
        <sz val="11"/>
        <rFont val="Arial"/>
        <charset val="134"/>
      </rPr>
      <t xml:space="preserve">h3 </t>
    </r>
    <r>
      <rPr>
        <sz val="11"/>
        <rFont val="Arial"/>
        <charset val="134"/>
      </rPr>
      <t>= … = i</t>
    </r>
    <r>
      <rPr>
        <vertAlign val="subscript"/>
        <sz val="11"/>
        <rFont val="Arial"/>
        <charset val="134"/>
      </rPr>
      <t>h(n-1)</t>
    </r>
    <r>
      <rPr>
        <sz val="11"/>
        <rFont val="Arial"/>
        <charset val="134"/>
      </rPr>
      <t>/i</t>
    </r>
    <r>
      <rPr>
        <vertAlign val="subscript"/>
        <sz val="11"/>
        <rFont val="Arial"/>
        <charset val="134"/>
      </rPr>
      <t>hn</t>
    </r>
  </si>
  <si>
    <r>
      <t xml:space="preserve"> hay, q = i</t>
    </r>
    <r>
      <rPr>
        <vertAlign val="subscript"/>
        <sz val="11"/>
        <rFont val="Arial"/>
        <charset val="134"/>
      </rPr>
      <t>h(n-1)</t>
    </r>
    <r>
      <rPr>
        <sz val="11"/>
        <rFont val="Arial"/>
        <charset val="134"/>
      </rPr>
      <t>/i</t>
    </r>
    <r>
      <rPr>
        <vertAlign val="subscript"/>
        <sz val="11"/>
        <rFont val="Arial"/>
        <charset val="134"/>
      </rPr>
      <t>hn</t>
    </r>
    <r>
      <rPr>
        <sz val="11"/>
        <rFont val="Arial"/>
        <charset val="134"/>
      </rPr>
      <t xml:space="preserve"> </t>
    </r>
  </si>
  <si>
    <r>
      <t xml:space="preserve"> Trong đó: i</t>
    </r>
    <r>
      <rPr>
        <vertAlign val="subscript"/>
        <sz val="11"/>
        <rFont val="Arial"/>
        <charset val="134"/>
      </rPr>
      <t>h1</t>
    </r>
    <r>
      <rPr>
        <sz val="11"/>
        <rFont val="Arial"/>
        <charset val="134"/>
      </rPr>
      <t>, i</t>
    </r>
    <r>
      <rPr>
        <vertAlign val="subscript"/>
        <sz val="11"/>
        <rFont val="Arial"/>
        <charset val="134"/>
      </rPr>
      <t>h2</t>
    </r>
    <r>
      <rPr>
        <sz val="11"/>
        <rFont val="Arial"/>
        <charset val="134"/>
      </rPr>
      <t>, …, i</t>
    </r>
    <r>
      <rPr>
        <vertAlign val="subscript"/>
        <sz val="11"/>
        <rFont val="Arial"/>
        <charset val="134"/>
      </rPr>
      <t>hn</t>
    </r>
    <r>
      <rPr>
        <sz val="11"/>
        <rFont val="Arial"/>
        <charset val="134"/>
      </rPr>
      <t xml:space="preserve"> - là tỷ số truyền từ tay số 1 đến tay số n;</t>
    </r>
  </si>
  <si>
    <r>
      <t xml:space="preserve"> Với, i</t>
    </r>
    <r>
      <rPr>
        <vertAlign val="subscript"/>
        <sz val="11"/>
        <rFont val="Arial"/>
        <charset val="134"/>
      </rPr>
      <t>hn</t>
    </r>
    <r>
      <rPr>
        <sz val="11"/>
        <rFont val="Arial"/>
        <charset val="134"/>
      </rPr>
      <t xml:space="preserve"> - là tỷ số truyền cao nhất</t>
    </r>
  </si>
  <si>
    <r>
      <t xml:space="preserve"> Khi chọn i</t>
    </r>
    <r>
      <rPr>
        <vertAlign val="subscript"/>
        <sz val="11"/>
        <rFont val="Arial"/>
        <charset val="134"/>
      </rPr>
      <t xml:space="preserve">hn </t>
    </r>
    <r>
      <rPr>
        <sz val="11"/>
        <rFont val="Arial"/>
        <charset val="134"/>
      </rPr>
      <t>là số truyền tăng, tức i</t>
    </r>
    <r>
      <rPr>
        <vertAlign val="subscript"/>
        <sz val="11"/>
        <rFont val="Arial"/>
        <charset val="134"/>
      </rPr>
      <t>hn</t>
    </r>
    <r>
      <rPr>
        <sz val="11"/>
        <rFont val="Arial"/>
        <charset val="134"/>
      </rPr>
      <t xml:space="preserve"> nhỏ hơn (&lt;) 1, và chọn i</t>
    </r>
    <r>
      <rPr>
        <vertAlign val="subscript"/>
        <sz val="11"/>
        <rFont val="Arial"/>
        <charset val="134"/>
      </rPr>
      <t>h(n-1)</t>
    </r>
    <r>
      <rPr>
        <sz val="11"/>
        <rFont val="Arial"/>
        <charset val="134"/>
      </rPr>
      <t xml:space="preserve"> = 1.</t>
    </r>
  </si>
  <si>
    <r>
      <t xml:space="preserve"> Thường khoảng [i</t>
    </r>
    <r>
      <rPr>
        <vertAlign val="subscript"/>
        <sz val="11"/>
        <rFont val="Arial"/>
        <charset val="134"/>
      </rPr>
      <t>hn</t>
    </r>
    <r>
      <rPr>
        <sz val="11"/>
        <rFont val="Arial"/>
        <charset val="134"/>
      </rPr>
      <t>] = (0.65 ÷ 0.85),</t>
    </r>
  </si>
  <si>
    <r>
      <t xml:space="preserve"> Do đó, (i</t>
    </r>
    <r>
      <rPr>
        <vertAlign val="subscript"/>
        <sz val="11"/>
        <rFont val="Arial"/>
        <charset val="134"/>
      </rPr>
      <t>h(n-1)</t>
    </r>
    <r>
      <rPr>
        <sz val="11"/>
        <rFont val="Arial"/>
        <charset val="134"/>
      </rPr>
      <t>/i</t>
    </r>
    <r>
      <rPr>
        <vertAlign val="subscript"/>
        <sz val="11"/>
        <rFont val="Arial"/>
        <charset val="134"/>
      </rPr>
      <t>hn</t>
    </r>
    <r>
      <rPr>
        <sz val="11"/>
        <rFont val="Arial"/>
        <charset val="134"/>
      </rPr>
      <t>) = 1/(0.65 ÷ 0.85) = (1.18 ÷ 1.54)</t>
    </r>
  </si>
  <si>
    <r>
      <t xml:space="preserve"> mà, q = (i</t>
    </r>
    <r>
      <rPr>
        <vertAlign val="subscript"/>
        <sz val="11"/>
        <rFont val="Arial"/>
        <charset val="134"/>
      </rPr>
      <t>h(n-1)</t>
    </r>
    <r>
      <rPr>
        <sz val="11"/>
        <rFont val="Arial"/>
        <charset val="134"/>
      </rPr>
      <t>/i</t>
    </r>
    <r>
      <rPr>
        <vertAlign val="subscript"/>
        <sz val="11"/>
        <rFont val="Arial"/>
        <charset val="134"/>
      </rPr>
      <t>hn</t>
    </r>
    <r>
      <rPr>
        <sz val="11"/>
        <rFont val="Arial"/>
        <charset val="134"/>
      </rPr>
      <t>)</t>
    </r>
  </si>
  <si>
    <t>a.2.</t>
  </si>
  <si>
    <t xml:space="preserve"> Số lượng tay số truyền trong hộp số chính – n</t>
  </si>
  <si>
    <t>Từ biểu thức công bội trên:</t>
  </si>
  <si>
    <r>
      <t xml:space="preserve"> q = i</t>
    </r>
    <r>
      <rPr>
        <vertAlign val="subscript"/>
        <sz val="11"/>
        <rFont val="Arial"/>
        <charset val="134"/>
      </rPr>
      <t>h1</t>
    </r>
    <r>
      <rPr>
        <sz val="11"/>
        <rFont val="Arial"/>
        <charset val="134"/>
      </rPr>
      <t>/i</t>
    </r>
    <r>
      <rPr>
        <vertAlign val="subscript"/>
        <sz val="11"/>
        <rFont val="Arial"/>
        <charset val="134"/>
      </rPr>
      <t>h2</t>
    </r>
  </si>
  <si>
    <r>
      <t xml:space="preserve"> q = i</t>
    </r>
    <r>
      <rPr>
        <vertAlign val="subscript"/>
        <sz val="11"/>
        <rFont val="Arial"/>
        <charset val="134"/>
      </rPr>
      <t>h2</t>
    </r>
    <r>
      <rPr>
        <sz val="11"/>
        <rFont val="Arial"/>
        <charset val="134"/>
      </rPr>
      <t>/i</t>
    </r>
    <r>
      <rPr>
        <vertAlign val="subscript"/>
        <sz val="11"/>
        <rFont val="Arial"/>
        <charset val="134"/>
      </rPr>
      <t>h3</t>
    </r>
  </si>
  <si>
    <t>Suy ra:</t>
  </si>
  <si>
    <r>
      <t xml:space="preserve"> q</t>
    </r>
    <r>
      <rPr>
        <vertAlign val="superscript"/>
        <sz val="11"/>
        <rFont val="Arial"/>
        <charset val="163"/>
      </rPr>
      <t>2</t>
    </r>
    <r>
      <rPr>
        <sz val="11"/>
        <rFont val="Arial"/>
        <charset val="134"/>
      </rPr>
      <t xml:space="preserve"> = i</t>
    </r>
    <r>
      <rPr>
        <vertAlign val="subscript"/>
        <sz val="11"/>
        <rFont val="Arial"/>
        <charset val="134"/>
      </rPr>
      <t>h1</t>
    </r>
    <r>
      <rPr>
        <sz val="11"/>
        <rFont val="Arial"/>
        <charset val="134"/>
      </rPr>
      <t>/i</t>
    </r>
    <r>
      <rPr>
        <vertAlign val="subscript"/>
        <sz val="11"/>
        <rFont val="Arial"/>
        <charset val="134"/>
      </rPr>
      <t>h3</t>
    </r>
  </si>
  <si>
    <t xml:space="preserve"> …</t>
  </si>
  <si>
    <t xml:space="preserve"> Do đó: </t>
  </si>
  <si>
    <r>
      <t xml:space="preserve"> q</t>
    </r>
    <r>
      <rPr>
        <vertAlign val="superscript"/>
        <sz val="11"/>
        <rFont val="Arial"/>
        <charset val="163"/>
      </rPr>
      <t>(n-1)</t>
    </r>
    <r>
      <rPr>
        <sz val="11"/>
        <rFont val="Arial"/>
        <charset val="134"/>
      </rPr>
      <t xml:space="preserve"> = i</t>
    </r>
    <r>
      <rPr>
        <vertAlign val="subscript"/>
        <sz val="11"/>
        <rFont val="Arial"/>
        <charset val="134"/>
      </rPr>
      <t>h1</t>
    </r>
    <r>
      <rPr>
        <sz val="11"/>
        <rFont val="Arial"/>
        <charset val="134"/>
      </rPr>
      <t>/i</t>
    </r>
    <r>
      <rPr>
        <vertAlign val="subscript"/>
        <sz val="11"/>
        <rFont val="Arial"/>
        <charset val="134"/>
      </rPr>
      <t>hn</t>
    </r>
  </si>
  <si>
    <t xml:space="preserve"> Muốn xác định giá trị n, cần lấy "logarit" với cơ số 10 cho cả 2 vế biểu thức:</t>
  </si>
  <si>
    <r>
      <t xml:space="preserve">         log</t>
    </r>
    <r>
      <rPr>
        <vertAlign val="subscript"/>
        <sz val="11"/>
        <rFont val="Arial"/>
        <charset val="163"/>
      </rPr>
      <t>10</t>
    </r>
    <r>
      <rPr>
        <sz val="11"/>
        <rFont val="Arial"/>
        <charset val="134"/>
      </rPr>
      <t>q</t>
    </r>
    <r>
      <rPr>
        <vertAlign val="superscript"/>
        <sz val="11"/>
        <rFont val="Arial"/>
        <charset val="163"/>
      </rPr>
      <t>(n-1)</t>
    </r>
    <r>
      <rPr>
        <sz val="11"/>
        <rFont val="Arial"/>
        <charset val="134"/>
      </rPr>
      <t xml:space="preserve"> = log</t>
    </r>
    <r>
      <rPr>
        <vertAlign val="subscript"/>
        <sz val="11"/>
        <rFont val="Arial"/>
        <charset val="163"/>
      </rPr>
      <t>10</t>
    </r>
    <r>
      <rPr>
        <sz val="11"/>
        <rFont val="Arial"/>
        <charset val="134"/>
      </rPr>
      <t>(i</t>
    </r>
    <r>
      <rPr>
        <vertAlign val="subscript"/>
        <sz val="11"/>
        <rFont val="Arial"/>
        <charset val="134"/>
      </rPr>
      <t>h1</t>
    </r>
    <r>
      <rPr>
        <sz val="11"/>
        <rFont val="Arial"/>
        <charset val="134"/>
      </rPr>
      <t>/i</t>
    </r>
    <r>
      <rPr>
        <vertAlign val="subscript"/>
        <sz val="11"/>
        <rFont val="Arial"/>
        <charset val="134"/>
      </rPr>
      <t>hn</t>
    </r>
    <r>
      <rPr>
        <sz val="11"/>
        <rFont val="Arial"/>
        <charset val="163"/>
      </rPr>
      <t>)</t>
    </r>
  </si>
  <si>
    <r>
      <t xml:space="preserve"> suy ra, (n-1) = (log</t>
    </r>
    <r>
      <rPr>
        <vertAlign val="subscript"/>
        <sz val="11"/>
        <rFont val="Arial"/>
        <charset val="163"/>
      </rPr>
      <t>10</t>
    </r>
    <r>
      <rPr>
        <sz val="11"/>
        <rFont val="Arial"/>
        <charset val="134"/>
      </rPr>
      <t>(i</t>
    </r>
    <r>
      <rPr>
        <vertAlign val="subscript"/>
        <sz val="11"/>
        <rFont val="Arial"/>
        <charset val="134"/>
      </rPr>
      <t>h1</t>
    </r>
    <r>
      <rPr>
        <sz val="11"/>
        <rFont val="Arial"/>
        <charset val="134"/>
      </rPr>
      <t>/i</t>
    </r>
    <r>
      <rPr>
        <vertAlign val="subscript"/>
        <sz val="11"/>
        <rFont val="Arial"/>
        <charset val="134"/>
      </rPr>
      <t>hn</t>
    </r>
    <r>
      <rPr>
        <sz val="11"/>
        <rFont val="Arial"/>
        <charset val="163"/>
      </rPr>
      <t>))/log</t>
    </r>
    <r>
      <rPr>
        <vertAlign val="subscript"/>
        <sz val="11"/>
        <rFont val="Arial"/>
        <charset val="163"/>
      </rPr>
      <t>10</t>
    </r>
    <r>
      <rPr>
        <sz val="11"/>
        <rFont val="Arial"/>
        <charset val="163"/>
      </rPr>
      <t>q = 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t>
    </r>
  </si>
  <si>
    <r>
      <t xml:space="preserve"> hay,     n = </t>
    </r>
    <r>
      <rPr>
        <sz val="11"/>
        <rFont val="Arial"/>
        <charset val="163"/>
      </rPr>
      <t>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 +1</t>
    </r>
  </si>
  <si>
    <t xml:space="preserve"> Chọn theo cấp số điều hòa</t>
  </si>
  <si>
    <t xml:space="preserve"> Hệ thống tỷ số truyền của các số truyền trung gian trong hộp số, chọn theo cấp số điều hòa, giá trị "hằng số điều hòa a" được xác định:</t>
  </si>
  <si>
    <r>
      <t xml:space="preserve"> a = (1/i</t>
    </r>
    <r>
      <rPr>
        <vertAlign val="subscript"/>
        <sz val="11"/>
        <rFont val="Arial"/>
        <charset val="134"/>
      </rPr>
      <t xml:space="preserve">h2 </t>
    </r>
    <r>
      <rPr>
        <sz val="11"/>
        <rFont val="Arial"/>
        <charset val="134"/>
      </rPr>
      <t>- 1/i</t>
    </r>
    <r>
      <rPr>
        <vertAlign val="subscript"/>
        <sz val="11"/>
        <rFont val="Arial"/>
        <charset val="134"/>
      </rPr>
      <t>h1</t>
    </r>
    <r>
      <rPr>
        <sz val="11"/>
        <rFont val="Arial"/>
        <charset val="134"/>
      </rPr>
      <t>) = (1/i</t>
    </r>
    <r>
      <rPr>
        <vertAlign val="subscript"/>
        <sz val="11"/>
        <rFont val="Arial"/>
        <charset val="134"/>
      </rPr>
      <t xml:space="preserve">h3 </t>
    </r>
    <r>
      <rPr>
        <sz val="11"/>
        <rFont val="Arial"/>
        <charset val="134"/>
      </rPr>
      <t>- 1/i</t>
    </r>
    <r>
      <rPr>
        <vertAlign val="subscript"/>
        <sz val="11"/>
        <rFont val="Arial"/>
        <charset val="134"/>
      </rPr>
      <t>h2</t>
    </r>
    <r>
      <rPr>
        <sz val="11"/>
        <rFont val="Arial"/>
        <charset val="134"/>
      </rPr>
      <t>) = …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t>
    </r>
  </si>
  <si>
    <r>
      <t xml:space="preserve"> hay, a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 = (i</t>
    </r>
    <r>
      <rPr>
        <vertAlign val="subscript"/>
        <sz val="11"/>
        <rFont val="Arial"/>
        <charset val="134"/>
      </rPr>
      <t xml:space="preserve">h(n-1) </t>
    </r>
    <r>
      <rPr>
        <sz val="11"/>
        <rFont val="Arial"/>
        <charset val="134"/>
      </rPr>
      <t>- i</t>
    </r>
    <r>
      <rPr>
        <vertAlign val="subscript"/>
        <sz val="11"/>
        <rFont val="Arial"/>
        <charset val="134"/>
      </rPr>
      <t>hn</t>
    </r>
    <r>
      <rPr>
        <sz val="11"/>
        <rFont val="Arial"/>
        <charset val="134"/>
      </rPr>
      <t>)/(i</t>
    </r>
    <r>
      <rPr>
        <vertAlign val="subscript"/>
        <sz val="11"/>
        <rFont val="Arial"/>
        <charset val="134"/>
      </rPr>
      <t>hn</t>
    </r>
    <r>
      <rPr>
        <sz val="11"/>
        <rFont val="Arial"/>
        <charset val="134"/>
      </rPr>
      <t>.i</t>
    </r>
    <r>
      <rPr>
        <vertAlign val="subscript"/>
        <sz val="11"/>
        <rFont val="Arial"/>
        <charset val="134"/>
      </rPr>
      <t>h(n-1)</t>
    </r>
    <r>
      <rPr>
        <sz val="11"/>
        <rFont val="Arial"/>
        <charset val="134"/>
      </rPr>
      <t xml:space="preserve">), </t>
    </r>
  </si>
  <si>
    <t xml:space="preserve"> Với, n - số lượng tay số truyền</t>
  </si>
  <si>
    <t xml:space="preserve"> Xác định khoảng giá trị "hằng số điều hòa a" </t>
  </si>
  <si>
    <r>
      <t xml:space="preserve"> Thay thế các giá trị i</t>
    </r>
    <r>
      <rPr>
        <vertAlign val="subscript"/>
        <sz val="11"/>
        <rFont val="Arial"/>
        <charset val="134"/>
      </rPr>
      <t>hn</t>
    </r>
    <r>
      <rPr>
        <sz val="11"/>
        <rFont val="Arial"/>
        <charset val="134"/>
      </rPr>
      <t xml:space="preserve"> và i</t>
    </r>
    <r>
      <rPr>
        <vertAlign val="subscript"/>
        <sz val="11"/>
        <rFont val="Arial"/>
        <charset val="134"/>
      </rPr>
      <t>h(n-1)</t>
    </r>
    <r>
      <rPr>
        <sz val="11"/>
        <rFont val="Arial"/>
        <charset val="134"/>
      </rPr>
      <t xml:space="preserve"> vào biểu thức (...), thì khoảng giá trị "hằng số điều hòa a" được xác định:</t>
    </r>
  </si>
  <si>
    <r>
      <t xml:space="preserve"> [a] = (i</t>
    </r>
    <r>
      <rPr>
        <vertAlign val="subscript"/>
        <sz val="11"/>
        <rFont val="Arial"/>
        <charset val="134"/>
      </rPr>
      <t xml:space="preserve">h(n-1) </t>
    </r>
    <r>
      <rPr>
        <sz val="11"/>
        <rFont val="Arial"/>
        <charset val="134"/>
      </rPr>
      <t>- i</t>
    </r>
    <r>
      <rPr>
        <vertAlign val="subscript"/>
        <sz val="11"/>
        <rFont val="Arial"/>
        <charset val="134"/>
      </rPr>
      <t>hn</t>
    </r>
    <r>
      <rPr>
        <sz val="11"/>
        <rFont val="Arial"/>
        <charset val="134"/>
      </rPr>
      <t>)/(i</t>
    </r>
    <r>
      <rPr>
        <vertAlign val="subscript"/>
        <sz val="11"/>
        <rFont val="Arial"/>
        <charset val="134"/>
      </rPr>
      <t>hn</t>
    </r>
    <r>
      <rPr>
        <sz val="11"/>
        <rFont val="Arial"/>
        <charset val="134"/>
      </rPr>
      <t>.i</t>
    </r>
    <r>
      <rPr>
        <vertAlign val="subscript"/>
        <sz val="11"/>
        <rFont val="Arial"/>
        <charset val="134"/>
      </rPr>
      <t>h(n-1)</t>
    </r>
    <r>
      <rPr>
        <sz val="11"/>
        <rFont val="Arial"/>
        <charset val="134"/>
      </rPr>
      <t>) = (1-(0.65 ÷ 0.85))/((0.65 ÷ 0.85))</t>
    </r>
  </si>
  <si>
    <t xml:space="preserve"> [a] = (1-(0.65 ÷ 0.85))/((0.65 ÷ 0.85)) = (0.18 ÷ 0.54)</t>
  </si>
  <si>
    <t xml:space="preserve"> Vậy, "hằng số điều hòa a" thường thuộc khoảng: [a] = (0.18 ÷ 0.54)</t>
  </si>
  <si>
    <t xml:space="preserve"> Xác định số lượng tay số truyền - n</t>
  </si>
  <si>
    <t xml:space="preserve"> Các biểu thức "hằng số điều hòa a":</t>
  </si>
  <si>
    <r>
      <t xml:space="preserve"> a = (1/i</t>
    </r>
    <r>
      <rPr>
        <vertAlign val="subscript"/>
        <sz val="11"/>
        <rFont val="Arial"/>
        <charset val="134"/>
      </rPr>
      <t xml:space="preserve">h2 </t>
    </r>
    <r>
      <rPr>
        <sz val="11"/>
        <rFont val="Arial"/>
        <charset val="134"/>
      </rPr>
      <t>- 1/i</t>
    </r>
    <r>
      <rPr>
        <vertAlign val="subscript"/>
        <sz val="11"/>
        <rFont val="Arial"/>
        <charset val="134"/>
      </rPr>
      <t>h1</t>
    </r>
    <r>
      <rPr>
        <sz val="11"/>
        <rFont val="Arial"/>
        <charset val="134"/>
      </rPr>
      <t>), do đó: i</t>
    </r>
    <r>
      <rPr>
        <vertAlign val="subscript"/>
        <sz val="11"/>
        <rFont val="Arial"/>
        <charset val="134"/>
      </rPr>
      <t>h2</t>
    </r>
    <r>
      <rPr>
        <sz val="11"/>
        <rFont val="Arial"/>
        <charset val="134"/>
      </rPr>
      <t xml:space="preserve"> = i</t>
    </r>
    <r>
      <rPr>
        <vertAlign val="subscript"/>
        <sz val="11"/>
        <rFont val="Arial"/>
        <charset val="134"/>
      </rPr>
      <t>h1</t>
    </r>
    <r>
      <rPr>
        <sz val="11"/>
        <rFont val="Arial"/>
        <charset val="134"/>
      </rPr>
      <t>/(1+a.i</t>
    </r>
    <r>
      <rPr>
        <vertAlign val="subscript"/>
        <sz val="11"/>
        <rFont val="Arial"/>
        <charset val="134"/>
      </rPr>
      <t>h1</t>
    </r>
    <r>
      <rPr>
        <sz val="11"/>
        <rFont val="Arial"/>
        <charset val="134"/>
      </rPr>
      <t>)</t>
    </r>
  </si>
  <si>
    <r>
      <t xml:space="preserve"> a = (1/i</t>
    </r>
    <r>
      <rPr>
        <vertAlign val="subscript"/>
        <sz val="11"/>
        <rFont val="Arial"/>
        <charset val="134"/>
      </rPr>
      <t xml:space="preserve">h3 </t>
    </r>
    <r>
      <rPr>
        <sz val="11"/>
        <rFont val="Arial"/>
        <charset val="134"/>
      </rPr>
      <t>- 1/i</t>
    </r>
    <r>
      <rPr>
        <vertAlign val="subscript"/>
        <sz val="11"/>
        <rFont val="Arial"/>
        <charset val="134"/>
      </rPr>
      <t>h2</t>
    </r>
    <r>
      <rPr>
        <sz val="11"/>
        <rFont val="Arial"/>
        <charset val="134"/>
      </rPr>
      <t>), do đó: i</t>
    </r>
    <r>
      <rPr>
        <vertAlign val="subscript"/>
        <sz val="11"/>
        <rFont val="Arial"/>
        <charset val="134"/>
      </rPr>
      <t xml:space="preserve">h3 </t>
    </r>
    <r>
      <rPr>
        <sz val="11"/>
        <rFont val="Arial"/>
        <charset val="134"/>
      </rPr>
      <t>= i</t>
    </r>
    <r>
      <rPr>
        <vertAlign val="subscript"/>
        <sz val="11"/>
        <rFont val="Arial"/>
        <charset val="134"/>
      </rPr>
      <t>h1</t>
    </r>
    <r>
      <rPr>
        <sz val="11"/>
        <rFont val="Arial"/>
        <charset val="134"/>
      </rPr>
      <t>/(1+2.a.i</t>
    </r>
    <r>
      <rPr>
        <vertAlign val="subscript"/>
        <sz val="11"/>
        <rFont val="Arial"/>
        <charset val="134"/>
      </rPr>
      <t>h1</t>
    </r>
    <r>
      <rPr>
        <sz val="11"/>
        <rFont val="Arial"/>
        <charset val="134"/>
      </rPr>
      <t>)</t>
    </r>
  </si>
  <si>
    <t xml:space="preserve"> ……………………………………………</t>
  </si>
  <si>
    <r>
      <t xml:space="preserve"> a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 do đó: i</t>
    </r>
    <r>
      <rPr>
        <vertAlign val="subscript"/>
        <sz val="11"/>
        <rFont val="Arial"/>
        <charset val="134"/>
      </rPr>
      <t xml:space="preserve">hn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</si>
  <si>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t xml:space="preserve"> Từ biểu thức: </t>
  </si>
  <si>
    <r>
      <t xml:space="preserve"> i</t>
    </r>
    <r>
      <rPr>
        <vertAlign val="subscript"/>
        <sz val="11"/>
        <rFont val="Arial"/>
        <charset val="134"/>
      </rPr>
      <t xml:space="preserve">hn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</si>
  <si>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r>
      <t xml:space="preserve"> nếu, số truyền cuối cùng (i</t>
    </r>
    <r>
      <rPr>
        <vertAlign val="subscript"/>
        <sz val="11"/>
        <rFont val="Arial"/>
        <charset val="134"/>
      </rPr>
      <t>hn</t>
    </r>
    <r>
      <rPr>
        <sz val="11"/>
        <rFont val="Arial"/>
        <charset val="134"/>
      </rPr>
      <t>) chọn là số truyền thẳng, tức i</t>
    </r>
    <r>
      <rPr>
        <vertAlign val="subscript"/>
        <sz val="11"/>
        <rFont val="Arial"/>
        <charset val="134"/>
      </rPr>
      <t>hn</t>
    </r>
    <r>
      <rPr>
        <sz val="11"/>
        <rFont val="Arial"/>
        <charset val="134"/>
      </rPr>
      <t xml:space="preserve"> =1, thì:</t>
    </r>
  </si>
  <si>
    <r>
      <t xml:space="preserve"> 1</t>
    </r>
    <r>
      <rPr>
        <vertAlign val="subscript"/>
        <sz val="11"/>
        <rFont val="Arial"/>
        <charset val="134"/>
      </rPr>
      <t xml:space="preserve">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</si>
  <si>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r>
      <t xml:space="preserve"> hay, 1+(n-1).a.i</t>
    </r>
    <r>
      <rPr>
        <vertAlign val="subscript"/>
        <sz val="11"/>
        <rFont val="Arial"/>
        <charset val="134"/>
      </rPr>
      <t>h1</t>
    </r>
    <r>
      <rPr>
        <sz val="11"/>
        <rFont val="Arial"/>
        <charset val="134"/>
      </rPr>
      <t xml:space="preserve"> = i</t>
    </r>
    <r>
      <rPr>
        <vertAlign val="subscript"/>
        <sz val="11"/>
        <rFont val="Arial"/>
        <charset val="134"/>
      </rPr>
      <t>h1</t>
    </r>
  </si>
  <si>
    <r>
      <t xml:space="preserve"> Như vậy, với i</t>
    </r>
    <r>
      <rPr>
        <vertAlign val="subscript"/>
        <sz val="11"/>
        <rFont val="Arial"/>
        <charset val="134"/>
      </rPr>
      <t>hn</t>
    </r>
    <r>
      <rPr>
        <sz val="11"/>
        <rFont val="Arial"/>
        <charset val="134"/>
      </rPr>
      <t xml:space="preserve"> = 1, xác định được n theo biểu thức sau:</t>
    </r>
  </si>
  <si>
    <r>
      <t xml:space="preserve"> n = (i</t>
    </r>
    <r>
      <rPr>
        <vertAlign val="subscript"/>
        <sz val="11"/>
        <rFont val="Arial"/>
        <charset val="134"/>
      </rPr>
      <t>h1</t>
    </r>
    <r>
      <rPr>
        <sz val="11"/>
        <rFont val="Arial"/>
        <charset val="134"/>
      </rPr>
      <t xml:space="preserve"> -1)/a.i</t>
    </r>
    <r>
      <rPr>
        <vertAlign val="subscript"/>
        <sz val="11"/>
        <rFont val="Arial"/>
        <charset val="134"/>
      </rPr>
      <t>h1</t>
    </r>
    <r>
      <rPr>
        <sz val="11"/>
        <rFont val="Arial"/>
        <charset val="134"/>
      </rPr>
      <t xml:space="preserve"> + 1</t>
    </r>
  </si>
  <si>
    <t>2.13.</t>
  </si>
  <si>
    <t xml:space="preserve"> Giá trị tỷ số truyền số lùi</t>
  </si>
  <si>
    <r>
      <t xml:space="preserve"> Tỷ số truyền số lùi (i</t>
    </r>
    <r>
      <rPr>
        <vertAlign val="subscript"/>
        <sz val="11"/>
        <rFont val="Arial"/>
        <charset val="134"/>
      </rPr>
      <t>lui</t>
    </r>
    <r>
      <rPr>
        <sz val="11"/>
        <rFont val="Arial"/>
        <charset val="134"/>
      </rPr>
      <t>), thường thuộc khoảng: [i</t>
    </r>
    <r>
      <rPr>
        <vertAlign val="subscript"/>
        <sz val="11"/>
        <rFont val="Arial"/>
        <charset val="134"/>
      </rPr>
      <t>lui</t>
    </r>
    <r>
      <rPr>
        <sz val="11"/>
        <rFont val="Arial"/>
        <charset val="134"/>
      </rPr>
      <t>] = (1.2 ÷ 1.3).i</t>
    </r>
    <r>
      <rPr>
        <vertAlign val="subscript"/>
        <sz val="11"/>
        <rFont val="Arial"/>
        <charset val="134"/>
      </rPr>
      <t>h1</t>
    </r>
  </si>
  <si>
    <t>2.14.</t>
  </si>
  <si>
    <t xml:space="preserve"> Vị trí các tổng thành thuộc hệ thống truyền lực xe</t>
  </si>
  <si>
    <t xml:space="preserve"> Liên kết hộp số với TLC&amp;VS</t>
  </si>
  <si>
    <t xml:space="preserve"> Đối với hệ thống truyền lực không có hộp số phụ, hộp số chính với TLC&amp;VS có 2 cách bố trí:</t>
  </si>
  <si>
    <t xml:space="preserve"> - Hộp số và TLC&amp;VS liên kết thành một khối;</t>
  </si>
  <si>
    <t xml:space="preserve"> - Hộp số và TLC&amp;VS liên kết nhờ trục truyền động;</t>
  </si>
  <si>
    <t xml:space="preserve"> Các tổng thành trong hệ thống truyền lực xe</t>
  </si>
  <si>
    <t xml:space="preserve"> Hệ thống truyền lực có hộp số và TLC&amp;VS liên kết thành một khối</t>
  </si>
  <si>
    <t xml:space="preserve"> Hệ thống truyền lực có hộp số và TLC&amp;VS liên kết nhờ trục truyền động</t>
  </si>
  <si>
    <t xml:space="preserve"> Các tổng thành chính, bao gồm:</t>
  </si>
  <si>
    <t xml:space="preserve"> + Ly hợp, có thể là ma sát hoặc chất lỏng</t>
  </si>
  <si>
    <t xml:space="preserve"> + Hộp số (chính, phụ, phân phối)</t>
  </si>
  <si>
    <t xml:space="preserve"> Hộp số chính, có thể điều khiển bằng tay (Manual ...), hoặc tự động điều khiển (Automatic ...)</t>
  </si>
  <si>
    <t xml:space="preserve"> + Trục truyền</t>
  </si>
  <si>
    <t xml:space="preserve">   - Khớp của trục truyền cardan, có thể là loại khác tốc (khớp chữ thập); hoặc đồng tốc</t>
  </si>
  <si>
    <t xml:space="preserve">   - Bán trục, có thể là loại giảm tải 1/2; giảm tải 3/4; hoặc giảm tải hoàn toàn.</t>
  </si>
  <si>
    <t xml:space="preserve"> + Truyền lực chính và vi sai</t>
  </si>
  <si>
    <t xml:space="preserve">   - Truyền lực chính (TLC), có thể là loại 1 cấp hoặc 2 cấp</t>
  </si>
  <si>
    <t xml:space="preserve">   - Vi sai (VS), có thể là …</t>
  </si>
  <si>
    <t xml:space="preserve"> + Truyền lực cuối cùng, có thể là …</t>
  </si>
  <si>
    <t>Hệ thống lái</t>
  </si>
  <si>
    <t xml:space="preserve"> + Đòn ngang hình thang lái, có thể là loại liền, hoặc loại gãy</t>
  </si>
  <si>
    <t xml:space="preserve"> + Cơ cấu lái, có thể là thanh răng - bánh răng; hoặc hộp cơ cấu lái (…)</t>
  </si>
  <si>
    <t xml:space="preserve"> + Trợ lực lái, có thể là thủy lực, hoặc điện</t>
  </si>
  <si>
    <t>2.15.</t>
  </si>
  <si>
    <t xml:space="preserve"> Hệ thống phanh</t>
  </si>
  <si>
    <t xml:space="preserve"> + Dẫn động phanh, có thể là loại đòn, cáp, chất lỏng;</t>
  </si>
  <si>
    <t xml:space="preserve"> + Cơ cấu phanh:</t>
  </si>
  <si>
    <t xml:space="preserve">   - Phía trước, có thể là trống phanh, hoặc đĩa phanh</t>
  </si>
  <si>
    <t xml:space="preserve">   - Phía sau, có thể là trống phanh, hoặc đĩa phanh</t>
  </si>
  <si>
    <t xml:space="preserve"> + Trợ lực phanh, có thể là khí nén, chân không</t>
  </si>
  <si>
    <t>II</t>
  </si>
  <si>
    <t>CHỌN VÀ TÍNH TOÁN SƠ BỘ</t>
  </si>
  <si>
    <t>1.1.</t>
  </si>
  <si>
    <t xml:space="preserve"> a. Số lượng người, n, [người]</t>
  </si>
  <si>
    <t xml:space="preserve"> n = </t>
  </si>
  <si>
    <t xml:space="preserve"> c. Vận tốc lớn nhất, mặt đường tương ứng</t>
  </si>
  <si>
    <t xml:space="preserve"> + Mặt đường tương ứng:</t>
  </si>
  <si>
    <t xml:space="preserve"> Dựa theo bảng 1, chọn mặt đường nhựa, hoặc bê tông, khô</t>
  </si>
  <si>
    <t>1.2.</t>
  </si>
  <si>
    <t>1.2.1</t>
  </si>
  <si>
    <t>1.2.2</t>
  </si>
  <si>
    <t>Trọng lượng ô tô khi đủ tải</t>
  </si>
  <si>
    <t>(0 ÷ 0)</t>
  </si>
  <si>
    <t xml:space="preserve"> Є (0 ÷ 0)</t>
  </si>
  <si>
    <t xml:space="preserve"> (0 ÷ 0)</t>
  </si>
  <si>
    <r>
      <t xml:space="preserve"> + Trọng lượng hàng hóa, thuộc thông số đầu vào. G</t>
    </r>
    <r>
      <rPr>
        <vertAlign val="subscript"/>
        <sz val="11"/>
        <rFont val="Arial"/>
        <charset val="134"/>
      </rPr>
      <t xml:space="preserve">hh </t>
    </r>
    <r>
      <rPr>
        <sz val="11"/>
        <rFont val="Arial"/>
        <charset val="134"/>
      </rPr>
      <t xml:space="preserve">= </t>
    </r>
  </si>
  <si>
    <r>
      <t xml:space="preserve">  Do đó, G</t>
    </r>
    <r>
      <rPr>
        <vertAlign val="subscript"/>
        <sz val="11"/>
        <rFont val="Arial"/>
        <charset val="134"/>
      </rPr>
      <t xml:space="preserve">e </t>
    </r>
    <r>
      <rPr>
        <sz val="11"/>
        <rFont val="Arial"/>
        <charset val="134"/>
      </rPr>
      <t xml:space="preserve">= </t>
    </r>
  </si>
  <si>
    <t xml:space="preserve"> c. Trọng lượng xe đủ tải, G, [kg]</t>
  </si>
  <si>
    <t xml:space="preserve"> Như vậy, G =</t>
  </si>
  <si>
    <t xml:space="preserve"> Phân phối trọng lượng G, ra phía trục cầu:</t>
  </si>
  <si>
    <r>
      <t xml:space="preserve"> + Trước G</t>
    </r>
    <r>
      <rPr>
        <vertAlign val="subscript"/>
        <sz val="11"/>
        <rFont val="Arial"/>
        <charset val="134"/>
      </rPr>
      <t>1</t>
    </r>
    <r>
      <rPr>
        <sz val="11"/>
        <rFont val="Arial"/>
        <charset val="134"/>
      </rPr>
      <t>, [kg]</t>
    </r>
  </si>
  <si>
    <r>
      <t xml:space="preserve"> [G</t>
    </r>
    <r>
      <rPr>
        <vertAlign val="subscript"/>
        <sz val="11"/>
        <rFont val="Arial"/>
        <charset val="163"/>
      </rPr>
      <t>1</t>
    </r>
    <r>
      <rPr>
        <sz val="11"/>
        <rFont val="Arial"/>
        <charset val="163"/>
      </rPr>
      <t>]%</t>
    </r>
    <r>
      <rPr>
        <vertAlign val="subscript"/>
        <sz val="11"/>
        <rFont val="Arial"/>
        <charset val="163"/>
      </rPr>
      <t xml:space="preserve"> </t>
    </r>
    <r>
      <rPr>
        <sz val="11"/>
        <rFont val="Arial"/>
        <charset val="163"/>
      </rPr>
      <t>=</t>
    </r>
  </si>
  <si>
    <t>(0 ÷ 0)% G</t>
  </si>
  <si>
    <r>
      <t xml:space="preserve"> Chọn, G</t>
    </r>
    <r>
      <rPr>
        <vertAlign val="subscript"/>
        <sz val="11"/>
        <rFont val="Arial"/>
        <charset val="134"/>
      </rPr>
      <t xml:space="preserve">1 </t>
    </r>
    <r>
      <rPr>
        <sz val="11"/>
        <rFont val="Arial"/>
        <charset val="134"/>
      </rPr>
      <t xml:space="preserve">= </t>
    </r>
  </si>
  <si>
    <r>
      <t xml:space="preserve"> G</t>
    </r>
    <r>
      <rPr>
        <vertAlign val="subscript"/>
        <sz val="11"/>
        <rFont val="Arial"/>
        <charset val="163"/>
      </rPr>
      <t>1</t>
    </r>
    <r>
      <rPr>
        <sz val="11"/>
        <rFont val="Arial"/>
        <charset val="163"/>
      </rPr>
      <t>%</t>
    </r>
    <r>
      <rPr>
        <vertAlign val="subscript"/>
        <sz val="11"/>
        <rFont val="Arial"/>
        <charset val="163"/>
      </rPr>
      <t xml:space="preserve"> </t>
    </r>
    <r>
      <rPr>
        <sz val="11"/>
        <rFont val="Arial"/>
        <charset val="163"/>
      </rPr>
      <t xml:space="preserve">= </t>
    </r>
  </si>
  <si>
    <t>Є (0 ÷ 0)% G</t>
  </si>
  <si>
    <r>
      <t xml:space="preserve"> + Sau G</t>
    </r>
    <r>
      <rPr>
        <vertAlign val="subscript"/>
        <sz val="11"/>
        <rFont val="Arial"/>
        <charset val="134"/>
      </rPr>
      <t>2</t>
    </r>
    <r>
      <rPr>
        <sz val="11"/>
        <rFont val="Arial"/>
        <charset val="134"/>
      </rPr>
      <t>, [kg]</t>
    </r>
  </si>
  <si>
    <r>
      <t xml:space="preserve"> [G</t>
    </r>
    <r>
      <rPr>
        <vertAlign val="subscript"/>
        <sz val="11"/>
        <rFont val="Arial"/>
        <charset val="163"/>
      </rPr>
      <t>2</t>
    </r>
    <r>
      <rPr>
        <sz val="11"/>
        <rFont val="Arial"/>
        <charset val="163"/>
      </rPr>
      <t>]%</t>
    </r>
    <r>
      <rPr>
        <vertAlign val="subscript"/>
        <sz val="11"/>
        <rFont val="Arial"/>
        <charset val="163"/>
      </rPr>
      <t xml:space="preserve"> </t>
    </r>
    <r>
      <rPr>
        <sz val="11"/>
        <rFont val="Arial"/>
        <charset val="163"/>
      </rPr>
      <t>=</t>
    </r>
  </si>
  <si>
    <r>
      <t xml:space="preserve"> Chọn, G</t>
    </r>
    <r>
      <rPr>
        <vertAlign val="subscript"/>
        <sz val="11"/>
        <rFont val="Arial"/>
        <charset val="134"/>
      </rPr>
      <t xml:space="preserve">2 </t>
    </r>
    <r>
      <rPr>
        <sz val="11"/>
        <rFont val="Arial"/>
        <charset val="134"/>
      </rPr>
      <t xml:space="preserve">= </t>
    </r>
  </si>
  <si>
    <r>
      <t xml:space="preserve"> G</t>
    </r>
    <r>
      <rPr>
        <vertAlign val="subscript"/>
        <sz val="11"/>
        <rFont val="Arial"/>
        <charset val="163"/>
      </rPr>
      <t>2</t>
    </r>
    <r>
      <rPr>
        <sz val="11"/>
        <rFont val="Arial"/>
        <charset val="163"/>
      </rPr>
      <t>%</t>
    </r>
    <r>
      <rPr>
        <vertAlign val="subscript"/>
        <sz val="11"/>
        <rFont val="Arial"/>
        <charset val="163"/>
      </rPr>
      <t xml:space="preserve"> </t>
    </r>
    <r>
      <rPr>
        <sz val="11"/>
        <rFont val="Arial"/>
        <charset val="163"/>
      </rPr>
      <t xml:space="preserve">= </t>
    </r>
  </si>
  <si>
    <r>
      <t xml:space="preserve"> Є (0 ÷ 0)% G</t>
    </r>
    <r>
      <rPr>
        <vertAlign val="subscript"/>
        <sz val="11"/>
        <rFont val="Arial"/>
        <charset val="134"/>
      </rPr>
      <t xml:space="preserve"> </t>
    </r>
  </si>
  <si>
    <t>1.2.3</t>
  </si>
  <si>
    <r>
      <t xml:space="preserve"> </t>
    </r>
    <r>
      <rPr>
        <b/>
        <sz val="11"/>
        <rFont val="Arial"/>
        <charset val="134"/>
      </rPr>
      <t>Loại mặt đường</t>
    </r>
    <r>
      <rPr>
        <sz val="11"/>
        <rFont val="Arial"/>
        <charset val="134"/>
      </rPr>
      <t xml:space="preserve"> ứng với xe di chuyển có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t>
    </r>
    <r>
      <rPr>
        <b/>
        <sz val="11"/>
        <rFont val="Arial"/>
        <charset val="134"/>
      </rPr>
      <t xml:space="preserve"> chọn</t>
    </r>
    <r>
      <rPr>
        <sz val="11"/>
        <rFont val="Arial"/>
        <charset val="134"/>
      </rPr>
      <t>:</t>
    </r>
  </si>
  <si>
    <r>
      <t xml:space="preserve"> Vận tốc nhỏ nhất v</t>
    </r>
    <r>
      <rPr>
        <b/>
        <vertAlign val="subscript"/>
        <sz val="11"/>
        <rFont val="Arial"/>
        <charset val="163"/>
      </rPr>
      <t>min</t>
    </r>
    <r>
      <rPr>
        <b/>
        <sz val="11"/>
        <rFont val="Arial"/>
        <charset val="134"/>
      </rPr>
      <t>, [km/h]</t>
    </r>
  </si>
  <si>
    <t xml:space="preserve"> - Loại mặt đường xe di chuyển (bảng1)</t>
  </si>
  <si>
    <t xml:space="preserve"> - Chủng loại (bảng 3):</t>
  </si>
  <si>
    <r>
      <t xml:space="preserve"> Nên, vận tốc nhỏ nhất, thường thuộc khoảng [</t>
    </r>
    <r>
      <rPr>
        <b/>
        <sz val="11"/>
        <rFont val="Arial"/>
        <charset val="163"/>
      </rPr>
      <t>v</t>
    </r>
    <r>
      <rPr>
        <b/>
        <vertAlign val="subscript"/>
        <sz val="11"/>
        <rFont val="Arial"/>
        <charset val="163"/>
      </rPr>
      <t>min</t>
    </r>
    <r>
      <rPr>
        <sz val="11"/>
        <rFont val="Arial"/>
        <charset val="163"/>
      </rPr>
      <t>], km/h =</t>
    </r>
  </si>
  <si>
    <r>
      <t xml:space="preserve"> Chọn: v</t>
    </r>
    <r>
      <rPr>
        <b/>
        <vertAlign val="subscript"/>
        <sz val="11"/>
        <rFont val="Arial"/>
        <charset val="163"/>
      </rPr>
      <t>min</t>
    </r>
    <r>
      <rPr>
        <b/>
        <sz val="11"/>
        <rFont val="Arial"/>
        <charset val="134"/>
      </rPr>
      <t xml:space="preserve"> =  </t>
    </r>
  </si>
  <si>
    <t xml:space="preserve"> Є (0 ÷ 0) km/h</t>
  </si>
  <si>
    <r>
      <t xml:space="preserve"> Vận tốc lớn nhất v</t>
    </r>
    <r>
      <rPr>
        <b/>
        <vertAlign val="subscript"/>
        <sz val="11"/>
        <rFont val="Arial"/>
        <charset val="163"/>
      </rPr>
      <t>max</t>
    </r>
    <r>
      <rPr>
        <b/>
        <sz val="11"/>
        <rFont val="Arial"/>
        <charset val="163"/>
      </rPr>
      <t>, [km/h]</t>
    </r>
  </si>
  <si>
    <r>
      <t xml:space="preserve"> Vận tốc lớn nhất phụ thuộc vào thông số ban đầu, </t>
    </r>
    <r>
      <rPr>
        <b/>
        <sz val="11"/>
        <rFont val="Arial"/>
        <charset val="134"/>
      </rPr>
      <t>v</t>
    </r>
    <r>
      <rPr>
        <b/>
        <vertAlign val="subscript"/>
        <sz val="11"/>
        <rFont val="Arial"/>
        <charset val="134"/>
      </rPr>
      <t xml:space="preserve">max </t>
    </r>
    <r>
      <rPr>
        <sz val="11"/>
        <rFont val="Arial"/>
        <charset val="134"/>
      </rPr>
      <t>=</t>
    </r>
  </si>
  <si>
    <t>d.</t>
  </si>
  <si>
    <t xml:space="preserve"> Các thông số mặt đường tương ứng</t>
  </si>
  <si>
    <r>
      <t xml:space="preserve"> Xe di chuyển đạt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 với mặt đường, có:</t>
    </r>
  </si>
  <si>
    <r>
      <t xml:space="preserve"> </t>
    </r>
    <r>
      <rPr>
        <b/>
        <sz val="11"/>
        <rFont val="Arial"/>
        <charset val="163"/>
      </rPr>
      <t>+ Độ dốc mặt đường (i),</t>
    </r>
    <r>
      <rPr>
        <sz val="11"/>
        <rFont val="Arial"/>
        <charset val="134"/>
      </rPr>
      <t xml:space="preserve"> thường chọn thuộc khoảng [i] =</t>
    </r>
  </si>
  <si>
    <r>
      <t xml:space="preserve"> Chọn: i</t>
    </r>
    <r>
      <rPr>
        <b/>
        <sz val="11"/>
        <rFont val="Arial"/>
        <charset val="134"/>
      </rPr>
      <t xml:space="preserve"> =</t>
    </r>
  </si>
  <si>
    <t xml:space="preserve"> Và dựa theo bảng 1, với mặt đường:</t>
  </si>
  <si>
    <t xml:space="preserve"> Có:</t>
  </si>
  <si>
    <r>
      <t xml:space="preserve"> + </t>
    </r>
    <r>
      <rPr>
        <b/>
        <sz val="11"/>
        <rFont val="Arial"/>
        <charset val="134"/>
      </rPr>
      <t xml:space="preserve">Hệ số cản lăn ứng với vận tốc </t>
    </r>
    <r>
      <rPr>
        <b/>
        <sz val="11"/>
        <rFont val="Symbol"/>
        <charset val="2"/>
      </rPr>
      <t>£</t>
    </r>
    <r>
      <rPr>
        <b/>
        <sz val="11"/>
        <rFont val="Arial"/>
        <charset val="134"/>
      </rPr>
      <t xml:space="preserve"> 80 km/h</t>
    </r>
    <r>
      <rPr>
        <sz val="11"/>
        <rFont val="Arial"/>
        <charset val="134"/>
      </rPr>
      <t>, thường thuộc khoảng: [f</t>
    </r>
    <r>
      <rPr>
        <vertAlign val="subscript"/>
        <sz val="11"/>
        <rFont val="Arial"/>
        <charset val="134"/>
      </rPr>
      <t>v</t>
    </r>
    <r>
      <rPr>
        <vertAlign val="subscript"/>
        <sz val="11"/>
        <rFont val="Symbol"/>
        <charset val="2"/>
      </rPr>
      <t>£</t>
    </r>
    <r>
      <rPr>
        <vertAlign val="subscript"/>
        <sz val="11"/>
        <rFont val="Arial"/>
        <charset val="134"/>
      </rPr>
      <t>80km/h</t>
    </r>
    <r>
      <rPr>
        <sz val="11"/>
        <rFont val="Arial"/>
        <charset val="134"/>
      </rPr>
      <t>] =</t>
    </r>
  </si>
  <si>
    <r>
      <t xml:space="preserve"> chọn:</t>
    </r>
    <r>
      <rPr>
        <sz val="11"/>
        <rFont val="Arial"/>
        <charset val="134"/>
      </rPr>
      <t xml:space="preserve"> </t>
    </r>
    <r>
      <rPr>
        <b/>
        <sz val="11"/>
        <rFont val="Arial"/>
        <charset val="134"/>
      </rPr>
      <t>f</t>
    </r>
    <r>
      <rPr>
        <b/>
        <vertAlign val="subscript"/>
        <sz val="11"/>
        <rFont val="Arial"/>
        <charset val="134"/>
      </rPr>
      <t>v</t>
    </r>
    <r>
      <rPr>
        <b/>
        <vertAlign val="subscript"/>
        <sz val="11"/>
        <rFont val="Symbol"/>
        <charset val="2"/>
      </rPr>
      <t>£</t>
    </r>
    <r>
      <rPr>
        <b/>
        <vertAlign val="subscript"/>
        <sz val="11"/>
        <rFont val="Arial"/>
        <charset val="134"/>
      </rPr>
      <t>80km/h</t>
    </r>
    <r>
      <rPr>
        <sz val="11"/>
        <rFont val="Arial"/>
        <charset val="134"/>
      </rPr>
      <t xml:space="preserve"> =</t>
    </r>
  </si>
  <si>
    <t xml:space="preserve"> Giá trị hệ số cản lăn sẽ biến đổi khi tốc độ xe lớn hơn (&gt;) 80 km/h và được tính theo biểu thức:</t>
  </si>
  <si>
    <r>
      <t xml:space="preserve"> fv</t>
    </r>
    <r>
      <rPr>
        <vertAlign val="subscript"/>
        <sz val="11"/>
        <rFont val="Arial"/>
        <charset val="163"/>
      </rPr>
      <t>max</t>
    </r>
    <r>
      <rPr>
        <sz val="11"/>
        <rFont val="Arial"/>
        <charset val="163"/>
      </rPr>
      <t xml:space="preserve"> = (f</t>
    </r>
    <r>
      <rPr>
        <vertAlign val="subscript"/>
        <sz val="11"/>
        <rFont val="Arial"/>
        <charset val="163"/>
      </rPr>
      <t>v£80 km/h</t>
    </r>
    <r>
      <rPr>
        <sz val="11"/>
        <rFont val="Arial"/>
        <charset val="163"/>
      </rPr>
      <t>).(1+v</t>
    </r>
    <r>
      <rPr>
        <vertAlign val="superscript"/>
        <sz val="11"/>
        <rFont val="Arial"/>
        <charset val="163"/>
      </rPr>
      <t>2</t>
    </r>
    <r>
      <rPr>
        <vertAlign val="subscript"/>
        <sz val="11"/>
        <rFont val="Arial"/>
        <charset val="163"/>
      </rPr>
      <t>max</t>
    </r>
    <r>
      <rPr>
        <sz val="11"/>
        <rFont val="Arial"/>
        <charset val="163"/>
      </rPr>
      <t>)/1500</t>
    </r>
  </si>
  <si>
    <r>
      <t xml:space="preserve"> Tính, f</t>
    </r>
    <r>
      <rPr>
        <b/>
        <vertAlign val="subscript"/>
        <sz val="11"/>
        <rFont val="Arial"/>
        <charset val="163"/>
      </rPr>
      <t>(v=120 km/h)</t>
    </r>
    <r>
      <rPr>
        <b/>
        <sz val="11"/>
        <rFont val="Arial"/>
        <charset val="163"/>
      </rPr>
      <t xml:space="preserve"> =</t>
    </r>
  </si>
  <si>
    <r>
      <t xml:space="preserve"> + Hệ số bám (φ),</t>
    </r>
    <r>
      <rPr>
        <sz val="11"/>
        <rFont val="Arial"/>
        <charset val="163"/>
      </rPr>
      <t xml:space="preserve"> thường thuộc khoảng [φ] =</t>
    </r>
  </si>
  <si>
    <t xml:space="preserve"> Chọn: φ =</t>
  </si>
  <si>
    <t>1.2.4</t>
  </si>
  <si>
    <t xml:space="preserve"> + Chiều dài cơ sở, L, [mm]</t>
  </si>
  <si>
    <t xml:space="preserve"> + Vệt bánh xe phía trước, W(F), [mm]</t>
  </si>
  <si>
    <r>
      <t xml:space="preserve"> + Chiều dài bao, L</t>
    </r>
    <r>
      <rPr>
        <vertAlign val="subscript"/>
        <sz val="11"/>
        <rFont val="Arial"/>
        <charset val="134"/>
      </rPr>
      <t>o</t>
    </r>
    <r>
      <rPr>
        <sz val="11"/>
        <rFont val="Arial"/>
        <charset val="134"/>
      </rPr>
      <t>, [mm]</t>
    </r>
  </si>
  <si>
    <r>
      <t xml:space="preserve"> + Chiều rộng bao, W</t>
    </r>
    <r>
      <rPr>
        <vertAlign val="subscript"/>
        <sz val="11"/>
        <rFont val="Arial"/>
        <charset val="134"/>
      </rPr>
      <t>o</t>
    </r>
    <r>
      <rPr>
        <sz val="11"/>
        <rFont val="Arial"/>
        <charset val="134"/>
      </rPr>
      <t>, [mm]</t>
    </r>
  </si>
  <si>
    <r>
      <t xml:space="preserve"> + Chiều cao bao, H</t>
    </r>
    <r>
      <rPr>
        <vertAlign val="subscript"/>
        <sz val="11"/>
        <rFont val="Arial"/>
        <charset val="134"/>
      </rPr>
      <t>o</t>
    </r>
    <r>
      <rPr>
        <sz val="11"/>
        <rFont val="Arial"/>
        <charset val="134"/>
      </rPr>
      <t>, [mm]</t>
    </r>
  </si>
  <si>
    <t xml:space="preserve"> Tùy thuộc vào từng chủng loại:</t>
  </si>
  <si>
    <t xml:space="preserve"> Cho nên:</t>
  </si>
  <si>
    <r>
      <t xml:space="preserve"> Chiều rộng bao, thường thuộc khoảng [W</t>
    </r>
    <r>
      <rPr>
        <vertAlign val="subscript"/>
        <sz val="11"/>
        <rFont val="Arial"/>
        <charset val="134"/>
      </rPr>
      <t>o</t>
    </r>
    <r>
      <rPr>
        <sz val="11"/>
        <rFont val="Arial"/>
        <charset val="134"/>
      </rPr>
      <t xml:space="preserve">] = </t>
    </r>
  </si>
  <si>
    <r>
      <t xml:space="preserve"> Chọn: W</t>
    </r>
    <r>
      <rPr>
        <vertAlign val="subscript"/>
        <sz val="11"/>
        <rFont val="Arial"/>
        <charset val="134"/>
      </rPr>
      <t>o</t>
    </r>
    <r>
      <rPr>
        <sz val="11"/>
        <rFont val="Arial"/>
        <charset val="134"/>
      </rPr>
      <t xml:space="preserve"> =</t>
    </r>
  </si>
  <si>
    <t>Є (0 ÷ 0)</t>
  </si>
  <si>
    <r>
      <t xml:space="preserve"> Chiều cao bao, thường thuộc khoảng [H</t>
    </r>
    <r>
      <rPr>
        <vertAlign val="subscript"/>
        <sz val="11"/>
        <rFont val="Arial"/>
        <charset val="134"/>
      </rPr>
      <t>o</t>
    </r>
    <r>
      <rPr>
        <sz val="11"/>
        <rFont val="Arial"/>
        <charset val="134"/>
      </rPr>
      <t xml:space="preserve">] = </t>
    </r>
  </si>
  <si>
    <r>
      <t xml:space="preserve"> Chọn: H</t>
    </r>
    <r>
      <rPr>
        <vertAlign val="subscript"/>
        <sz val="11"/>
        <rFont val="Arial"/>
        <charset val="134"/>
      </rPr>
      <t>o</t>
    </r>
    <r>
      <rPr>
        <sz val="11"/>
        <rFont val="Arial"/>
        <charset val="134"/>
      </rPr>
      <t xml:space="preserve"> = </t>
    </r>
  </si>
  <si>
    <t xml:space="preserve"> Tùy theo chủng loại xe, các khoảng giá trị: diện tích cản chính diện [F], hệ số cản khí động học [K], và nhân tố khí động học [W] dựa theo bảng 4.</t>
  </si>
  <si>
    <t xml:space="preserve"> Theo bảng 4, thuộc chủng loại:</t>
  </si>
  <si>
    <r>
      <t xml:space="preserve"> + Diện tích cản chính diện (F), m</t>
    </r>
    <r>
      <rPr>
        <vertAlign val="superscript"/>
        <sz val="11"/>
        <rFont val="Arial"/>
        <charset val="163"/>
      </rPr>
      <t>2</t>
    </r>
    <r>
      <rPr>
        <sz val="11"/>
        <rFont val="Arial"/>
        <charset val="134"/>
      </rPr>
      <t>, loại vỏ:</t>
    </r>
  </si>
  <si>
    <t xml:space="preserve"> thường thuộc khoảng, [F] =</t>
  </si>
  <si>
    <t xml:space="preserve"> F được tính toán qua biểu thức:</t>
  </si>
  <si>
    <r>
      <t xml:space="preserve"> F = 0.8.(W</t>
    </r>
    <r>
      <rPr>
        <vertAlign val="subscript"/>
        <sz val="11"/>
        <rFont val="Arial"/>
        <charset val="134"/>
      </rPr>
      <t>o</t>
    </r>
    <r>
      <rPr>
        <sz val="11"/>
        <rFont val="Arial"/>
        <charset val="134"/>
      </rPr>
      <t>.H</t>
    </r>
    <r>
      <rPr>
        <vertAlign val="subscript"/>
        <sz val="11"/>
        <rFont val="Arial"/>
        <charset val="134"/>
      </rPr>
      <t>o</t>
    </r>
    <r>
      <rPr>
        <sz val="11"/>
        <rFont val="Arial"/>
        <charset val="134"/>
      </rPr>
      <t>), [m</t>
    </r>
    <r>
      <rPr>
        <vertAlign val="superscript"/>
        <sz val="11"/>
        <rFont val="Arial"/>
        <charset val="134"/>
      </rPr>
      <t>2</t>
    </r>
    <r>
      <rPr>
        <sz val="11"/>
        <rFont val="Arial"/>
        <charset val="134"/>
      </rPr>
      <t xml:space="preserve">] </t>
    </r>
  </si>
  <si>
    <t xml:space="preserve"> với:</t>
  </si>
  <si>
    <r>
      <t xml:space="preserve"> W</t>
    </r>
    <r>
      <rPr>
        <vertAlign val="subscript"/>
        <sz val="11"/>
        <rFont val="Arial"/>
        <charset val="134"/>
      </rPr>
      <t>o</t>
    </r>
    <r>
      <rPr>
        <sz val="11"/>
        <rFont val="Arial"/>
        <charset val="134"/>
      </rPr>
      <t xml:space="preserve"> = </t>
    </r>
  </si>
  <si>
    <r>
      <t xml:space="preserve"> H</t>
    </r>
    <r>
      <rPr>
        <vertAlign val="subscript"/>
        <sz val="11"/>
        <rFont val="Arial"/>
        <charset val="134"/>
      </rPr>
      <t>o</t>
    </r>
    <r>
      <rPr>
        <sz val="11"/>
        <rFont val="Arial"/>
        <charset val="134"/>
      </rPr>
      <t xml:space="preserve"> = </t>
    </r>
  </si>
  <si>
    <t xml:space="preserve"> Xác định, F =</t>
  </si>
  <si>
    <t xml:space="preserve"> + Hệ số cản khí động học (K), thuộc khoảng:</t>
  </si>
  <si>
    <r>
      <t xml:space="preserve"> + Hệ số cản khí động học K, (Ns</t>
    </r>
    <r>
      <rPr>
        <vertAlign val="superscript"/>
        <sz val="11"/>
        <rFont val="Arial"/>
        <charset val="134"/>
      </rPr>
      <t>2</t>
    </r>
    <r>
      <rPr>
        <sz val="11"/>
        <rFont val="Arial"/>
        <charset val="134"/>
      </rPr>
      <t>/m</t>
    </r>
    <r>
      <rPr>
        <vertAlign val="superscript"/>
        <sz val="11"/>
        <rFont val="Arial"/>
        <charset val="134"/>
      </rPr>
      <t>4</t>
    </r>
    <r>
      <rPr>
        <sz val="11"/>
        <rFont val="Arial"/>
        <charset val="134"/>
      </rPr>
      <t xml:space="preserve">), thường thuộc khoảng, [K] = </t>
    </r>
  </si>
  <si>
    <t xml:space="preserve"> Chọn: K = </t>
  </si>
  <si>
    <t xml:space="preserve"> + Nhân tố khí động học W, thuộc khoảng:</t>
  </si>
  <si>
    <r>
      <t xml:space="preserve"> + Nhân tố khí động học W, (Ns</t>
    </r>
    <r>
      <rPr>
        <vertAlign val="superscript"/>
        <sz val="11"/>
        <rFont val="Arial"/>
        <charset val="134"/>
      </rPr>
      <t>2</t>
    </r>
    <r>
      <rPr>
        <sz val="11"/>
        <rFont val="Arial"/>
        <charset val="134"/>
      </rPr>
      <t>/m</t>
    </r>
    <r>
      <rPr>
        <vertAlign val="superscript"/>
        <sz val="11"/>
        <rFont val="Arial"/>
        <charset val="134"/>
      </rPr>
      <t>2</t>
    </r>
    <r>
      <rPr>
        <sz val="11"/>
        <rFont val="Arial"/>
        <charset val="134"/>
      </rPr>
      <t>), thường thuộc khoảng: [W] =</t>
    </r>
  </si>
  <si>
    <t xml:space="preserve"> Xác định, W =</t>
  </si>
  <si>
    <t>1.2.5.</t>
  </si>
  <si>
    <t xml:space="preserve"> Kích thước trọng tâm (G) xe</t>
  </si>
  <si>
    <t xml:space="preserve"> G đến tâm cầu trước</t>
  </si>
  <si>
    <t>a% =</t>
  </si>
  <si>
    <t>(… ÷ ...) %L</t>
  </si>
  <si>
    <t xml:space="preserve"> G đến tâm cầu sau</t>
  </si>
  <si>
    <t>b% =</t>
  </si>
  <si>
    <t>1.2.6</t>
  </si>
  <si>
    <r>
      <t xml:space="preserve"> </t>
    </r>
    <r>
      <rPr>
        <sz val="11"/>
        <rFont val="Arial"/>
        <charset val="134"/>
      </rPr>
      <t>+ Vị trí ĐCĐT,</t>
    </r>
    <r>
      <rPr>
        <b/>
        <sz val="11"/>
        <rFont val="Arial"/>
        <charset val="134"/>
      </rPr>
      <t xml:space="preserve"> chọn</t>
    </r>
    <r>
      <rPr>
        <sz val="11"/>
        <rFont val="Arial"/>
        <charset val="134"/>
      </rPr>
      <t>:</t>
    </r>
    <r>
      <rPr>
        <b/>
        <sz val="11"/>
        <rFont val="Arial"/>
        <charset val="134"/>
      </rPr>
      <t xml:space="preserve"> </t>
    </r>
  </si>
  <si>
    <t>đặt ………………..</t>
  </si>
  <si>
    <r>
      <t xml:space="preserve"> + Phương dọc ĐCĐT, </t>
    </r>
    <r>
      <rPr>
        <b/>
        <sz val="11"/>
        <rFont val="Arial"/>
        <charset val="134"/>
      </rPr>
      <t>chọn:</t>
    </r>
  </si>
  <si>
    <t>đặt theo ………………</t>
  </si>
  <si>
    <r>
      <t xml:space="preserve"> + Nhiên liệu sử dụng, </t>
    </r>
    <r>
      <rPr>
        <b/>
        <sz val="11"/>
        <rFont val="Arial"/>
        <charset val="134"/>
      </rPr>
      <t>chọn:</t>
    </r>
  </si>
  <si>
    <t>xăng/diesel</t>
  </si>
  <si>
    <t xml:space="preserve"> Chọn số vòng quay động cơ </t>
  </si>
  <si>
    <r>
      <t xml:space="preserve"> Bộ hạn chế số vòng quay trong hệ thống nhiên liệu, </t>
    </r>
    <r>
      <rPr>
        <b/>
        <sz val="11"/>
        <rFont val="Arial"/>
        <charset val="134"/>
      </rPr>
      <t>chọn</t>
    </r>
    <r>
      <rPr>
        <sz val="11"/>
        <rFont val="Arial"/>
        <charset val="134"/>
      </rPr>
      <t xml:space="preserve">: </t>
    </r>
  </si>
  <si>
    <t>có/không có</t>
  </si>
  <si>
    <r>
      <t xml:space="preserve"> Dựa </t>
    </r>
    <r>
      <rPr>
        <b/>
        <sz val="11"/>
        <rFont val="Arial"/>
        <charset val="134"/>
      </rPr>
      <t>theo bảng 5</t>
    </r>
    <r>
      <rPr>
        <sz val="11"/>
        <rFont val="Arial"/>
        <charset val="134"/>
      </rPr>
      <t>, với cách chọn:</t>
    </r>
  </si>
  <si>
    <t xml:space="preserve"> - Nhiên liệu: </t>
  </si>
  <si>
    <t xml:space="preserve"> - Bộ hạn chế số vòng quay trong hệ thống nhiên liệu: </t>
  </si>
  <si>
    <t xml:space="preserve"> nên, giá trị về khoảng của:</t>
  </si>
  <si>
    <r>
      <t xml:space="preserve"> - Khoảng số vòng quay nhỏ nhất, [n</t>
    </r>
    <r>
      <rPr>
        <vertAlign val="subscript"/>
        <sz val="11"/>
        <rFont val="Arial"/>
        <charset val="134"/>
      </rPr>
      <t>min</t>
    </r>
    <r>
      <rPr>
        <sz val="11"/>
        <rFont val="Arial"/>
        <charset val="134"/>
      </rPr>
      <t>] (vòng/phút, (v/p))</t>
    </r>
  </si>
  <si>
    <r>
      <t xml:space="preserve"> Chọn: n</t>
    </r>
    <r>
      <rPr>
        <b/>
        <vertAlign val="subscript"/>
        <sz val="11"/>
        <rFont val="Arial"/>
        <charset val="134"/>
      </rPr>
      <t>min</t>
    </r>
    <r>
      <rPr>
        <b/>
        <sz val="11"/>
        <rFont val="Arial"/>
        <charset val="134"/>
      </rPr>
      <t xml:space="preserve"> =</t>
    </r>
  </si>
  <si>
    <t>Є (0 ÷ 0) v/p</t>
  </si>
  <si>
    <r>
      <t xml:space="preserve"> - Hệ số theo thực nghiệm ([λ]) là tỷ số giữa số vòng quay lớn nhất (n</t>
    </r>
    <r>
      <rPr>
        <vertAlign val="subscript"/>
        <sz val="11"/>
        <rFont val="Arial"/>
        <charset val="134"/>
      </rPr>
      <t>max</t>
    </r>
    <r>
      <rPr>
        <sz val="11"/>
        <rFont val="Arial"/>
        <charset val="134"/>
      </rPr>
      <t>) với số vòng quay ứng với công suất lớn nhất (n</t>
    </r>
    <r>
      <rPr>
        <vertAlign val="subscript"/>
        <sz val="11"/>
        <rFont val="Arial"/>
        <charset val="134"/>
      </rPr>
      <t>N</t>
    </r>
    <r>
      <rPr>
        <sz val="11"/>
        <rFont val="Arial"/>
        <charset val="134"/>
      </rPr>
      <t>), tức: [λ] = (n</t>
    </r>
    <r>
      <rPr>
        <vertAlign val="subscript"/>
        <sz val="11"/>
        <rFont val="Arial"/>
        <charset val="134"/>
      </rPr>
      <t>max</t>
    </r>
    <r>
      <rPr>
        <sz val="11"/>
        <rFont val="Arial"/>
        <charset val="134"/>
      </rPr>
      <t>/n</t>
    </r>
    <r>
      <rPr>
        <vertAlign val="subscript"/>
        <sz val="11"/>
        <rFont val="Arial"/>
        <charset val="134"/>
      </rPr>
      <t>N</t>
    </r>
    <r>
      <rPr>
        <sz val="11"/>
        <rFont val="Arial"/>
        <charset val="134"/>
      </rPr>
      <t>) =</t>
    </r>
  </si>
  <si>
    <r>
      <t xml:space="preserve"> </t>
    </r>
    <r>
      <rPr>
        <b/>
        <sz val="11"/>
        <rFont val="Arial"/>
        <charset val="134"/>
      </rPr>
      <t>chọn</t>
    </r>
    <r>
      <rPr>
        <sz val="11"/>
        <rFont val="Arial"/>
        <charset val="134"/>
      </rPr>
      <t>, λ =</t>
    </r>
  </si>
  <si>
    <t xml:space="preserve"> Chọn các giá trị hệ số thực nghiệm</t>
  </si>
  <si>
    <r>
      <t xml:space="preserve"> Các giá trị hệ số thực nghiệm a, b, c có liên quan đến cách xác định công suất ứng với v</t>
    </r>
    <r>
      <rPr>
        <vertAlign val="subscript"/>
        <sz val="11"/>
        <rFont val="Arial"/>
        <charset val="134"/>
      </rPr>
      <t>max</t>
    </r>
    <r>
      <rPr>
        <sz val="11"/>
        <rFont val="Arial"/>
        <charset val="134"/>
      </rPr>
      <t>.</t>
    </r>
  </si>
  <si>
    <t xml:space="preserve"> Các giá trị a, b, c được chọn phụ thuộc vào ĐCĐT:</t>
  </si>
  <si>
    <t xml:space="preserve"> + Sử dụng nhiên liệu:</t>
  </si>
  <si>
    <r>
      <t xml:space="preserve"> + Số kỳ ĐCĐT, </t>
    </r>
    <r>
      <rPr>
        <b/>
        <sz val="11"/>
        <rFont val="Arial"/>
        <charset val="134"/>
      </rPr>
      <t>chọn:</t>
    </r>
  </si>
  <si>
    <t>2 or 4</t>
  </si>
  <si>
    <r>
      <t xml:space="preserve"> + Buồng đốt, </t>
    </r>
    <r>
      <rPr>
        <b/>
        <sz val="11"/>
        <rFont val="Arial"/>
        <charset val="134"/>
      </rPr>
      <t>chọn:</t>
    </r>
  </si>
  <si>
    <t>tì tí ti</t>
  </si>
  <si>
    <t xml:space="preserve"> Nên, chọn:</t>
  </si>
  <si>
    <t xml:space="preserve"> a =</t>
  </si>
  <si>
    <t xml:space="preserve"> b =</t>
  </si>
  <si>
    <t xml:space="preserve"> c =</t>
  </si>
  <si>
    <t>1.2.7</t>
  </si>
  <si>
    <t xml:space="preserve"> Khung sườn và thân xe, chọn:</t>
  </si>
  <si>
    <t>loại ………….</t>
  </si>
  <si>
    <t>1.2.8</t>
  </si>
  <si>
    <t xml:space="preserve"> Hệ thống Treo xe</t>
  </si>
  <si>
    <r>
      <t xml:space="preserve"> + Phía trước, hệ thống treo, </t>
    </r>
    <r>
      <rPr>
        <b/>
        <sz val="11"/>
        <rFont val="Arial"/>
        <charset val="134"/>
      </rPr>
      <t>chọn:</t>
    </r>
  </si>
  <si>
    <t>loại độc lập or phụ thuộc</t>
  </si>
  <si>
    <r>
      <t xml:space="preserve"> + Giữ hướng, </t>
    </r>
    <r>
      <rPr>
        <b/>
        <sz val="11"/>
        <rFont val="Arial"/>
        <charset val="134"/>
      </rPr>
      <t>chọn:</t>
    </r>
  </si>
  <si>
    <r>
      <t xml:space="preserve"> + Đàn hồi, </t>
    </r>
    <r>
      <rPr>
        <b/>
        <sz val="11"/>
        <rFont val="Arial"/>
        <charset val="134"/>
      </rPr>
      <t>chọn:</t>
    </r>
  </si>
  <si>
    <r>
      <t xml:space="preserve"> + Giảm chấn, </t>
    </r>
    <r>
      <rPr>
        <b/>
        <sz val="11"/>
        <rFont val="Arial"/>
        <charset val="134"/>
      </rPr>
      <t>chọn:</t>
    </r>
  </si>
  <si>
    <t>1.2.9</t>
  </si>
  <si>
    <t>Bánh xe</t>
  </si>
  <si>
    <t>Trọng lượng bám các bánh xe</t>
  </si>
  <si>
    <r>
      <t xml:space="preserve"> Trọng lượng bám của xe (</t>
    </r>
    <r>
      <rPr>
        <b/>
        <sz val="11"/>
        <rFont val="Arial"/>
        <charset val="134"/>
      </rPr>
      <t>G</t>
    </r>
    <r>
      <rPr>
        <b/>
        <sz val="11"/>
        <rFont val="Times New Roman"/>
        <charset val="134"/>
      </rPr>
      <t>φ</t>
    </r>
    <r>
      <rPr>
        <sz val="11"/>
        <rFont val="Arial"/>
        <charset val="134"/>
      </rPr>
      <t>), tức trọng lượng bản thân xe (tự trọng) đặt lên điểm tiếp xúc với mặt đường của các bánh xe chủ động</t>
    </r>
  </si>
  <si>
    <t xml:space="preserve"> Các bánh xe chủ động phụ thuộc vào cách chọn:</t>
  </si>
  <si>
    <r>
      <t xml:space="preserve"> + Công thức bánh xe: </t>
    </r>
    <r>
      <rPr>
        <b/>
        <sz val="11"/>
        <rFont val="Arial"/>
        <charset val="134"/>
      </rPr>
      <t>chọn</t>
    </r>
    <r>
      <rPr>
        <sz val="11"/>
        <rFont val="Arial"/>
        <charset val="134"/>
      </rPr>
      <t>:</t>
    </r>
  </si>
  <si>
    <t>… x ...</t>
  </si>
  <si>
    <r>
      <t xml:space="preserve"> + Vị trí "</t>
    </r>
    <r>
      <rPr>
        <b/>
        <sz val="11"/>
        <rFont val="Arial"/>
        <charset val="134"/>
      </rPr>
      <t>B</t>
    </r>
    <r>
      <rPr>
        <sz val="11"/>
        <rFont val="Arial"/>
        <charset val="134"/>
      </rPr>
      <t xml:space="preserve">": </t>
    </r>
    <r>
      <rPr>
        <b/>
        <sz val="11"/>
        <rFont val="Arial"/>
        <charset val="134"/>
      </rPr>
      <t>chọn</t>
    </r>
    <r>
      <rPr>
        <sz val="11"/>
        <rFont val="Arial"/>
        <charset val="134"/>
      </rPr>
      <t>:</t>
    </r>
  </si>
  <si>
    <t>ở phía trục cầu …</t>
  </si>
  <si>
    <r>
      <t xml:space="preserve"> + Trọng lượng bản thân xe - </t>
    </r>
    <r>
      <rPr>
        <b/>
        <sz val="11"/>
        <rFont val="Arial"/>
        <charset val="134"/>
      </rPr>
      <t>G</t>
    </r>
    <r>
      <rPr>
        <b/>
        <vertAlign val="subscript"/>
        <sz val="11"/>
        <rFont val="Arial"/>
        <charset val="134"/>
      </rPr>
      <t xml:space="preserve">o </t>
    </r>
    <r>
      <rPr>
        <sz val="11"/>
        <rFont val="Arial"/>
        <charset val="134"/>
      </rPr>
      <t>- đặt:</t>
    </r>
  </si>
  <si>
    <r>
      <t xml:space="preserve">   - Lên các bánh xe trục cầu phía trước, </t>
    </r>
    <r>
      <rPr>
        <b/>
        <sz val="11"/>
        <rFont val="Arial"/>
        <charset val="134"/>
      </rPr>
      <t>G</t>
    </r>
    <r>
      <rPr>
        <b/>
        <vertAlign val="subscript"/>
        <sz val="11"/>
        <rFont val="Arial"/>
        <charset val="134"/>
      </rPr>
      <t>o1</t>
    </r>
    <r>
      <rPr>
        <sz val="11"/>
        <rFont val="Arial"/>
        <charset val="134"/>
      </rPr>
      <t>, [kg] =</t>
    </r>
  </si>
  <si>
    <r>
      <t xml:space="preserve">   - Lên các bánh xe trục cầu phía sau, </t>
    </r>
    <r>
      <rPr>
        <b/>
        <sz val="11"/>
        <rFont val="Arial"/>
        <charset val="134"/>
      </rPr>
      <t>G</t>
    </r>
    <r>
      <rPr>
        <b/>
        <vertAlign val="subscript"/>
        <sz val="11"/>
        <rFont val="Arial"/>
        <charset val="134"/>
      </rPr>
      <t>o2</t>
    </r>
    <r>
      <rPr>
        <sz val="11"/>
        <rFont val="Arial"/>
        <charset val="134"/>
      </rPr>
      <t>, [kg] =</t>
    </r>
  </si>
  <si>
    <r>
      <t xml:space="preserve"> Với vị trí B, trọng lượng bám (</t>
    </r>
    <r>
      <rPr>
        <b/>
        <sz val="11"/>
        <rFont val="Arial"/>
        <charset val="134"/>
      </rPr>
      <t>G</t>
    </r>
    <r>
      <rPr>
        <b/>
        <vertAlign val="subscript"/>
        <sz val="11"/>
        <rFont val="Times New Roman"/>
        <charset val="134"/>
      </rPr>
      <t>φ</t>
    </r>
    <r>
      <rPr>
        <sz val="11"/>
        <rFont val="Arial"/>
        <charset val="134"/>
      </rPr>
      <t>) của xe được xác định:</t>
    </r>
  </si>
  <si>
    <r>
      <t xml:space="preserve"> Hệ số bám (</t>
    </r>
    <r>
      <rPr>
        <b/>
        <sz val="11"/>
        <rFont val="Arial"/>
        <charset val="134"/>
      </rPr>
      <t>φ</t>
    </r>
    <r>
      <rPr>
        <sz val="11"/>
        <rFont val="Arial"/>
        <charset val="134"/>
      </rPr>
      <t xml:space="preserve">) của các bánh xe chủ động có giá trị, φ =  </t>
    </r>
  </si>
  <si>
    <r>
      <t xml:space="preserve"> </t>
    </r>
    <r>
      <rPr>
        <b/>
        <sz val="11"/>
        <rFont val="Arial"/>
        <charset val="134"/>
      </rPr>
      <t>G</t>
    </r>
    <r>
      <rPr>
        <b/>
        <vertAlign val="subscript"/>
        <sz val="11"/>
        <rFont val="Times New Roman"/>
        <charset val="134"/>
      </rPr>
      <t>φ</t>
    </r>
    <r>
      <rPr>
        <sz val="11"/>
        <rFont val="Arial"/>
        <charset val="134"/>
      </rPr>
      <t xml:space="preserve"> = φ…. =</t>
    </r>
  </si>
  <si>
    <t>Chọn lốp xe</t>
  </si>
  <si>
    <t xml:space="preserve"> Trọng lượng các bánh xe ở một đầu trục cầu xe</t>
  </si>
  <si>
    <t xml:space="preserve"> Trọng lượng khi xe đủ tải (G) đặt lên điểm tiếp xúc của các bánh xe với mặt đường: </t>
  </si>
  <si>
    <r>
      <t xml:space="preserve"> + Ở phía trục cầu trước, </t>
    </r>
    <r>
      <rPr>
        <b/>
        <sz val="11"/>
        <rFont val="Arial"/>
        <charset val="134"/>
      </rPr>
      <t>G</t>
    </r>
    <r>
      <rPr>
        <b/>
        <vertAlign val="subscript"/>
        <sz val="11"/>
        <rFont val="Arial"/>
        <charset val="134"/>
      </rPr>
      <t>1</t>
    </r>
    <r>
      <rPr>
        <vertAlign val="subscript"/>
        <sz val="11"/>
        <rFont val="Arial"/>
        <charset val="134"/>
      </rPr>
      <t xml:space="preserve"> </t>
    </r>
    <r>
      <rPr>
        <sz val="11"/>
        <rFont val="Arial"/>
        <charset val="134"/>
      </rPr>
      <t>[kg] =</t>
    </r>
  </si>
  <si>
    <r>
      <t xml:space="preserve"> + Ở một đầu trục cầu phía trước, </t>
    </r>
    <r>
      <rPr>
        <b/>
        <sz val="11"/>
        <rFont val="Arial"/>
        <charset val="134"/>
      </rPr>
      <t>G</t>
    </r>
    <r>
      <rPr>
        <b/>
        <vertAlign val="subscript"/>
        <sz val="11"/>
        <rFont val="Arial"/>
        <charset val="134"/>
      </rPr>
      <t>W1</t>
    </r>
    <r>
      <rPr>
        <vertAlign val="subscript"/>
        <sz val="11"/>
        <rFont val="Arial"/>
        <charset val="134"/>
      </rPr>
      <t xml:space="preserve"> </t>
    </r>
    <r>
      <rPr>
        <sz val="11"/>
        <rFont val="Arial"/>
        <charset val="134"/>
      </rPr>
      <t>[kg] = G</t>
    </r>
    <r>
      <rPr>
        <vertAlign val="subscript"/>
        <sz val="11"/>
        <rFont val="Arial"/>
        <charset val="134"/>
      </rPr>
      <t>1</t>
    </r>
    <r>
      <rPr>
        <sz val="11"/>
        <rFont val="Arial"/>
        <charset val="134"/>
      </rPr>
      <t xml:space="preserve">/2 = </t>
    </r>
  </si>
  <si>
    <r>
      <t xml:space="preserve"> + Ở phía trục cầu sau, </t>
    </r>
    <r>
      <rPr>
        <b/>
        <sz val="11"/>
        <rFont val="Arial"/>
        <charset val="134"/>
      </rPr>
      <t>G</t>
    </r>
    <r>
      <rPr>
        <b/>
        <vertAlign val="subscript"/>
        <sz val="11"/>
        <rFont val="Arial"/>
        <charset val="134"/>
      </rPr>
      <t>2</t>
    </r>
    <r>
      <rPr>
        <sz val="11"/>
        <rFont val="Arial"/>
        <charset val="134"/>
      </rPr>
      <t xml:space="preserve"> [kg] =</t>
    </r>
  </si>
  <si>
    <r>
      <t xml:space="preserve"> + Ở một đầu trục cầu phía sau, G</t>
    </r>
    <r>
      <rPr>
        <vertAlign val="subscript"/>
        <sz val="11"/>
        <rFont val="Arial"/>
        <charset val="134"/>
      </rPr>
      <t>W2</t>
    </r>
    <r>
      <rPr>
        <sz val="11"/>
        <rFont val="Arial"/>
        <charset val="134"/>
      </rPr>
      <t xml:space="preserve"> [kg] = G</t>
    </r>
    <r>
      <rPr>
        <vertAlign val="subscript"/>
        <sz val="11"/>
        <rFont val="Arial"/>
        <charset val="134"/>
      </rPr>
      <t>2</t>
    </r>
    <r>
      <rPr>
        <sz val="11"/>
        <rFont val="Arial"/>
        <charset val="134"/>
      </rPr>
      <t xml:space="preserve">/2 = </t>
    </r>
  </si>
  <si>
    <r>
      <t xml:space="preserve"> Vận tốc lớn nhất của xe, v</t>
    </r>
    <r>
      <rPr>
        <b/>
        <vertAlign val="subscript"/>
        <sz val="11"/>
        <rFont val="Arial"/>
        <charset val="134"/>
      </rPr>
      <t>max</t>
    </r>
    <r>
      <rPr>
        <b/>
        <sz val="11"/>
        <rFont val="Arial"/>
        <charset val="134"/>
      </rPr>
      <t xml:space="preserve">, [km/h] </t>
    </r>
    <r>
      <rPr>
        <sz val="11"/>
        <rFont val="Arial"/>
        <charset val="134"/>
      </rPr>
      <t>=</t>
    </r>
  </si>
  <si>
    <t>b.3.</t>
  </si>
  <si>
    <t xml:space="preserve"> Áp suất lốp xe</t>
  </si>
  <si>
    <t xml:space="preserve"> Do chủng loại xe:</t>
  </si>
  <si>
    <r>
      <t xml:space="preserve"> Áp suất lốp, </t>
    </r>
    <r>
      <rPr>
        <b/>
        <sz val="11"/>
        <rFont val="Arial"/>
        <charset val="134"/>
      </rPr>
      <t>chọn</t>
    </r>
    <r>
      <rPr>
        <sz val="11"/>
        <rFont val="Arial"/>
        <charset val="134"/>
      </rPr>
      <t>:</t>
    </r>
  </si>
  <si>
    <t>thấp or cao</t>
  </si>
  <si>
    <t xml:space="preserve"> Nên có khoảng [λ] =</t>
  </si>
  <si>
    <r>
      <t xml:space="preserve"> </t>
    </r>
    <r>
      <rPr>
        <b/>
        <sz val="11"/>
        <rFont val="Arial"/>
        <charset val="134"/>
      </rPr>
      <t>Chọn:</t>
    </r>
    <r>
      <rPr>
        <sz val="11"/>
        <rFont val="Arial"/>
        <charset val="134"/>
      </rPr>
      <t xml:space="preserve"> λ = </t>
    </r>
  </si>
  <si>
    <t>Dựa vào 3 thông số trên, chọn lốp xe có thông số:</t>
  </si>
  <si>
    <t>A, B, C, D, E, F</t>
  </si>
  <si>
    <t xml:space="preserve"> F - Tốc tối đa mà lốp chịu được;</t>
  </si>
  <si>
    <t xml:space="preserve"> E - Tải trọng tối đa;</t>
  </si>
  <si>
    <t xml:space="preserve"> A - bề rộng lốp xe, tính theo milimet</t>
  </si>
  <si>
    <t xml:space="preserve"> B - Tỷ số giữa chiều cao của thành lốp và chiều rộng lốp xe </t>
  </si>
  <si>
    <t xml:space="preserve"> C - cấu trúc lốp</t>
  </si>
  <si>
    <t xml:space="preserve"> B - Đường kính mâm, tính theo Inches</t>
  </si>
  <si>
    <t xml:space="preserve"> Nên, </t>
  </si>
  <si>
    <r>
      <t xml:space="preserve"> - Bán kính thiết kế, </t>
    </r>
    <r>
      <rPr>
        <b/>
        <sz val="11"/>
        <rFont val="Arial"/>
        <charset val="134"/>
      </rPr>
      <t>r</t>
    </r>
    <r>
      <rPr>
        <b/>
        <vertAlign val="subscript"/>
        <sz val="11"/>
        <rFont val="Arial"/>
        <charset val="134"/>
      </rPr>
      <t>o</t>
    </r>
    <r>
      <rPr>
        <sz val="11"/>
        <rFont val="Arial"/>
        <charset val="134"/>
      </rPr>
      <t>, [mm]</t>
    </r>
  </si>
  <si>
    <r>
      <t xml:space="preserve"> r</t>
    </r>
    <r>
      <rPr>
        <b/>
        <vertAlign val="subscript"/>
        <sz val="11"/>
        <rFont val="Arial"/>
        <charset val="134"/>
      </rPr>
      <t xml:space="preserve">o </t>
    </r>
    <r>
      <rPr>
        <b/>
        <sz val="11"/>
        <rFont val="Arial"/>
        <charset val="134"/>
      </rPr>
      <t>= (A + (B %).A)/2</t>
    </r>
  </si>
  <si>
    <r>
      <t xml:space="preserve"> Xác định: r</t>
    </r>
    <r>
      <rPr>
        <b/>
        <vertAlign val="subscript"/>
        <sz val="11"/>
        <rFont val="Arial"/>
        <charset val="134"/>
      </rPr>
      <t xml:space="preserve">o </t>
    </r>
    <r>
      <rPr>
        <b/>
        <sz val="11"/>
        <rFont val="Arial"/>
        <charset val="134"/>
      </rPr>
      <t xml:space="preserve">= </t>
    </r>
  </si>
  <si>
    <r>
      <t xml:space="preserve"> - Bán kính lăn, </t>
    </r>
    <r>
      <rPr>
        <b/>
        <sz val="11"/>
        <rFont val="Arial"/>
        <charset val="134"/>
      </rPr>
      <t>r</t>
    </r>
    <r>
      <rPr>
        <b/>
        <vertAlign val="subscript"/>
        <sz val="11"/>
        <rFont val="Arial"/>
        <charset val="134"/>
      </rPr>
      <t>b</t>
    </r>
    <r>
      <rPr>
        <sz val="11"/>
        <rFont val="Arial"/>
        <charset val="134"/>
      </rPr>
      <t>, [mm]</t>
    </r>
  </si>
  <si>
    <r>
      <t xml:space="preserve"> </t>
    </r>
    <r>
      <rPr>
        <sz val="11"/>
        <rFont val="Arial"/>
        <charset val="134"/>
      </rPr>
      <t>Được xác định,</t>
    </r>
    <r>
      <rPr>
        <b/>
        <sz val="11"/>
        <rFont val="Arial"/>
        <charset val="134"/>
      </rPr>
      <t xml:space="preserve"> r</t>
    </r>
    <r>
      <rPr>
        <b/>
        <vertAlign val="subscript"/>
        <sz val="11"/>
        <rFont val="Arial"/>
        <charset val="134"/>
      </rPr>
      <t>b</t>
    </r>
    <r>
      <rPr>
        <b/>
        <sz val="11"/>
        <rFont val="Arial"/>
        <charset val="134"/>
      </rPr>
      <t xml:space="preserve"> = </t>
    </r>
    <r>
      <rPr>
        <b/>
        <sz val="11"/>
        <rFont val="Times New Roman"/>
        <charset val="134"/>
      </rPr>
      <t>λ</t>
    </r>
    <r>
      <rPr>
        <b/>
        <sz val="9.35"/>
        <rFont val="Arial"/>
        <charset val="134"/>
      </rPr>
      <t>.</t>
    </r>
    <r>
      <rPr>
        <b/>
        <sz val="11"/>
        <rFont val="Arial"/>
        <charset val="134"/>
      </rPr>
      <t>r</t>
    </r>
    <r>
      <rPr>
        <b/>
        <vertAlign val="subscript"/>
        <sz val="11"/>
        <rFont val="Arial"/>
        <charset val="134"/>
      </rPr>
      <t>o</t>
    </r>
    <r>
      <rPr>
        <b/>
        <sz val="11"/>
        <rFont val="Arial"/>
        <charset val="134"/>
      </rPr>
      <t xml:space="preserve"> =</t>
    </r>
  </si>
  <si>
    <t>1.3.</t>
  </si>
  <si>
    <t>Hệ thống truyền động</t>
  </si>
  <si>
    <r>
      <t xml:space="preserve"> </t>
    </r>
    <r>
      <rPr>
        <b/>
        <i/>
        <sz val="11"/>
        <rFont val="Arial"/>
        <charset val="134"/>
      </rPr>
      <t>Tổng thành tổng quát</t>
    </r>
  </si>
  <si>
    <r>
      <t xml:space="preserve">       Cao, </t>
    </r>
    <r>
      <rPr>
        <b/>
        <sz val="11"/>
        <rFont val="Arial"/>
        <charset val="134"/>
      </rPr>
      <t>i</t>
    </r>
    <r>
      <rPr>
        <b/>
        <vertAlign val="subscript"/>
        <sz val="11"/>
        <rFont val="Arial"/>
        <charset val="134"/>
      </rPr>
      <t>pc</t>
    </r>
    <r>
      <rPr>
        <sz val="11"/>
        <rFont val="Arial"/>
        <charset val="134"/>
      </rPr>
      <t xml:space="preserve">; </t>
    </r>
  </si>
  <si>
    <r>
      <t xml:space="preserve">       Thấp, </t>
    </r>
    <r>
      <rPr>
        <b/>
        <sz val="11"/>
        <rFont val="Arial"/>
        <charset val="134"/>
      </rPr>
      <t>i</t>
    </r>
    <r>
      <rPr>
        <b/>
        <vertAlign val="subscript"/>
        <sz val="11"/>
        <rFont val="Arial"/>
        <charset val="134"/>
      </rPr>
      <t>pt</t>
    </r>
    <r>
      <rPr>
        <sz val="11"/>
        <rFont val="Arial"/>
        <charset val="134"/>
      </rPr>
      <t xml:space="preserve">; </t>
    </r>
  </si>
  <si>
    <r>
      <t xml:space="preserve">   - Tỷ số truyền, </t>
    </r>
    <r>
      <rPr>
        <b/>
        <sz val="11"/>
        <rFont val="Arial"/>
        <charset val="134"/>
      </rPr>
      <t>i</t>
    </r>
    <r>
      <rPr>
        <b/>
        <vertAlign val="subscript"/>
        <sz val="11"/>
        <rFont val="Arial"/>
        <charset val="134"/>
      </rPr>
      <t>o</t>
    </r>
    <r>
      <rPr>
        <sz val="11"/>
        <rFont val="Arial"/>
        <charset val="134"/>
      </rPr>
      <t xml:space="preserve">; </t>
    </r>
  </si>
  <si>
    <r>
      <t xml:space="preserve"> 5. Vi sai (TLC): hiệu suất, </t>
    </r>
    <r>
      <rPr>
        <b/>
        <sz val="11"/>
        <rFont val="Arial"/>
        <charset val="134"/>
      </rPr>
      <t>η</t>
    </r>
    <r>
      <rPr>
        <b/>
        <vertAlign val="subscript"/>
        <sz val="11"/>
        <rFont val="Arial"/>
        <charset val="134"/>
      </rPr>
      <t>v</t>
    </r>
    <r>
      <rPr>
        <sz val="11"/>
        <rFont val="Arial"/>
        <charset val="134"/>
      </rPr>
      <t xml:space="preserve">; </t>
    </r>
  </si>
  <si>
    <r>
      <t xml:space="preserve">   - Tỷ số truyền, </t>
    </r>
    <r>
      <rPr>
        <b/>
        <sz val="11"/>
        <rFont val="Arial"/>
        <charset val="134"/>
      </rPr>
      <t>i</t>
    </r>
    <r>
      <rPr>
        <b/>
        <vertAlign val="subscript"/>
        <sz val="11"/>
        <rFont val="Arial"/>
        <charset val="134"/>
      </rPr>
      <t>cc</t>
    </r>
    <r>
      <rPr>
        <sz val="11"/>
        <rFont val="Arial"/>
        <charset val="134"/>
      </rPr>
      <t xml:space="preserve">; </t>
    </r>
  </si>
  <si>
    <r>
      <t xml:space="preserve">Hiệu suất tổng thành tổng quát, </t>
    </r>
    <r>
      <rPr>
        <b/>
        <sz val="11"/>
        <rFont val="Arial"/>
        <charset val="134"/>
      </rPr>
      <t>η</t>
    </r>
    <r>
      <rPr>
        <b/>
        <vertAlign val="subscript"/>
        <sz val="11"/>
        <rFont val="Arial"/>
        <charset val="134"/>
      </rPr>
      <t>t</t>
    </r>
    <r>
      <rPr>
        <b/>
        <i/>
        <sz val="11"/>
        <rFont val="Arial"/>
        <charset val="134"/>
      </rPr>
      <t>;</t>
    </r>
  </si>
  <si>
    <t xml:space="preserve"> Được thể hiện qua biểu thức</t>
  </si>
  <si>
    <r>
      <t xml:space="preserve">Tỷ số truyền tổng thành tổng quát, </t>
    </r>
    <r>
      <rPr>
        <b/>
        <sz val="11"/>
        <rFont val="Arial"/>
        <charset val="134"/>
      </rPr>
      <t>i</t>
    </r>
    <r>
      <rPr>
        <b/>
        <vertAlign val="subscript"/>
        <sz val="11"/>
        <rFont val="Arial"/>
        <charset val="134"/>
      </rPr>
      <t>t</t>
    </r>
    <r>
      <rPr>
        <b/>
        <i/>
        <sz val="11"/>
        <rFont val="Arial"/>
        <charset val="134"/>
      </rPr>
      <t>;</t>
    </r>
  </si>
  <si>
    <r>
      <t>i</t>
    </r>
    <r>
      <rPr>
        <b/>
        <vertAlign val="subscript"/>
        <sz val="11"/>
        <rFont val="Arial"/>
        <charset val="134"/>
      </rPr>
      <t>ti,j</t>
    </r>
    <r>
      <rPr>
        <b/>
        <sz val="11"/>
        <rFont val="Arial"/>
        <charset val="134"/>
      </rPr>
      <t xml:space="preserve"> = (i</t>
    </r>
    <r>
      <rPr>
        <b/>
        <vertAlign val="subscript"/>
        <sz val="11"/>
        <rFont val="Arial"/>
        <charset val="134"/>
      </rPr>
      <t>hi</t>
    </r>
    <r>
      <rPr>
        <b/>
        <sz val="11"/>
        <rFont val="Arial"/>
        <charset val="134"/>
      </rPr>
      <t>.i</t>
    </r>
    <r>
      <rPr>
        <b/>
        <vertAlign val="subscript"/>
        <sz val="11"/>
        <rFont val="Arial"/>
        <charset val="134"/>
      </rPr>
      <t>pj</t>
    </r>
    <r>
      <rPr>
        <b/>
        <sz val="11"/>
        <rFont val="Arial"/>
        <charset val="134"/>
      </rPr>
      <t>).(i</t>
    </r>
    <r>
      <rPr>
        <b/>
        <vertAlign val="subscript"/>
        <sz val="11"/>
        <rFont val="Arial"/>
        <charset val="134"/>
      </rPr>
      <t>o</t>
    </r>
    <r>
      <rPr>
        <b/>
        <sz val="11"/>
        <rFont val="Arial"/>
        <charset val="134"/>
      </rPr>
      <t>.i</t>
    </r>
    <r>
      <rPr>
        <b/>
        <vertAlign val="subscript"/>
        <sz val="11"/>
        <rFont val="Arial"/>
        <charset val="134"/>
      </rPr>
      <t>cc</t>
    </r>
    <r>
      <rPr>
        <b/>
        <sz val="11"/>
        <rFont val="Arial"/>
        <charset val="134"/>
      </rPr>
      <t>)</t>
    </r>
  </si>
  <si>
    <r>
      <t xml:space="preserve"> Vì chưa xác định được tổng thành hệ thống truyền lực cho xe, nên dựa theo </t>
    </r>
    <r>
      <rPr>
        <b/>
        <sz val="11"/>
        <rFont val="Arial"/>
        <charset val="134"/>
      </rPr>
      <t>bảng 8</t>
    </r>
    <r>
      <rPr>
        <sz val="11"/>
        <rFont val="Arial"/>
        <charset val="134"/>
      </rPr>
      <t xml:space="preserve"> với chủng loại:</t>
    </r>
  </si>
  <si>
    <r>
      <t xml:space="preserve"> Nên, </t>
    </r>
    <r>
      <rPr>
        <b/>
        <sz val="11"/>
        <rFont val="Arial"/>
        <charset val="134"/>
      </rPr>
      <t>chọn: η</t>
    </r>
    <r>
      <rPr>
        <b/>
        <vertAlign val="subscript"/>
        <sz val="11"/>
        <rFont val="Arial"/>
        <charset val="134"/>
      </rPr>
      <t>t</t>
    </r>
    <r>
      <rPr>
        <b/>
        <sz val="11"/>
        <rFont val="Arial"/>
        <charset val="134"/>
      </rPr>
      <t xml:space="preserve"> =</t>
    </r>
  </si>
  <si>
    <t>1.4.</t>
  </si>
  <si>
    <t xml:space="preserve"> Hệ thống lái</t>
  </si>
  <si>
    <t>1.5.</t>
  </si>
  <si>
    <t>Hệ thống phanh</t>
  </si>
  <si>
    <t xml:space="preserve"> Dẫn động phanh</t>
  </si>
  <si>
    <t xml:space="preserve"> Cơ cấu phanh</t>
  </si>
  <si>
    <t xml:space="preserve">   Phía trước</t>
  </si>
  <si>
    <t xml:space="preserve">   Phía sau</t>
  </si>
  <si>
    <t xml:space="preserve"> Trợ lực phanh</t>
  </si>
  <si>
    <t>1.6.</t>
  </si>
  <si>
    <t>CÔNG SUẤT</t>
  </si>
  <si>
    <r>
      <t>Công suất ứng với v</t>
    </r>
    <r>
      <rPr>
        <b/>
        <vertAlign val="subscript"/>
        <sz val="11"/>
        <rFont val="Arial"/>
        <charset val="134"/>
      </rPr>
      <t>max</t>
    </r>
    <r>
      <rPr>
        <b/>
        <sz val="11"/>
        <rFont val="Arial"/>
        <charset val="134"/>
      </rPr>
      <t>, Nv</t>
    </r>
    <r>
      <rPr>
        <b/>
        <vertAlign val="subscript"/>
        <sz val="11"/>
        <rFont val="Arial"/>
        <charset val="134"/>
      </rPr>
      <t>max</t>
    </r>
    <r>
      <rPr>
        <b/>
        <sz val="11"/>
        <rFont val="Arial"/>
        <charset val="134"/>
      </rPr>
      <t>;</t>
    </r>
  </si>
  <si>
    <r>
      <t xml:space="preserve">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t>
    </r>
    <r>
      <rPr>
        <sz val="11"/>
        <rFont val="Arial"/>
        <charset val="163"/>
      </rPr>
      <t>Ψ</t>
    </r>
    <r>
      <rPr>
        <vertAlign val="subscript"/>
        <sz val="11"/>
        <rFont val="Arial"/>
        <charset val="134"/>
      </rPr>
      <t>max</t>
    </r>
    <r>
      <rPr>
        <sz val="11"/>
        <rFont val="Arial"/>
        <charset val="134"/>
      </rPr>
      <t>.G.v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</si>
  <si>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hay,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).[(fv</t>
    </r>
    <r>
      <rPr>
        <vertAlign val="subscript"/>
        <sz val="11"/>
        <rFont val="Arial"/>
        <charset val="134"/>
      </rPr>
      <t>max</t>
    </r>
    <r>
      <rPr>
        <sz val="11"/>
        <rFont val="Arial"/>
        <charset val="134"/>
      </rPr>
      <t>.+ i).G.v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</si>
  <si>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t>
    </r>
    <r>
      <rPr>
        <b/>
        <sz val="11"/>
        <rFont val="Arial"/>
        <charset val="134"/>
      </rPr>
      <t>η</t>
    </r>
    <r>
      <rPr>
        <b/>
        <vertAlign val="subscript"/>
        <sz val="11"/>
        <rFont val="Arial"/>
        <charset val="134"/>
      </rPr>
      <t xml:space="preserve">t </t>
    </r>
    <r>
      <rPr>
        <sz val="11"/>
        <rFont val="Arial"/>
        <charset val="134"/>
      </rPr>
      <t xml:space="preserve">- hiệu suất hệ thống truyền lực xe, </t>
    </r>
  </si>
  <si>
    <r>
      <t xml:space="preserve"> </t>
    </r>
    <r>
      <rPr>
        <b/>
        <sz val="11"/>
        <rFont val="Arial"/>
        <charset val="134"/>
      </rPr>
      <t>fv</t>
    </r>
    <r>
      <rPr>
        <b/>
        <vertAlign val="subscript"/>
        <sz val="11"/>
        <rFont val="Arial"/>
        <charset val="134"/>
      </rPr>
      <t xml:space="preserve">max </t>
    </r>
    <r>
      <rPr>
        <sz val="11"/>
        <rFont val="Arial"/>
        <charset val="134"/>
      </rPr>
      <t>- hệ số cản lăn - ứng với v</t>
    </r>
    <r>
      <rPr>
        <vertAlign val="subscript"/>
        <sz val="11"/>
        <rFont val="Arial"/>
        <charset val="163"/>
      </rPr>
      <t>max</t>
    </r>
    <r>
      <rPr>
        <sz val="11"/>
        <rFont val="Arial"/>
        <charset val="134"/>
      </rPr>
      <t xml:space="preserve">, </t>
    </r>
  </si>
  <si>
    <r>
      <t xml:space="preserve"> </t>
    </r>
    <r>
      <rPr>
        <b/>
        <sz val="11"/>
        <rFont val="Arial"/>
        <charset val="134"/>
      </rPr>
      <t>i</t>
    </r>
    <r>
      <rPr>
        <b/>
        <vertAlign val="subscript"/>
        <sz val="11"/>
        <rFont val="Arial"/>
        <charset val="134"/>
      </rPr>
      <t xml:space="preserve"> </t>
    </r>
    <r>
      <rPr>
        <sz val="11"/>
        <rFont val="Arial"/>
        <charset val="134"/>
      </rPr>
      <t>- độ dốc mặt đường - ứng với v</t>
    </r>
    <r>
      <rPr>
        <vertAlign val="subscript"/>
        <sz val="11"/>
        <rFont val="Arial"/>
        <charset val="163"/>
      </rPr>
      <t>max</t>
    </r>
    <r>
      <rPr>
        <sz val="11"/>
        <rFont val="Arial"/>
        <charset val="134"/>
      </rPr>
      <t xml:space="preserve">, </t>
    </r>
  </si>
  <si>
    <r>
      <t xml:space="preserve"> Trọng lượng xe khi đủ tải, </t>
    </r>
    <r>
      <rPr>
        <b/>
        <sz val="11"/>
        <rFont val="Arial"/>
        <charset val="134"/>
      </rPr>
      <t>G, [N]</t>
    </r>
  </si>
  <si>
    <r>
      <t xml:space="preserve">  G</t>
    </r>
    <r>
      <rPr>
        <b/>
        <vertAlign val="subscript"/>
        <sz val="11"/>
        <rFont val="Arial"/>
        <charset val="134"/>
      </rPr>
      <t xml:space="preserve"> </t>
    </r>
    <r>
      <rPr>
        <b/>
        <sz val="11"/>
        <rFont val="Arial"/>
        <charset val="134"/>
      </rPr>
      <t>=</t>
    </r>
  </si>
  <si>
    <r>
      <t xml:space="preserve"> Vận tốc lớn nhất của xe theo yêu cầu, </t>
    </r>
    <r>
      <rPr>
        <b/>
        <sz val="11"/>
        <rFont val="Arial"/>
        <charset val="134"/>
      </rPr>
      <t>v</t>
    </r>
    <r>
      <rPr>
        <b/>
        <vertAlign val="subscript"/>
        <sz val="11"/>
        <rFont val="Arial"/>
        <charset val="134"/>
      </rPr>
      <t>max</t>
    </r>
    <r>
      <rPr>
        <sz val="11"/>
        <rFont val="Arial"/>
        <charset val="134"/>
      </rPr>
      <t>, [m/s]</t>
    </r>
  </si>
  <si>
    <r>
      <t xml:space="preserve">  v</t>
    </r>
    <r>
      <rPr>
        <b/>
        <vertAlign val="subscript"/>
        <sz val="11"/>
        <rFont val="Arial"/>
        <charset val="134"/>
      </rPr>
      <t xml:space="preserve">max </t>
    </r>
    <r>
      <rPr>
        <b/>
        <sz val="11"/>
        <rFont val="Arial"/>
        <charset val="134"/>
      </rPr>
      <t>=</t>
    </r>
  </si>
  <si>
    <r>
      <t xml:space="preserve"> Nhân tố khí động học, </t>
    </r>
    <r>
      <rPr>
        <b/>
        <sz val="11"/>
        <rFont val="Arial"/>
        <charset val="134"/>
      </rPr>
      <t>W, [Ns</t>
    </r>
    <r>
      <rPr>
        <b/>
        <vertAlign val="superscript"/>
        <sz val="11"/>
        <rFont val="Arial"/>
        <charset val="134"/>
      </rPr>
      <t>2</t>
    </r>
    <r>
      <rPr>
        <b/>
        <sz val="11"/>
        <rFont val="Arial"/>
        <charset val="134"/>
      </rPr>
      <t>/m</t>
    </r>
    <r>
      <rPr>
        <b/>
        <vertAlign val="superscript"/>
        <sz val="11"/>
        <rFont val="Arial"/>
        <charset val="134"/>
      </rPr>
      <t>2</t>
    </r>
    <r>
      <rPr>
        <b/>
        <sz val="11"/>
        <rFont val="Arial"/>
        <charset val="134"/>
      </rPr>
      <t>]</t>
    </r>
  </si>
  <si>
    <t xml:space="preserve"> W =</t>
  </si>
  <si>
    <r>
      <t xml:space="preserve"> Xác định, </t>
    </r>
    <r>
      <rPr>
        <b/>
        <sz val="11"/>
        <rFont val="Arial"/>
        <charset val="134"/>
      </rPr>
      <t>Nv</t>
    </r>
    <r>
      <rPr>
        <b/>
        <vertAlign val="subscript"/>
        <sz val="11"/>
        <rFont val="Arial"/>
        <charset val="134"/>
      </rPr>
      <t>max</t>
    </r>
    <r>
      <rPr>
        <b/>
        <sz val="11"/>
        <rFont val="Arial"/>
        <charset val="134"/>
      </rPr>
      <t xml:space="preserve"> =</t>
    </r>
  </si>
  <si>
    <r>
      <t>Công suất lớn nhất của động cơ, N</t>
    </r>
    <r>
      <rPr>
        <b/>
        <vertAlign val="subscript"/>
        <sz val="11"/>
        <rFont val="Arial"/>
        <charset val="134"/>
      </rPr>
      <t>max</t>
    </r>
    <r>
      <rPr>
        <b/>
        <sz val="11"/>
        <rFont val="Arial"/>
        <charset val="134"/>
      </rPr>
      <t>;</t>
    </r>
  </si>
  <si>
    <r>
      <t xml:space="preserve"> Công suất ứng (</t>
    </r>
    <r>
      <rPr>
        <b/>
        <sz val="11"/>
        <rFont val="Arial"/>
        <charset val="134"/>
      </rPr>
      <t>N</t>
    </r>
    <r>
      <rPr>
        <b/>
        <vertAlign val="subscript"/>
        <sz val="11"/>
        <rFont val="Arial"/>
        <charset val="134"/>
      </rPr>
      <t>e</t>
    </r>
    <r>
      <rPr>
        <sz val="11"/>
        <rFont val="Arial"/>
        <charset val="134"/>
      </rPr>
      <t>) với từng số vòng (</t>
    </r>
    <r>
      <rPr>
        <b/>
        <sz val="11"/>
        <rFont val="Arial"/>
        <charset val="134"/>
      </rPr>
      <t>n</t>
    </r>
    <r>
      <rPr>
        <b/>
        <vertAlign val="subscript"/>
        <sz val="11"/>
        <rFont val="Arial"/>
        <charset val="134"/>
      </rPr>
      <t>e</t>
    </r>
    <r>
      <rPr>
        <sz val="11"/>
        <rFont val="Arial"/>
        <charset val="134"/>
      </rPr>
      <t>) động cơ, tính theo công thức thực nghiệm S.R.Lay Decman:</t>
    </r>
  </si>
  <si>
    <r>
      <t xml:space="preserve">  N</t>
    </r>
    <r>
      <rPr>
        <vertAlign val="subscript"/>
        <sz val="11"/>
        <rFont val="Arial"/>
        <charset val="134"/>
      </rPr>
      <t xml:space="preserve">e </t>
    </r>
    <r>
      <rPr>
        <sz val="11"/>
        <rFont val="Arial"/>
        <charset val="134"/>
      </rPr>
      <t>= N</t>
    </r>
    <r>
      <rPr>
        <vertAlign val="subscript"/>
        <sz val="11"/>
        <rFont val="Arial"/>
        <charset val="134"/>
      </rPr>
      <t>max</t>
    </r>
    <r>
      <rPr>
        <sz val="11"/>
        <rFont val="Arial"/>
        <charset val="134"/>
      </rPr>
      <t xml:space="preserve"> [a.(n</t>
    </r>
    <r>
      <rPr>
        <vertAlign val="subscript"/>
        <sz val="11"/>
        <rFont val="Arial"/>
        <charset val="134"/>
      </rPr>
      <t>e</t>
    </r>
    <r>
      <rPr>
        <sz val="11"/>
        <rFont val="Arial"/>
        <charset val="134"/>
      </rPr>
      <t>/n</t>
    </r>
    <r>
      <rPr>
        <vertAlign val="subscript"/>
        <sz val="11"/>
        <rFont val="Arial"/>
        <charset val="134"/>
      </rPr>
      <t>N</t>
    </r>
    <r>
      <rPr>
        <sz val="11"/>
        <rFont val="Arial"/>
        <charset val="134"/>
      </rPr>
      <t>) + b.(n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</si>
  <si>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Công suất ứng với từng số vòng quay động cơ, </t>
    </r>
    <r>
      <rPr>
        <b/>
        <sz val="11"/>
        <rFont val="Arial"/>
        <charset val="134"/>
      </rPr>
      <t>N</t>
    </r>
    <r>
      <rPr>
        <b/>
        <vertAlign val="subscript"/>
        <sz val="11"/>
        <rFont val="Arial"/>
        <charset val="134"/>
      </rPr>
      <t>e</t>
    </r>
    <r>
      <rPr>
        <sz val="11"/>
        <rFont val="Arial"/>
        <charset val="134"/>
      </rPr>
      <t xml:space="preserve">; số vòng quay động cơ tương ứng, </t>
    </r>
    <r>
      <rPr>
        <b/>
        <sz val="11"/>
        <rFont val="Arial"/>
        <charset val="134"/>
      </rPr>
      <t>n</t>
    </r>
    <r>
      <rPr>
        <b/>
        <vertAlign val="subscript"/>
        <sz val="11"/>
        <rFont val="Arial"/>
        <charset val="134"/>
      </rPr>
      <t>e</t>
    </r>
    <r>
      <rPr>
        <sz val="11"/>
        <rFont val="Arial"/>
        <charset val="134"/>
      </rPr>
      <t>;</t>
    </r>
  </si>
  <si>
    <r>
      <t xml:space="preserve">  Khi thay, </t>
    </r>
    <r>
      <rPr>
        <b/>
        <sz val="11"/>
        <rFont val="Arial"/>
        <charset val="134"/>
      </rPr>
      <t>N</t>
    </r>
    <r>
      <rPr>
        <b/>
        <vertAlign val="subscript"/>
        <sz val="11"/>
        <rFont val="Arial"/>
        <charset val="134"/>
      </rPr>
      <t>e</t>
    </r>
    <r>
      <rPr>
        <vertAlign val="subscript"/>
        <sz val="11"/>
        <rFont val="Arial"/>
        <charset val="134"/>
      </rPr>
      <t xml:space="preserve"> </t>
    </r>
    <r>
      <rPr>
        <sz val="11"/>
        <rFont val="Symbol"/>
        <charset val="2"/>
      </rPr>
      <t>®</t>
    </r>
    <r>
      <rPr>
        <sz val="11"/>
        <rFont val="Arial"/>
        <charset val="134"/>
      </rPr>
      <t xml:space="preserve"> </t>
    </r>
    <r>
      <rPr>
        <b/>
        <sz val="11"/>
        <rFont val="Arial"/>
        <charset val="134"/>
      </rPr>
      <t>Nv</t>
    </r>
    <r>
      <rPr>
        <b/>
        <vertAlign val="subscript"/>
        <sz val="11"/>
        <rFont val="Arial"/>
        <charset val="134"/>
      </rPr>
      <t>max</t>
    </r>
    <r>
      <rPr>
        <sz val="11"/>
        <rFont val="Arial"/>
        <charset val="134"/>
      </rPr>
      <t>; tương ứng,</t>
    </r>
    <r>
      <rPr>
        <b/>
        <sz val="11"/>
        <rFont val="Arial"/>
        <charset val="134"/>
      </rPr>
      <t xml:space="preserve"> n</t>
    </r>
    <r>
      <rPr>
        <b/>
        <vertAlign val="subscript"/>
        <sz val="11"/>
        <rFont val="Arial"/>
        <charset val="134"/>
      </rPr>
      <t>e</t>
    </r>
    <r>
      <rPr>
        <b/>
        <sz val="11"/>
        <rFont val="Arial"/>
        <charset val="134"/>
      </rPr>
      <t xml:space="preserve"> </t>
    </r>
    <r>
      <rPr>
        <sz val="11"/>
        <rFont val="Symbol"/>
        <charset val="2"/>
      </rPr>
      <t>®</t>
    </r>
    <r>
      <rPr>
        <b/>
        <sz val="11"/>
        <rFont val="Arial"/>
        <charset val="134"/>
      </rPr>
      <t xml:space="preserve"> n</t>
    </r>
    <r>
      <rPr>
        <b/>
        <vertAlign val="subscript"/>
        <sz val="11"/>
        <rFont val="Arial"/>
        <charset val="134"/>
      </rPr>
      <t>max</t>
    </r>
    <r>
      <rPr>
        <b/>
        <sz val="11"/>
        <rFont val="Arial"/>
        <charset val="134"/>
      </rPr>
      <t xml:space="preserve">, </t>
    </r>
    <r>
      <rPr>
        <sz val="11"/>
        <rFont val="Arial"/>
        <charset val="134"/>
      </rPr>
      <t>vào biểu thức, như sau:</t>
    </r>
  </si>
  <si>
    <r>
      <t xml:space="preserve"> hay N</t>
    </r>
    <r>
      <rPr>
        <vertAlign val="subscript"/>
        <sz val="11"/>
        <rFont val="Arial"/>
        <charset val="134"/>
      </rPr>
      <t xml:space="preserve">max </t>
    </r>
    <r>
      <rPr>
        <sz val="11"/>
        <rFont val="Arial"/>
        <charset val="134"/>
      </rPr>
      <t>= Nv</t>
    </r>
    <r>
      <rPr>
        <vertAlign val="subscript"/>
        <sz val="11"/>
        <rFont val="Arial"/>
        <charset val="134"/>
      </rPr>
      <t>max</t>
    </r>
    <r>
      <rPr>
        <sz val="11"/>
        <rFont val="Arial"/>
        <charset val="134"/>
      </rPr>
      <t>/[a.(n</t>
    </r>
    <r>
      <rPr>
        <vertAlign val="subscript"/>
        <sz val="11"/>
        <rFont val="Arial"/>
        <charset val="134"/>
      </rPr>
      <t>max</t>
    </r>
    <r>
      <rPr>
        <sz val="11"/>
        <rFont val="Arial"/>
        <charset val="134"/>
      </rPr>
      <t>/n</t>
    </r>
    <r>
      <rPr>
        <vertAlign val="subscript"/>
        <sz val="11"/>
        <rFont val="Arial"/>
        <charset val="134"/>
      </rPr>
      <t>N</t>
    </r>
    <r>
      <rPr>
        <sz val="11"/>
        <rFont val="Arial"/>
        <charset val="134"/>
      </rPr>
      <t>) + b.(n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</si>
  <si>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Công suất ứng với v</t>
    </r>
    <r>
      <rPr>
        <vertAlign val="subscript"/>
        <sz val="11"/>
        <rFont val="Arial"/>
        <charset val="134"/>
      </rPr>
      <t>max</t>
    </r>
    <r>
      <rPr>
        <sz val="11"/>
        <rFont val="Arial"/>
        <charset val="134"/>
      </rPr>
      <t xml:space="preserve">, </t>
    </r>
    <r>
      <rPr>
        <b/>
        <sz val="11"/>
        <rFont val="Arial"/>
        <charset val="134"/>
      </rPr>
      <t>Nv</t>
    </r>
    <r>
      <rPr>
        <b/>
        <vertAlign val="subscript"/>
        <sz val="11"/>
        <rFont val="Arial"/>
        <charset val="134"/>
      </rPr>
      <t xml:space="preserve">max </t>
    </r>
    <r>
      <rPr>
        <sz val="11"/>
        <rFont val="Arial"/>
        <charset val="134"/>
      </rPr>
      <t>=</t>
    </r>
  </si>
  <si>
    <r>
      <t xml:space="preserve">  Đặt, λ = n</t>
    </r>
    <r>
      <rPr>
        <vertAlign val="subscript"/>
        <sz val="11"/>
        <rFont val="Arial"/>
        <charset val="134"/>
      </rPr>
      <t>max</t>
    </r>
    <r>
      <rPr>
        <sz val="11"/>
        <rFont val="Arial"/>
        <charset val="134"/>
      </rPr>
      <t>/n</t>
    </r>
    <r>
      <rPr>
        <vertAlign val="subscript"/>
        <sz val="11"/>
        <rFont val="Arial"/>
        <charset val="134"/>
      </rPr>
      <t>N</t>
    </r>
    <r>
      <rPr>
        <sz val="11"/>
        <rFont val="Arial"/>
        <charset val="134"/>
      </rPr>
      <t>, giá trị tỷ số này phụ thuộc vào nhiên liệu xăng hay diesel và hệ thống nhiên liệu có hay không có bộ hạn chế số vòng quay động cơ, với:</t>
    </r>
  </si>
  <si>
    <t xml:space="preserve"> + Hệ thống nhiên liệu:</t>
  </si>
  <si>
    <t xml:space="preserve">     Bộ hạn chế số vòng quay động cơ:</t>
  </si>
  <si>
    <r>
      <t xml:space="preserve">      [λ] = n</t>
    </r>
    <r>
      <rPr>
        <b/>
        <vertAlign val="subscript"/>
        <sz val="11"/>
        <rFont val="Arial"/>
        <charset val="134"/>
      </rPr>
      <t>max</t>
    </r>
    <r>
      <rPr>
        <b/>
        <sz val="11"/>
        <rFont val="Arial"/>
        <charset val="134"/>
      </rPr>
      <t>/n</t>
    </r>
    <r>
      <rPr>
        <b/>
        <vertAlign val="subscript"/>
        <sz val="11"/>
        <rFont val="Arial"/>
        <charset val="134"/>
      </rPr>
      <t>N</t>
    </r>
    <r>
      <rPr>
        <b/>
        <sz val="11"/>
        <rFont val="Arial"/>
        <charset val="134"/>
      </rPr>
      <t xml:space="preserve">, = (1.1 </t>
    </r>
    <r>
      <rPr>
        <b/>
        <sz val="11"/>
        <rFont val="Times New Roman"/>
        <charset val="134"/>
      </rPr>
      <t xml:space="preserve">÷ </t>
    </r>
    <r>
      <rPr>
        <b/>
        <sz val="11"/>
        <rFont val="Arial"/>
        <charset val="134"/>
      </rPr>
      <t xml:space="preserve">1.3), chọn: </t>
    </r>
    <r>
      <rPr>
        <b/>
        <sz val="11"/>
        <rFont val="Calibri"/>
        <charset val="163"/>
      </rPr>
      <t>λ</t>
    </r>
    <r>
      <rPr>
        <b/>
        <sz val="8.8000000000000007"/>
        <rFont val="Arial"/>
        <charset val="134"/>
      </rPr>
      <t xml:space="preserve"> =</t>
    </r>
  </si>
  <si>
    <t xml:space="preserve">  Biểu thức trên được viết lại:</t>
  </si>
  <si>
    <r>
      <t xml:space="preserve">  N</t>
    </r>
    <r>
      <rPr>
        <vertAlign val="subscript"/>
        <sz val="11"/>
        <rFont val="Arial"/>
        <charset val="134"/>
      </rPr>
      <t xml:space="preserve">max </t>
    </r>
    <r>
      <rPr>
        <sz val="11"/>
        <rFont val="Arial"/>
        <charset val="134"/>
      </rPr>
      <t>= Nv</t>
    </r>
    <r>
      <rPr>
        <vertAlign val="subscript"/>
        <sz val="11"/>
        <rFont val="Arial"/>
        <charset val="134"/>
      </rPr>
      <t>max</t>
    </r>
    <r>
      <rPr>
        <sz val="11"/>
        <rFont val="Arial"/>
        <charset val="134"/>
      </rPr>
      <t>/[a.λ + b.λ</t>
    </r>
    <r>
      <rPr>
        <vertAlign val="superscript"/>
        <sz val="11"/>
        <rFont val="Arial"/>
        <charset val="134"/>
      </rPr>
      <t>2</t>
    </r>
    <r>
      <rPr>
        <sz val="11"/>
        <rFont val="Arial"/>
        <charset val="134"/>
      </rPr>
      <t xml:space="preserve"> - c.λ</t>
    </r>
    <r>
      <rPr>
        <vertAlign val="superscript"/>
        <sz val="11"/>
        <rFont val="Arial"/>
        <charset val="134"/>
      </rPr>
      <t>3</t>
    </r>
    <r>
      <rPr>
        <sz val="11"/>
        <rFont val="Arial"/>
        <charset val="134"/>
      </rPr>
      <t>]</t>
    </r>
  </si>
  <si>
    <t xml:space="preserve"> Với:</t>
  </si>
  <si>
    <r>
      <t xml:space="preserve"> Nv</t>
    </r>
    <r>
      <rPr>
        <b/>
        <vertAlign val="subscript"/>
        <sz val="11"/>
        <rFont val="Arial"/>
        <charset val="134"/>
      </rPr>
      <t xml:space="preserve">max </t>
    </r>
    <r>
      <rPr>
        <b/>
        <sz val="11"/>
        <rFont val="Arial"/>
        <charset val="134"/>
      </rPr>
      <t>=</t>
    </r>
  </si>
  <si>
    <r>
      <t xml:space="preserve"> </t>
    </r>
    <r>
      <rPr>
        <sz val="11"/>
        <rFont val="Arial"/>
        <charset val="134"/>
      </rPr>
      <t xml:space="preserve">Thay giá trị các thông số vào biểu thức trên, nên: </t>
    </r>
    <r>
      <rPr>
        <b/>
        <sz val="11"/>
        <rFont val="Arial"/>
        <charset val="134"/>
      </rPr>
      <t>N</t>
    </r>
    <r>
      <rPr>
        <b/>
        <vertAlign val="subscript"/>
        <sz val="11"/>
        <rFont val="Arial"/>
        <charset val="134"/>
      </rPr>
      <t xml:space="preserve">max </t>
    </r>
    <r>
      <rPr>
        <b/>
        <sz val="11"/>
        <rFont val="Arial"/>
        <charset val="134"/>
      </rPr>
      <t xml:space="preserve">= </t>
    </r>
  </si>
  <si>
    <t>Chọn:</t>
  </si>
  <si>
    <r>
      <t xml:space="preserve"> N</t>
    </r>
    <r>
      <rPr>
        <b/>
        <vertAlign val="subscript"/>
        <sz val="11"/>
        <rFont val="Arial"/>
        <charset val="134"/>
      </rPr>
      <t xml:space="preserve">max </t>
    </r>
    <r>
      <rPr>
        <b/>
        <sz val="11"/>
        <rFont val="Arial"/>
        <charset val="134"/>
      </rPr>
      <t xml:space="preserve">= </t>
    </r>
  </si>
  <si>
    <r>
      <t xml:space="preserve"> n</t>
    </r>
    <r>
      <rPr>
        <b/>
        <vertAlign val="subscript"/>
        <sz val="11"/>
        <rFont val="Arial"/>
        <charset val="134"/>
      </rPr>
      <t xml:space="preserve">max </t>
    </r>
    <r>
      <rPr>
        <b/>
        <sz val="11"/>
        <rFont val="Arial"/>
        <charset val="134"/>
      </rPr>
      <t xml:space="preserve">= </t>
    </r>
  </si>
  <si>
    <t>1.7.</t>
  </si>
  <si>
    <t>1.7.1.</t>
  </si>
  <si>
    <r>
      <t xml:space="preserve"> Xác định cụm tổng thành có "tỷ số truyền không thay đổi" được - (i</t>
    </r>
    <r>
      <rPr>
        <b/>
        <vertAlign val="subscript"/>
        <sz val="11"/>
        <rFont val="Arial"/>
        <charset val="163"/>
      </rPr>
      <t>o</t>
    </r>
    <r>
      <rPr>
        <b/>
        <sz val="11"/>
        <rFont val="Arial"/>
        <charset val="134"/>
      </rPr>
      <t>.i</t>
    </r>
    <r>
      <rPr>
        <b/>
        <vertAlign val="subscript"/>
        <sz val="11"/>
        <rFont val="Arial"/>
        <charset val="163"/>
      </rPr>
      <t>cc</t>
    </r>
    <r>
      <rPr>
        <b/>
        <sz val="11"/>
        <rFont val="Arial"/>
        <charset val="134"/>
      </rPr>
      <t>)</t>
    </r>
  </si>
  <si>
    <r>
      <t xml:space="preserve"> Để vận tốc của xe đạt lớn nhất (</t>
    </r>
    <r>
      <rPr>
        <b/>
        <sz val="11"/>
        <rFont val="Arial"/>
        <charset val="134"/>
      </rPr>
      <t>v</t>
    </r>
    <r>
      <rPr>
        <b/>
        <vertAlign val="subscript"/>
        <sz val="11"/>
        <rFont val="Arial"/>
        <charset val="134"/>
      </rPr>
      <t>max</t>
    </r>
    <r>
      <rPr>
        <sz val="11"/>
        <rFont val="Arial"/>
        <charset val="134"/>
      </rPr>
      <t>), tức v</t>
    </r>
    <r>
      <rPr>
        <vertAlign val="subscript"/>
        <sz val="11"/>
        <rFont val="Arial"/>
        <charset val="163"/>
      </rPr>
      <t>eij</t>
    </r>
    <r>
      <rPr>
        <sz val="11"/>
        <rFont val="Arial"/>
        <charset val="134"/>
      </rPr>
      <t xml:space="preserve"> </t>
    </r>
    <r>
      <rPr>
        <sz val="11"/>
        <rFont val="Times New Roman"/>
        <charset val="163"/>
      </rPr>
      <t>→</t>
    </r>
    <r>
      <rPr>
        <sz val="13.2"/>
        <rFont val="Arial"/>
        <charset val="134"/>
      </rPr>
      <t xml:space="preserve"> </t>
    </r>
    <r>
      <rPr>
        <sz val="11"/>
        <rFont val="Arial"/>
        <charset val="134"/>
      </rPr>
      <t>v</t>
    </r>
    <r>
      <rPr>
        <vertAlign val="subscript"/>
        <sz val="11"/>
        <rFont val="Arial"/>
        <charset val="163"/>
      </rPr>
      <t>max</t>
    </r>
    <r>
      <rPr>
        <sz val="11"/>
        <rFont val="Arial"/>
        <charset val="134"/>
      </rPr>
      <t>, [m/s] =</t>
    </r>
  </si>
  <si>
    <t xml:space="preserve"> Cần:</t>
  </si>
  <si>
    <r>
      <t xml:space="preserve"> - Số vòng quay động cơ, n</t>
    </r>
    <r>
      <rPr>
        <vertAlign val="subscript"/>
        <sz val="13"/>
        <rFont val="Times New Roman"/>
        <charset val="134"/>
      </rPr>
      <t xml:space="preserve">e </t>
    </r>
    <r>
      <rPr>
        <sz val="13"/>
        <rFont val="Times New Roman"/>
        <charset val="163"/>
      </rPr>
      <t>→</t>
    </r>
    <r>
      <rPr>
        <sz val="13"/>
        <rFont val="Times New Roman"/>
        <charset val="134"/>
      </rPr>
      <t xml:space="preserve"> n</t>
    </r>
    <r>
      <rPr>
        <vertAlign val="subscript"/>
        <sz val="13"/>
        <rFont val="Times New Roman"/>
        <charset val="134"/>
      </rPr>
      <t>max</t>
    </r>
    <r>
      <rPr>
        <sz val="13"/>
        <rFont val="Times New Roman"/>
        <charset val="134"/>
      </rPr>
      <t>, và n</t>
    </r>
    <r>
      <rPr>
        <vertAlign val="subscript"/>
        <sz val="13"/>
        <rFont val="Times New Roman"/>
        <charset val="163"/>
      </rPr>
      <t>e</t>
    </r>
    <r>
      <rPr>
        <sz val="13"/>
        <rFont val="Times New Roman"/>
        <charset val="134"/>
      </rPr>
      <t xml:space="preserve"> = n</t>
    </r>
    <r>
      <rPr>
        <vertAlign val="subscript"/>
        <sz val="13"/>
        <rFont val="Times New Roman"/>
        <charset val="163"/>
      </rPr>
      <t>max</t>
    </r>
    <r>
      <rPr>
        <sz val="13"/>
        <rFont val="Times New Roman"/>
        <charset val="134"/>
      </rPr>
      <t xml:space="preserve">, [v/p] </t>
    </r>
    <r>
      <rPr>
        <b/>
        <sz val="13"/>
        <rFont val="Times New Roman"/>
        <charset val="163"/>
      </rPr>
      <t>=</t>
    </r>
  </si>
  <si>
    <r>
      <t xml:space="preserve"> - Tỷ số truyền ở hộp số chính phải nhỏ nhất, ứng với tay số cao nhất, i</t>
    </r>
    <r>
      <rPr>
        <vertAlign val="subscript"/>
        <sz val="13"/>
        <rFont val="Times New Roman"/>
        <charset val="134"/>
      </rPr>
      <t xml:space="preserve">hi </t>
    </r>
    <r>
      <rPr>
        <sz val="13"/>
        <rFont val="Times New Roman"/>
        <charset val="163"/>
      </rPr>
      <t>→</t>
    </r>
    <r>
      <rPr>
        <sz val="13"/>
        <rFont val="Times New Roman"/>
        <charset val="134"/>
      </rPr>
      <t xml:space="preserve"> i</t>
    </r>
    <r>
      <rPr>
        <vertAlign val="subscript"/>
        <sz val="13"/>
        <rFont val="Times New Roman"/>
        <charset val="134"/>
      </rPr>
      <t>hn</t>
    </r>
    <r>
      <rPr>
        <sz val="13"/>
        <rFont val="Times New Roman"/>
        <charset val="134"/>
      </rPr>
      <t>, với i</t>
    </r>
    <r>
      <rPr>
        <vertAlign val="subscript"/>
        <sz val="13"/>
        <rFont val="Times New Roman"/>
        <charset val="163"/>
      </rPr>
      <t>hn</t>
    </r>
    <r>
      <rPr>
        <sz val="13"/>
        <rFont val="Times New Roman"/>
        <charset val="134"/>
      </rPr>
      <t xml:space="preserve"> </t>
    </r>
    <r>
      <rPr>
        <b/>
        <sz val="13"/>
        <rFont val="Times New Roman"/>
        <charset val="163"/>
      </rPr>
      <t>chọn</t>
    </r>
    <r>
      <rPr>
        <sz val="13"/>
        <rFont val="Times New Roman"/>
        <charset val="134"/>
      </rPr>
      <t xml:space="preserve"> là:</t>
    </r>
  </si>
  <si>
    <t>số truyền tăng, hay thẳng</t>
  </si>
  <si>
    <r>
      <t xml:space="preserve">   nên, i</t>
    </r>
    <r>
      <rPr>
        <vertAlign val="subscript"/>
        <sz val="13"/>
        <rFont val="Times New Roman"/>
        <charset val="163"/>
      </rPr>
      <t>hn</t>
    </r>
    <r>
      <rPr>
        <sz val="13"/>
        <rFont val="Times New Roman"/>
        <charset val="134"/>
      </rPr>
      <t xml:space="preserve"> thuộc khoảng [i</t>
    </r>
    <r>
      <rPr>
        <vertAlign val="subscript"/>
        <sz val="13"/>
        <rFont val="Times New Roman"/>
        <charset val="163"/>
      </rPr>
      <t>hn</t>
    </r>
    <r>
      <rPr>
        <sz val="13"/>
        <rFont val="Times New Roman"/>
        <charset val="134"/>
      </rPr>
      <t>] = (0.65 ÷ 0.85), chọn: i</t>
    </r>
    <r>
      <rPr>
        <vertAlign val="subscript"/>
        <sz val="13"/>
        <rFont val="Times New Roman"/>
        <charset val="163"/>
      </rPr>
      <t>hn</t>
    </r>
    <r>
      <rPr>
        <sz val="13"/>
        <rFont val="Times New Roman"/>
        <charset val="134"/>
      </rPr>
      <t xml:space="preserve"> = </t>
    </r>
  </si>
  <si>
    <r>
      <t xml:space="preserve"> - Tỷ số truyền ở hộp số phụ cũng phải nhỏ nhất, ứng với tỷ số truyền thấp nhất, i</t>
    </r>
    <r>
      <rPr>
        <vertAlign val="subscript"/>
        <sz val="13"/>
        <rFont val="Times New Roman"/>
        <charset val="134"/>
      </rPr>
      <t xml:space="preserve">pj </t>
    </r>
    <r>
      <rPr>
        <sz val="13"/>
        <rFont val="Times New Roman"/>
        <charset val="163"/>
      </rPr>
      <t>→</t>
    </r>
    <r>
      <rPr>
        <sz val="13"/>
        <rFont val="Times New Roman"/>
        <charset val="134"/>
      </rPr>
      <t xml:space="preserve"> i</t>
    </r>
    <r>
      <rPr>
        <vertAlign val="subscript"/>
        <sz val="13"/>
        <rFont val="Times New Roman"/>
        <charset val="134"/>
      </rPr>
      <t>pt</t>
    </r>
    <r>
      <rPr>
        <sz val="13"/>
        <rFont val="Times New Roman"/>
        <charset val="134"/>
      </rPr>
      <t xml:space="preserve">, nên </t>
    </r>
    <r>
      <rPr>
        <b/>
        <sz val="13"/>
        <rFont val="Times New Roman"/>
        <charset val="163"/>
      </rPr>
      <t xml:space="preserve">chọn, </t>
    </r>
    <r>
      <rPr>
        <sz val="13"/>
        <rFont val="Times New Roman"/>
        <charset val="134"/>
      </rPr>
      <t>i</t>
    </r>
    <r>
      <rPr>
        <vertAlign val="subscript"/>
        <sz val="13"/>
        <rFont val="Times New Roman"/>
        <charset val="163"/>
      </rPr>
      <t>pt</t>
    </r>
    <r>
      <rPr>
        <sz val="13"/>
        <rFont val="Times New Roman"/>
        <charset val="134"/>
      </rPr>
      <t xml:space="preserve"> </t>
    </r>
    <r>
      <rPr>
        <sz val="13"/>
        <rFont val="Times New Roman"/>
        <charset val="163"/>
      </rPr>
      <t>=</t>
    </r>
  </si>
  <si>
    <r>
      <t xml:space="preserve"> - Bán kính lăn của bánh xe, r</t>
    </r>
    <r>
      <rPr>
        <vertAlign val="subscript"/>
        <sz val="13"/>
        <rFont val="Times New Roman"/>
        <charset val="163"/>
      </rPr>
      <t>o</t>
    </r>
    <r>
      <rPr>
        <sz val="13"/>
        <rFont val="Times New Roman"/>
        <charset val="134"/>
      </rPr>
      <t xml:space="preserve"> = </t>
    </r>
  </si>
  <si>
    <r>
      <t xml:space="preserve"> Do đó, v</t>
    </r>
    <r>
      <rPr>
        <vertAlign val="subscript"/>
        <sz val="13"/>
        <rFont val="Times New Roman"/>
        <charset val="134"/>
      </rPr>
      <t>max</t>
    </r>
    <r>
      <rPr>
        <sz val="13"/>
        <rFont val="Times New Roman"/>
        <charset val="134"/>
      </rPr>
      <t xml:space="preserve"> = 2π.r</t>
    </r>
    <r>
      <rPr>
        <vertAlign val="subscript"/>
        <sz val="13"/>
        <rFont val="Times New Roman"/>
        <charset val="134"/>
      </rPr>
      <t>b</t>
    </r>
    <r>
      <rPr>
        <sz val="13"/>
        <rFont val="Times New Roman"/>
        <charset val="134"/>
      </rPr>
      <t>.n</t>
    </r>
    <r>
      <rPr>
        <vertAlign val="subscript"/>
        <sz val="13"/>
        <rFont val="Times New Roman"/>
        <charset val="134"/>
      </rPr>
      <t>max</t>
    </r>
    <r>
      <rPr>
        <sz val="13"/>
        <rFont val="Times New Roman"/>
        <charset val="134"/>
      </rPr>
      <t>/((i</t>
    </r>
    <r>
      <rPr>
        <vertAlign val="subscript"/>
        <sz val="13"/>
        <rFont val="Times New Roman"/>
        <charset val="163"/>
      </rPr>
      <t>hn</t>
    </r>
    <r>
      <rPr>
        <sz val="13"/>
        <rFont val="Times New Roman"/>
        <charset val="134"/>
      </rPr>
      <t>.i</t>
    </r>
    <r>
      <rPr>
        <vertAlign val="subscript"/>
        <sz val="13"/>
        <rFont val="Times New Roman"/>
        <charset val="163"/>
      </rPr>
      <t>pt</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</si>
  <si>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Như vậy, giá trị tỷ số truyền của cụm có "tỷ số truyền không thay đổi" được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xác định bởi biểu thức:</t>
    </r>
  </si>
  <si>
    <r>
      <t xml:space="preserve"> (i</t>
    </r>
    <r>
      <rPr>
        <vertAlign val="subscript"/>
        <sz val="13"/>
        <rFont val="Times New Roman"/>
        <charset val="163"/>
      </rPr>
      <t>o</t>
    </r>
    <r>
      <rPr>
        <sz val="13"/>
        <rFont val="Times New Roman"/>
        <charset val="134"/>
      </rPr>
      <t>.i</t>
    </r>
    <r>
      <rPr>
        <vertAlign val="subscript"/>
        <sz val="13"/>
        <rFont val="Times New Roman"/>
        <charset val="134"/>
      </rPr>
      <t>cc</t>
    </r>
    <r>
      <rPr>
        <sz val="13"/>
        <rFont val="Times New Roman"/>
        <charset val="134"/>
      </rPr>
      <t>) = 2π.r</t>
    </r>
    <r>
      <rPr>
        <vertAlign val="subscript"/>
        <sz val="13"/>
        <rFont val="Times New Roman"/>
        <charset val="134"/>
      </rPr>
      <t>b</t>
    </r>
    <r>
      <rPr>
        <sz val="13"/>
        <rFont val="Times New Roman"/>
        <charset val="134"/>
      </rPr>
      <t>.n</t>
    </r>
    <r>
      <rPr>
        <vertAlign val="subscript"/>
        <sz val="13"/>
        <rFont val="Times New Roman"/>
        <charset val="134"/>
      </rPr>
      <t>max</t>
    </r>
    <r>
      <rPr>
        <sz val="13"/>
        <rFont val="Times New Roman"/>
        <charset val="134"/>
      </rPr>
      <t>/((v</t>
    </r>
    <r>
      <rPr>
        <vertAlign val="subscript"/>
        <sz val="13"/>
        <rFont val="Times New Roman"/>
        <charset val="163"/>
      </rPr>
      <t>max</t>
    </r>
    <r>
      <rPr>
        <sz val="13"/>
        <rFont val="Times New Roman"/>
        <charset val="134"/>
      </rPr>
      <t>).(i</t>
    </r>
    <r>
      <rPr>
        <vertAlign val="subscript"/>
        <sz val="13"/>
        <rFont val="Times New Roman"/>
        <charset val="163"/>
      </rPr>
      <t>hn</t>
    </r>
    <r>
      <rPr>
        <sz val="13"/>
        <rFont val="Times New Roman"/>
        <charset val="134"/>
      </rPr>
      <t>.i</t>
    </r>
    <r>
      <rPr>
        <vertAlign val="subscript"/>
        <sz val="13"/>
        <rFont val="Times New Roman"/>
        <charset val="163"/>
      </rPr>
      <t>pt</t>
    </r>
    <r>
      <rPr>
        <sz val="13"/>
        <rFont val="Times New Roman"/>
        <charset val="134"/>
      </rPr>
      <t>))</t>
    </r>
  </si>
  <si>
    <r>
      <t xml:space="preserve"> Thay các giá trị vào biểu thức, có (i</t>
    </r>
    <r>
      <rPr>
        <vertAlign val="subscript"/>
        <sz val="13"/>
        <rFont val="Times New Roman"/>
        <charset val="163"/>
      </rPr>
      <t>o</t>
    </r>
    <r>
      <rPr>
        <sz val="13"/>
        <rFont val="Times New Roman"/>
        <charset val="134"/>
      </rPr>
      <t>.i</t>
    </r>
    <r>
      <rPr>
        <vertAlign val="subscript"/>
        <sz val="13"/>
        <rFont val="Times New Roman"/>
        <charset val="134"/>
      </rPr>
      <t>cc</t>
    </r>
    <r>
      <rPr>
        <sz val="13"/>
        <rFont val="Times New Roman"/>
        <charset val="134"/>
      </rPr>
      <t>) =</t>
    </r>
  </si>
  <si>
    <t xml:space="preserve"> Với ô tô thuộc chủng loại:</t>
  </si>
  <si>
    <r>
      <t xml:space="preserve"> Nên, khoảng tỷ số truyền ở bộ truyền lực trung ương, thường khoảng [i</t>
    </r>
    <r>
      <rPr>
        <vertAlign val="subscript"/>
        <sz val="13"/>
        <rFont val="Times New Roman"/>
        <charset val="163"/>
      </rPr>
      <t>o</t>
    </r>
    <r>
      <rPr>
        <sz val="13"/>
        <rFont val="Times New Roman"/>
        <charset val="134"/>
      </rPr>
      <t>] =</t>
    </r>
  </si>
  <si>
    <r>
      <t xml:space="preserve"> So sánh giá trị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với khoảng [i</t>
    </r>
    <r>
      <rPr>
        <vertAlign val="subscript"/>
        <sz val="13"/>
        <rFont val="Times New Roman"/>
        <charset val="163"/>
      </rPr>
      <t>o</t>
    </r>
    <r>
      <rPr>
        <sz val="13"/>
        <rFont val="Times New Roman"/>
        <charset val="134"/>
      </rPr>
      <t>], cho thấy:</t>
    </r>
  </si>
  <si>
    <r>
      <t xml:space="preserve"> Do đó, với giá trị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đã tính, không cần bộ truyền lực cuối cùng (i</t>
    </r>
    <r>
      <rPr>
        <vertAlign val="subscript"/>
        <sz val="13"/>
        <rFont val="Times New Roman"/>
        <charset val="163"/>
      </rPr>
      <t>cc</t>
    </r>
    <r>
      <rPr>
        <sz val="13"/>
        <rFont val="Times New Roman"/>
        <charset val="134"/>
      </rPr>
      <t>), chỉ cần bộ truyền lực trung ương là đủ đáp ứng giá trị đã tính</t>
    </r>
  </si>
  <si>
    <r>
      <t xml:space="preserve"> Như vậy, trong cụm tổng thành tỷ số truyền không thay đổi được chỉ có bộ truyền lực trung ương i</t>
    </r>
    <r>
      <rPr>
        <vertAlign val="subscript"/>
        <sz val="13"/>
        <rFont val="Times New Roman"/>
        <charset val="163"/>
      </rPr>
      <t>o</t>
    </r>
    <r>
      <rPr>
        <sz val="13"/>
        <rFont val="Times New Roman"/>
        <charset val="163"/>
      </rPr>
      <t xml:space="preserve"> = </t>
    </r>
  </si>
  <si>
    <r>
      <t xml:space="preserve"> Như vậy, trong cụm tổng thành có "tỷ số truyền không thay đổi" được chỉ cần bộ truyền lực trung ương, với tỷ số truyền, i</t>
    </r>
    <r>
      <rPr>
        <vertAlign val="subscript"/>
        <sz val="13"/>
        <rFont val="Times New Roman"/>
        <charset val="163"/>
      </rPr>
      <t>o</t>
    </r>
    <r>
      <rPr>
        <sz val="13"/>
        <rFont val="Times New Roman"/>
        <charset val="163"/>
      </rPr>
      <t xml:space="preserve"> = </t>
    </r>
  </si>
  <si>
    <t>1.7.2.</t>
  </si>
  <si>
    <r>
      <t xml:space="preserve"> b. Xác định cụm tổng thành có "tỷ số truyền thay đổi" được - (i</t>
    </r>
    <r>
      <rPr>
        <b/>
        <vertAlign val="subscript"/>
        <sz val="11"/>
        <rFont val="Arial"/>
        <charset val="163"/>
      </rPr>
      <t>hi</t>
    </r>
    <r>
      <rPr>
        <b/>
        <sz val="11"/>
        <rFont val="Arial"/>
        <charset val="134"/>
      </rPr>
      <t>.i</t>
    </r>
    <r>
      <rPr>
        <b/>
        <vertAlign val="subscript"/>
        <sz val="11"/>
        <rFont val="Arial"/>
        <charset val="163"/>
      </rPr>
      <t>pj</t>
    </r>
    <r>
      <rPr>
        <b/>
        <sz val="11"/>
        <rFont val="Arial"/>
        <charset val="134"/>
      </rPr>
      <t>)</t>
    </r>
  </si>
  <si>
    <r>
      <t xml:space="preserve"> Để vận tốc của xe đạt nhỏ nhất (</t>
    </r>
    <r>
      <rPr>
        <b/>
        <sz val="11"/>
        <rFont val="Arial"/>
        <charset val="134"/>
      </rPr>
      <t>v</t>
    </r>
    <r>
      <rPr>
        <b/>
        <vertAlign val="subscript"/>
        <sz val="11"/>
        <rFont val="Arial"/>
        <charset val="134"/>
      </rPr>
      <t>min</t>
    </r>
    <r>
      <rPr>
        <sz val="11"/>
        <rFont val="Arial"/>
        <charset val="134"/>
      </rPr>
      <t>), tức v</t>
    </r>
    <r>
      <rPr>
        <vertAlign val="subscript"/>
        <sz val="11"/>
        <rFont val="Arial"/>
        <charset val="163"/>
      </rPr>
      <t>eij</t>
    </r>
    <r>
      <rPr>
        <sz val="11"/>
        <rFont val="Arial"/>
        <charset val="134"/>
      </rPr>
      <t xml:space="preserve"> </t>
    </r>
    <r>
      <rPr>
        <sz val="11"/>
        <rFont val="Times New Roman"/>
        <charset val="163"/>
      </rPr>
      <t>→</t>
    </r>
    <r>
      <rPr>
        <sz val="13.2"/>
        <rFont val="Arial"/>
        <charset val="134"/>
      </rPr>
      <t xml:space="preserve"> </t>
    </r>
    <r>
      <rPr>
        <sz val="11"/>
        <rFont val="Arial"/>
        <charset val="134"/>
      </rPr>
      <t>v</t>
    </r>
    <r>
      <rPr>
        <vertAlign val="subscript"/>
        <sz val="11"/>
        <rFont val="Arial"/>
        <charset val="163"/>
      </rPr>
      <t>min</t>
    </r>
    <r>
      <rPr>
        <sz val="11"/>
        <rFont val="Arial"/>
        <charset val="134"/>
      </rPr>
      <t>, [m/s] =</t>
    </r>
  </si>
  <si>
    <r>
      <t xml:space="preserve"> - Số vòng quay động cơ, n</t>
    </r>
    <r>
      <rPr>
        <vertAlign val="subscript"/>
        <sz val="13"/>
        <rFont val="Times New Roman"/>
        <charset val="134"/>
      </rPr>
      <t xml:space="preserve">e </t>
    </r>
    <r>
      <rPr>
        <sz val="13"/>
        <rFont val="Times New Roman"/>
        <charset val="163"/>
      </rPr>
      <t>→</t>
    </r>
    <r>
      <rPr>
        <sz val="13"/>
        <rFont val="Times New Roman"/>
        <charset val="134"/>
      </rPr>
      <t xml:space="preserve"> n</t>
    </r>
    <r>
      <rPr>
        <vertAlign val="subscript"/>
        <sz val="13"/>
        <rFont val="Times New Roman"/>
        <charset val="134"/>
      </rPr>
      <t>min</t>
    </r>
    <r>
      <rPr>
        <sz val="13"/>
        <rFont val="Times New Roman"/>
        <charset val="134"/>
      </rPr>
      <t>, và n</t>
    </r>
    <r>
      <rPr>
        <vertAlign val="subscript"/>
        <sz val="13"/>
        <rFont val="Times New Roman"/>
        <charset val="163"/>
      </rPr>
      <t>e</t>
    </r>
    <r>
      <rPr>
        <sz val="13"/>
        <rFont val="Times New Roman"/>
        <charset val="134"/>
      </rPr>
      <t xml:space="preserve"> = n</t>
    </r>
    <r>
      <rPr>
        <vertAlign val="subscript"/>
        <sz val="13"/>
        <rFont val="Times New Roman"/>
        <charset val="163"/>
      </rPr>
      <t>min</t>
    </r>
    <r>
      <rPr>
        <sz val="13"/>
        <rFont val="Times New Roman"/>
        <charset val="134"/>
      </rPr>
      <t>, [v/p] =</t>
    </r>
  </si>
  <si>
    <r>
      <t xml:space="preserve"> - Tỷ số truyền ở hộp số chính phải lớn nhất, ứng với tay số đầu tiên (số 1), i</t>
    </r>
    <r>
      <rPr>
        <vertAlign val="subscript"/>
        <sz val="13"/>
        <rFont val="Times New Roman"/>
        <charset val="134"/>
      </rPr>
      <t>hi</t>
    </r>
    <r>
      <rPr>
        <sz val="13"/>
        <rFont val="Times New Roman"/>
        <charset val="163"/>
      </rPr>
      <t>→</t>
    </r>
    <r>
      <rPr>
        <sz val="13"/>
        <rFont val="Times New Roman"/>
        <charset val="134"/>
      </rPr>
      <t xml:space="preserve"> i</t>
    </r>
    <r>
      <rPr>
        <vertAlign val="subscript"/>
        <sz val="13"/>
        <rFont val="Times New Roman"/>
        <charset val="134"/>
      </rPr>
      <t>h1</t>
    </r>
    <r>
      <rPr>
        <sz val="13"/>
        <rFont val="Times New Roman"/>
        <charset val="134"/>
      </rPr>
      <t>,</t>
    </r>
  </si>
  <si>
    <r>
      <t xml:space="preserve"> - Tỷ số truyền ở hộp số phụ cũng phải lớn nhất, ứng với tỷ số truyền cao, i</t>
    </r>
    <r>
      <rPr>
        <vertAlign val="subscript"/>
        <sz val="13"/>
        <rFont val="Times New Roman"/>
        <charset val="134"/>
      </rPr>
      <t>pj</t>
    </r>
    <r>
      <rPr>
        <sz val="13"/>
        <rFont val="Times New Roman"/>
        <charset val="163"/>
      </rPr>
      <t>→</t>
    </r>
    <r>
      <rPr>
        <sz val="13"/>
        <rFont val="Times New Roman"/>
        <charset val="134"/>
      </rPr>
      <t xml:space="preserve"> i</t>
    </r>
    <r>
      <rPr>
        <vertAlign val="subscript"/>
        <sz val="13"/>
        <rFont val="Times New Roman"/>
        <charset val="134"/>
      </rPr>
      <t>pc</t>
    </r>
    <r>
      <rPr>
        <sz val="13"/>
        <rFont val="Times New Roman"/>
        <charset val="134"/>
      </rPr>
      <t>,</t>
    </r>
  </si>
  <si>
    <r>
      <t xml:space="preserve"> Do đó, v</t>
    </r>
    <r>
      <rPr>
        <vertAlign val="subscript"/>
        <sz val="13"/>
        <rFont val="Times New Roman"/>
        <charset val="134"/>
      </rPr>
      <t>min</t>
    </r>
    <r>
      <rPr>
        <sz val="13"/>
        <rFont val="Times New Roman"/>
        <charset val="134"/>
      </rPr>
      <t xml:space="preserve"> = 2π.r</t>
    </r>
    <r>
      <rPr>
        <vertAlign val="subscript"/>
        <sz val="13"/>
        <rFont val="Times New Roman"/>
        <charset val="134"/>
      </rPr>
      <t>b</t>
    </r>
    <r>
      <rPr>
        <sz val="13"/>
        <rFont val="Times New Roman"/>
        <charset val="134"/>
      </rPr>
      <t>.n</t>
    </r>
    <r>
      <rPr>
        <vertAlign val="subscript"/>
        <sz val="13"/>
        <rFont val="Times New Roman"/>
        <charset val="134"/>
      </rPr>
      <t>min</t>
    </r>
    <r>
      <rPr>
        <sz val="13"/>
        <rFont val="Times New Roman"/>
        <charset val="134"/>
      </rPr>
      <t>/((i</t>
    </r>
    <r>
      <rPr>
        <vertAlign val="subscript"/>
        <sz val="13"/>
        <rFont val="Times New Roman"/>
        <charset val="163"/>
      </rPr>
      <t>h1</t>
    </r>
    <r>
      <rPr>
        <sz val="13"/>
        <rFont val="Times New Roman"/>
        <charset val="134"/>
      </rPr>
      <t>.i</t>
    </r>
    <r>
      <rPr>
        <vertAlign val="subscript"/>
        <sz val="13"/>
        <rFont val="Times New Roman"/>
        <charset val="163"/>
      </rPr>
      <t>pc</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</si>
  <si>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Như vậy, với giá trị của cụm "tỷ số truyền thay đổi" được (i</t>
    </r>
    <r>
      <rPr>
        <vertAlign val="subscript"/>
        <sz val="13"/>
        <rFont val="Times New Roman"/>
        <charset val="163"/>
      </rPr>
      <t>hi</t>
    </r>
    <r>
      <rPr>
        <sz val="13"/>
        <rFont val="Times New Roman"/>
        <charset val="134"/>
      </rPr>
      <t>.i</t>
    </r>
    <r>
      <rPr>
        <vertAlign val="subscript"/>
        <sz val="13"/>
        <rFont val="Times New Roman"/>
        <charset val="163"/>
      </rPr>
      <t>pj</t>
    </r>
    <r>
      <rPr>
        <sz val="13"/>
        <rFont val="Times New Roman"/>
        <charset val="134"/>
      </rPr>
      <t>) ứng với v</t>
    </r>
    <r>
      <rPr>
        <vertAlign val="subscript"/>
        <sz val="13"/>
        <rFont val="Times New Roman"/>
        <charset val="134"/>
      </rPr>
      <t>min</t>
    </r>
    <r>
      <rPr>
        <sz val="13"/>
        <rFont val="Times New Roman"/>
        <charset val="134"/>
      </rPr>
      <t xml:space="preserve"> được xác định bởi biểu thức:</t>
    </r>
  </si>
  <si>
    <r>
      <t xml:space="preserve"> (i</t>
    </r>
    <r>
      <rPr>
        <vertAlign val="subscript"/>
        <sz val="13"/>
        <rFont val="Times New Roman"/>
        <charset val="163"/>
      </rPr>
      <t>h1</t>
    </r>
    <r>
      <rPr>
        <sz val="13"/>
        <rFont val="Times New Roman"/>
        <charset val="134"/>
      </rPr>
      <t>.i</t>
    </r>
    <r>
      <rPr>
        <vertAlign val="subscript"/>
        <sz val="13"/>
        <rFont val="Times New Roman"/>
        <charset val="134"/>
      </rPr>
      <t>pc</t>
    </r>
    <r>
      <rPr>
        <sz val="13"/>
        <rFont val="Times New Roman"/>
        <charset val="134"/>
      </rPr>
      <t>) = 2π.r</t>
    </r>
    <r>
      <rPr>
        <vertAlign val="subscript"/>
        <sz val="13"/>
        <rFont val="Times New Roman"/>
        <charset val="134"/>
      </rPr>
      <t>b</t>
    </r>
    <r>
      <rPr>
        <sz val="13"/>
        <rFont val="Times New Roman"/>
        <charset val="134"/>
      </rPr>
      <t>.n</t>
    </r>
    <r>
      <rPr>
        <vertAlign val="subscript"/>
        <sz val="13"/>
        <rFont val="Times New Roman"/>
        <charset val="134"/>
      </rPr>
      <t>min</t>
    </r>
    <r>
      <rPr>
        <sz val="13"/>
        <rFont val="Times New Roman"/>
        <charset val="134"/>
      </rPr>
      <t>/((v</t>
    </r>
    <r>
      <rPr>
        <vertAlign val="subscript"/>
        <sz val="13"/>
        <rFont val="Times New Roman"/>
        <charset val="163"/>
      </rPr>
      <t>min</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</si>
  <si>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Thay các giá trị vào biểu thức, có (i</t>
    </r>
    <r>
      <rPr>
        <vertAlign val="subscript"/>
        <sz val="13"/>
        <rFont val="Times New Roman"/>
        <charset val="163"/>
      </rPr>
      <t>h1</t>
    </r>
    <r>
      <rPr>
        <sz val="13"/>
        <rFont val="Times New Roman"/>
        <charset val="134"/>
      </rPr>
      <t>.i</t>
    </r>
    <r>
      <rPr>
        <vertAlign val="subscript"/>
        <sz val="13"/>
        <rFont val="Times New Roman"/>
        <charset val="134"/>
      </rPr>
      <t>pc</t>
    </r>
    <r>
      <rPr>
        <sz val="13"/>
        <rFont val="Times New Roman"/>
        <charset val="134"/>
      </rPr>
      <t>) =</t>
    </r>
  </si>
  <si>
    <r>
      <t xml:space="preserve"> Nên, khoảng tỷ số truyền ở tay số 1, thường [i</t>
    </r>
    <r>
      <rPr>
        <vertAlign val="subscript"/>
        <sz val="13"/>
        <rFont val="Times New Roman"/>
        <charset val="163"/>
      </rPr>
      <t>h1</t>
    </r>
    <r>
      <rPr>
        <sz val="13"/>
        <rFont val="Times New Roman"/>
        <charset val="134"/>
      </rPr>
      <t>] =</t>
    </r>
  </si>
  <si>
    <r>
      <t xml:space="preserve"> So sánh giá trị (i</t>
    </r>
    <r>
      <rPr>
        <vertAlign val="subscript"/>
        <sz val="13"/>
        <rFont val="Times New Roman"/>
        <charset val="163"/>
      </rPr>
      <t>h1</t>
    </r>
    <r>
      <rPr>
        <sz val="13"/>
        <rFont val="Times New Roman"/>
        <charset val="134"/>
      </rPr>
      <t>.i</t>
    </r>
    <r>
      <rPr>
        <vertAlign val="subscript"/>
        <sz val="13"/>
        <rFont val="Times New Roman"/>
        <charset val="163"/>
      </rPr>
      <t>pc</t>
    </r>
    <r>
      <rPr>
        <sz val="13"/>
        <rFont val="Times New Roman"/>
        <charset val="134"/>
      </rPr>
      <t>) với khoảng [i</t>
    </r>
    <r>
      <rPr>
        <vertAlign val="subscript"/>
        <sz val="13"/>
        <rFont val="Times New Roman"/>
        <charset val="163"/>
      </rPr>
      <t>h1</t>
    </r>
    <r>
      <rPr>
        <sz val="13"/>
        <rFont val="Times New Roman"/>
        <charset val="134"/>
      </rPr>
      <t>], cho thấy:</t>
    </r>
  </si>
  <si>
    <r>
      <t xml:space="preserve"> Do đó, với giá trị của cụm "tỷ số truyền thay đổi" được (i</t>
    </r>
    <r>
      <rPr>
        <vertAlign val="subscript"/>
        <sz val="13"/>
        <rFont val="Times New Roman"/>
        <charset val="163"/>
      </rPr>
      <t>hi</t>
    </r>
    <r>
      <rPr>
        <sz val="13"/>
        <rFont val="Times New Roman"/>
        <charset val="134"/>
      </rPr>
      <t>.i</t>
    </r>
    <r>
      <rPr>
        <vertAlign val="subscript"/>
        <sz val="13"/>
        <rFont val="Times New Roman"/>
        <charset val="163"/>
      </rPr>
      <t>pj</t>
    </r>
    <r>
      <rPr>
        <sz val="13"/>
        <rFont val="Times New Roman"/>
        <charset val="134"/>
      </rPr>
      <t>) đã tính, không cần hộp số phụ (i</t>
    </r>
    <r>
      <rPr>
        <vertAlign val="subscript"/>
        <sz val="13"/>
        <rFont val="Times New Roman"/>
        <charset val="163"/>
      </rPr>
      <t>pj</t>
    </r>
    <r>
      <rPr>
        <sz val="13"/>
        <rFont val="Times New Roman"/>
        <charset val="134"/>
      </rPr>
      <t>), chỉ cần tỷ số truyền hộp số chính là đủ đáp ứng giá trị đã tính</t>
    </r>
  </si>
  <si>
    <r>
      <t xml:space="preserve"> Như vậy, trong cụm tổng thành có "tỷ số truyền thay đổi" được chỉ cần trong hộp số chính, với tỷ số truyền ở tay số 1, i</t>
    </r>
    <r>
      <rPr>
        <vertAlign val="subscript"/>
        <sz val="13"/>
        <rFont val="Times New Roman"/>
        <charset val="163"/>
      </rPr>
      <t>h1</t>
    </r>
    <r>
      <rPr>
        <sz val="13"/>
        <rFont val="Times New Roman"/>
        <charset val="163"/>
      </rPr>
      <t xml:space="preserve"> = </t>
    </r>
  </si>
  <si>
    <t>1.7.3.</t>
  </si>
  <si>
    <t xml:space="preserve"> Tỷ số truyền trung gian của hộp số</t>
  </si>
  <si>
    <t xml:space="preserve"> Hệ thống tỷ số truyền của các số truyền trung gian trong hộp số</t>
  </si>
  <si>
    <t xml:space="preserve"> + Chọn:</t>
  </si>
  <si>
    <t>Theo cấp số nhân</t>
  </si>
  <si>
    <t xml:space="preserve"> + Khoảng công bội theo cấp số nhân [q] = (1.18 ÷ 1.54)</t>
  </si>
  <si>
    <r>
      <t xml:space="preserve"> C</t>
    </r>
    <r>
      <rPr>
        <b/>
        <sz val="11"/>
        <rFont val="Arial"/>
        <charset val="134"/>
      </rPr>
      <t>họn q =</t>
    </r>
  </si>
  <si>
    <t xml:space="preserve"> + Số lượng tay số truyền trong hộp số chính</t>
  </si>
  <si>
    <t xml:space="preserve"> Số lượng tay số truyền trong hộp số chính – n – được xác định:</t>
  </si>
  <si>
    <r>
      <t xml:space="preserve"> </t>
    </r>
    <r>
      <rPr>
        <b/>
        <sz val="11"/>
        <rFont val="Arial"/>
        <charset val="134"/>
      </rPr>
      <t>n</t>
    </r>
    <r>
      <rPr>
        <sz val="11"/>
        <rFont val="Arial"/>
        <charset val="134"/>
      </rPr>
      <t xml:space="preserve"> = </t>
    </r>
    <r>
      <rPr>
        <sz val="11"/>
        <rFont val="Arial"/>
        <charset val="163"/>
      </rPr>
      <t>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 xml:space="preserve">) +1 = </t>
    </r>
  </si>
  <si>
    <t xml:space="preserve"> với: </t>
  </si>
  <si>
    <t xml:space="preserve">  Công bội theo cấp số nhân, q = </t>
  </si>
  <si>
    <r>
      <t xml:space="preserve">  Tỷ số truyền ở tay số </t>
    </r>
    <r>
      <rPr>
        <b/>
        <sz val="11"/>
        <rFont val="Arial"/>
        <charset val="163"/>
      </rPr>
      <t>1</t>
    </r>
    <r>
      <rPr>
        <sz val="11"/>
        <rFont val="Arial"/>
        <charset val="134"/>
      </rPr>
      <t xml:space="preserve">, </t>
    </r>
    <r>
      <rPr>
        <b/>
        <sz val="11"/>
        <rFont val="Arial"/>
        <charset val="163"/>
      </rPr>
      <t>i</t>
    </r>
    <r>
      <rPr>
        <b/>
        <vertAlign val="subscript"/>
        <sz val="11"/>
        <rFont val="Arial"/>
        <charset val="163"/>
      </rPr>
      <t>h1</t>
    </r>
    <r>
      <rPr>
        <sz val="11"/>
        <rFont val="Arial"/>
        <charset val="134"/>
      </rPr>
      <t xml:space="preserve"> =</t>
    </r>
  </si>
  <si>
    <r>
      <t xml:space="preserve">  Tỷ số truyền ở tay số </t>
    </r>
    <r>
      <rPr>
        <b/>
        <sz val="11"/>
        <rFont val="Arial"/>
        <charset val="163"/>
      </rPr>
      <t>n</t>
    </r>
    <r>
      <rPr>
        <sz val="11"/>
        <rFont val="Arial"/>
        <charset val="134"/>
      </rPr>
      <t xml:space="preserve">, </t>
    </r>
    <r>
      <rPr>
        <b/>
        <sz val="11"/>
        <rFont val="Arial"/>
        <charset val="163"/>
      </rPr>
      <t>i</t>
    </r>
    <r>
      <rPr>
        <b/>
        <vertAlign val="subscript"/>
        <sz val="11"/>
        <rFont val="Arial"/>
        <charset val="163"/>
      </rPr>
      <t xml:space="preserve">hn </t>
    </r>
    <r>
      <rPr>
        <sz val="11"/>
        <rFont val="Arial"/>
        <charset val="134"/>
      </rPr>
      <t>=</t>
    </r>
  </si>
  <si>
    <r>
      <t xml:space="preserve"> Nên, </t>
    </r>
    <r>
      <rPr>
        <b/>
        <sz val="11"/>
        <rFont val="Arial"/>
        <charset val="134"/>
      </rPr>
      <t>n</t>
    </r>
    <r>
      <rPr>
        <sz val="11"/>
        <rFont val="Arial"/>
        <charset val="134"/>
      </rPr>
      <t xml:space="preserve"> =</t>
    </r>
  </si>
  <si>
    <t xml:space="preserve"> + Xác định tỷ số truyền trung gian</t>
  </si>
  <si>
    <t xml:space="preserve"> Các thông số đã được xác định:</t>
  </si>
  <si>
    <t xml:space="preserve">  Số lượng tay số truyền tương ứng, n = </t>
  </si>
  <si>
    <t xml:space="preserve"> Xác định các tỷ số truyền trung gian</t>
  </si>
  <si>
    <t>Các tỷ số truyền trung gian của hộp số được xác định:</t>
  </si>
  <si>
    <r>
      <t xml:space="preserve"> - Tỷ số truyền ở tay số </t>
    </r>
    <r>
      <rPr>
        <b/>
        <sz val="11"/>
        <rFont val="Arial"/>
        <charset val="134"/>
      </rPr>
      <t>2</t>
    </r>
    <r>
      <rPr>
        <sz val="11"/>
        <rFont val="Arial"/>
        <charset val="134"/>
      </rPr>
      <t>, từ q = i</t>
    </r>
    <r>
      <rPr>
        <vertAlign val="subscript"/>
        <sz val="11"/>
        <rFont val="Arial"/>
        <charset val="134"/>
      </rPr>
      <t>h1</t>
    </r>
    <r>
      <rPr>
        <sz val="11"/>
        <rFont val="Arial"/>
        <charset val="134"/>
      </rPr>
      <t>/i</t>
    </r>
    <r>
      <rPr>
        <vertAlign val="subscript"/>
        <sz val="11"/>
        <rFont val="Arial"/>
        <charset val="134"/>
      </rPr>
      <t>h2</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h2</t>
    </r>
    <r>
      <rPr>
        <sz val="11"/>
        <rFont val="Arial"/>
        <charset val="163"/>
      </rPr>
      <t xml:space="preserve"> = i</t>
    </r>
    <r>
      <rPr>
        <vertAlign val="subscript"/>
        <sz val="11"/>
        <rFont val="Arial"/>
        <charset val="163"/>
      </rPr>
      <t>h1</t>
    </r>
    <r>
      <rPr>
        <sz val="11"/>
        <rFont val="Arial"/>
        <charset val="163"/>
      </rPr>
      <t>/q =</t>
    </r>
  </si>
  <si>
    <r>
      <t xml:space="preserve"> - Tỷ số truyền ở tay số </t>
    </r>
    <r>
      <rPr>
        <b/>
        <sz val="11"/>
        <rFont val="Arial"/>
        <charset val="134"/>
      </rPr>
      <t>3</t>
    </r>
    <r>
      <rPr>
        <sz val="11"/>
        <rFont val="Arial"/>
        <charset val="134"/>
      </rPr>
      <t>, từ q = i</t>
    </r>
    <r>
      <rPr>
        <vertAlign val="subscript"/>
        <sz val="11"/>
        <rFont val="Arial"/>
        <charset val="134"/>
      </rPr>
      <t>h2</t>
    </r>
    <r>
      <rPr>
        <sz val="11"/>
        <rFont val="Arial"/>
        <charset val="134"/>
      </rPr>
      <t>/i</t>
    </r>
    <r>
      <rPr>
        <vertAlign val="subscript"/>
        <sz val="11"/>
        <rFont val="Arial"/>
        <charset val="134"/>
      </rPr>
      <t>h3</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h3</t>
    </r>
    <r>
      <rPr>
        <sz val="11"/>
        <rFont val="Arial"/>
        <charset val="163"/>
      </rPr>
      <t xml:space="preserve"> = i</t>
    </r>
    <r>
      <rPr>
        <vertAlign val="subscript"/>
        <sz val="11"/>
        <rFont val="Arial"/>
        <charset val="163"/>
      </rPr>
      <t>h2</t>
    </r>
    <r>
      <rPr>
        <sz val="11"/>
        <rFont val="Arial"/>
        <charset val="163"/>
      </rPr>
      <t>/q =</t>
    </r>
  </si>
  <si>
    <r>
      <t xml:space="preserve"> - Tỷ số truyền ở tay số </t>
    </r>
    <r>
      <rPr>
        <b/>
        <sz val="11"/>
        <rFont val="Arial"/>
        <charset val="134"/>
      </rPr>
      <t>4</t>
    </r>
    <r>
      <rPr>
        <sz val="11"/>
        <rFont val="Arial"/>
        <charset val="134"/>
      </rPr>
      <t>, từ q = i</t>
    </r>
    <r>
      <rPr>
        <vertAlign val="subscript"/>
        <sz val="11"/>
        <rFont val="Arial"/>
        <charset val="134"/>
      </rPr>
      <t>h3</t>
    </r>
    <r>
      <rPr>
        <sz val="11"/>
        <rFont val="Arial"/>
        <charset val="134"/>
      </rPr>
      <t>/i</t>
    </r>
    <r>
      <rPr>
        <vertAlign val="subscript"/>
        <sz val="11"/>
        <rFont val="Arial"/>
        <charset val="134"/>
      </rPr>
      <t>h4</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h4</t>
    </r>
    <r>
      <rPr>
        <sz val="11"/>
        <rFont val="Arial"/>
        <charset val="163"/>
      </rPr>
      <t xml:space="preserve"> = i</t>
    </r>
    <r>
      <rPr>
        <vertAlign val="subscript"/>
        <sz val="11"/>
        <rFont val="Arial"/>
        <charset val="163"/>
      </rPr>
      <t>h3</t>
    </r>
    <r>
      <rPr>
        <sz val="11"/>
        <rFont val="Arial"/>
        <charset val="163"/>
      </rPr>
      <t>/q =</t>
    </r>
  </si>
  <si>
    <r>
      <t xml:space="preserve"> Chọn, </t>
    </r>
    <r>
      <rPr>
        <sz val="11"/>
        <rFont val="Arial"/>
        <charset val="163"/>
      </rPr>
      <t>i</t>
    </r>
    <r>
      <rPr>
        <vertAlign val="subscript"/>
        <sz val="11"/>
        <rFont val="Arial"/>
        <charset val="163"/>
      </rPr>
      <t>h4</t>
    </r>
    <r>
      <rPr>
        <sz val="11"/>
        <rFont val="Arial"/>
        <charset val="163"/>
      </rPr>
      <t xml:space="preserve"> = </t>
    </r>
  </si>
  <si>
    <r>
      <t xml:space="preserve"> - Tỷ số truyền ở tay số </t>
    </r>
    <r>
      <rPr>
        <b/>
        <sz val="11"/>
        <rFont val="Arial"/>
        <charset val="134"/>
      </rPr>
      <t>5</t>
    </r>
    <r>
      <rPr>
        <sz val="11"/>
        <rFont val="Arial"/>
        <charset val="134"/>
      </rPr>
      <t>, từ q = i</t>
    </r>
    <r>
      <rPr>
        <vertAlign val="subscript"/>
        <sz val="11"/>
        <rFont val="Arial"/>
        <charset val="134"/>
      </rPr>
      <t>h4</t>
    </r>
    <r>
      <rPr>
        <sz val="11"/>
        <rFont val="Arial"/>
        <charset val="134"/>
      </rPr>
      <t>/i</t>
    </r>
    <r>
      <rPr>
        <vertAlign val="subscript"/>
        <sz val="11"/>
        <rFont val="Arial"/>
        <charset val="134"/>
      </rPr>
      <t>h5</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h5</t>
    </r>
    <r>
      <rPr>
        <sz val="11"/>
        <rFont val="Arial"/>
        <charset val="163"/>
      </rPr>
      <t xml:space="preserve"> = i</t>
    </r>
    <r>
      <rPr>
        <vertAlign val="subscript"/>
        <sz val="11"/>
        <rFont val="Arial"/>
        <charset val="163"/>
      </rPr>
      <t>h4</t>
    </r>
    <r>
      <rPr>
        <sz val="11"/>
        <rFont val="Arial"/>
        <charset val="163"/>
      </rPr>
      <t>/q =</t>
    </r>
  </si>
  <si>
    <t>Theo cấp số điều hòa</t>
  </si>
  <si>
    <t xml:space="preserve"> + Khoảng hằng số điều hòa, [a] = (0.18 ÷ 0.54)</t>
  </si>
  <si>
    <t xml:space="preserve"> Chọn a =</t>
  </si>
  <si>
    <t xml:space="preserve"> + Số lượng tay số truyền trong hộp số</t>
  </si>
  <si>
    <t xml:space="preserve"> Số lượng tay số truyền trong hộp số – n,</t>
  </si>
  <si>
    <r>
      <t xml:space="preserve"> Với i</t>
    </r>
    <r>
      <rPr>
        <vertAlign val="subscript"/>
        <sz val="11"/>
        <rFont val="Arial"/>
        <charset val="134"/>
      </rPr>
      <t>hn</t>
    </r>
    <r>
      <rPr>
        <sz val="11"/>
        <rFont val="Arial"/>
        <charset val="134"/>
      </rPr>
      <t xml:space="preserve"> = 1, n được xác định theo biểu thức sau:</t>
    </r>
  </si>
  <si>
    <r>
      <t xml:space="preserve"> n = (i</t>
    </r>
    <r>
      <rPr>
        <vertAlign val="subscript"/>
        <sz val="11"/>
        <rFont val="Arial"/>
        <charset val="134"/>
      </rPr>
      <t>h1</t>
    </r>
    <r>
      <rPr>
        <sz val="11"/>
        <rFont val="Arial"/>
        <charset val="134"/>
      </rPr>
      <t xml:space="preserve"> -1)/a.i</t>
    </r>
    <r>
      <rPr>
        <vertAlign val="subscript"/>
        <sz val="11"/>
        <rFont val="Arial"/>
        <charset val="134"/>
      </rPr>
      <t>h1</t>
    </r>
    <r>
      <rPr>
        <sz val="11"/>
        <rFont val="Arial"/>
        <charset val="134"/>
      </rPr>
      <t xml:space="preserve"> + 1 =</t>
    </r>
  </si>
  <si>
    <t xml:space="preserve">  Hằng số điều hòa, a =</t>
  </si>
  <si>
    <r>
      <t xml:space="preserve"> - Tỷ số truyền ở tay số 2, i</t>
    </r>
    <r>
      <rPr>
        <vertAlign val="subscript"/>
        <sz val="11"/>
        <rFont val="Arial"/>
        <charset val="134"/>
      </rPr>
      <t>h2</t>
    </r>
    <r>
      <rPr>
        <sz val="11"/>
        <rFont val="Arial"/>
        <charset val="134"/>
      </rPr>
      <t xml:space="preserve"> = i</t>
    </r>
    <r>
      <rPr>
        <vertAlign val="subscript"/>
        <sz val="11"/>
        <rFont val="Arial"/>
        <charset val="134"/>
      </rPr>
      <t>h1</t>
    </r>
    <r>
      <rPr>
        <sz val="11"/>
        <rFont val="Arial"/>
        <charset val="134"/>
      </rPr>
      <t>/(1+a.i</t>
    </r>
    <r>
      <rPr>
        <vertAlign val="subscript"/>
        <sz val="11"/>
        <rFont val="Arial"/>
        <charset val="134"/>
      </rPr>
      <t>h1</t>
    </r>
    <r>
      <rPr>
        <sz val="11"/>
        <rFont val="Arial"/>
        <charset val="134"/>
      </rPr>
      <t>) =</t>
    </r>
  </si>
  <si>
    <r>
      <t xml:space="preserve"> - Tỷ số truyền ở tay số 3, i</t>
    </r>
    <r>
      <rPr>
        <vertAlign val="subscript"/>
        <sz val="11"/>
        <rFont val="Arial"/>
        <charset val="134"/>
      </rPr>
      <t xml:space="preserve">h3 </t>
    </r>
    <r>
      <rPr>
        <sz val="11"/>
        <rFont val="Arial"/>
        <charset val="134"/>
      </rPr>
      <t>= i</t>
    </r>
    <r>
      <rPr>
        <vertAlign val="subscript"/>
        <sz val="11"/>
        <rFont val="Arial"/>
        <charset val="134"/>
      </rPr>
      <t>h1</t>
    </r>
    <r>
      <rPr>
        <sz val="11"/>
        <rFont val="Arial"/>
        <charset val="134"/>
      </rPr>
      <t>/(1+2.a.i</t>
    </r>
    <r>
      <rPr>
        <vertAlign val="subscript"/>
        <sz val="11"/>
        <rFont val="Arial"/>
        <charset val="134"/>
      </rPr>
      <t>h1</t>
    </r>
    <r>
      <rPr>
        <sz val="11"/>
        <rFont val="Arial"/>
        <charset val="134"/>
      </rPr>
      <t>)</t>
    </r>
  </si>
  <si>
    <r>
      <t xml:space="preserve"> - Tỷ số truyền ở tay số 4, i</t>
    </r>
    <r>
      <rPr>
        <vertAlign val="subscript"/>
        <sz val="11"/>
        <rFont val="Arial"/>
        <charset val="134"/>
      </rPr>
      <t xml:space="preserve">h4 </t>
    </r>
    <r>
      <rPr>
        <sz val="11"/>
        <rFont val="Arial"/>
        <charset val="134"/>
      </rPr>
      <t>= i</t>
    </r>
    <r>
      <rPr>
        <vertAlign val="subscript"/>
        <sz val="11"/>
        <rFont val="Arial"/>
        <charset val="134"/>
      </rPr>
      <t>h1</t>
    </r>
    <r>
      <rPr>
        <sz val="11"/>
        <rFont val="Arial"/>
        <charset val="134"/>
      </rPr>
      <t>/(1+3.a.i</t>
    </r>
    <r>
      <rPr>
        <vertAlign val="subscript"/>
        <sz val="11"/>
        <rFont val="Arial"/>
        <charset val="134"/>
      </rPr>
      <t>h1</t>
    </r>
    <r>
      <rPr>
        <sz val="11"/>
        <rFont val="Arial"/>
        <charset val="134"/>
      </rPr>
      <t>)</t>
    </r>
  </si>
  <si>
    <t>1.7.4.</t>
  </si>
  <si>
    <r>
      <t xml:space="preserve"> Tỷ số truyền số lùi (i</t>
    </r>
    <r>
      <rPr>
        <vertAlign val="subscript"/>
        <sz val="11"/>
        <rFont val="Arial"/>
        <charset val="134"/>
      </rPr>
      <t>lui</t>
    </r>
    <r>
      <rPr>
        <sz val="11"/>
        <rFont val="Arial"/>
        <charset val="134"/>
      </rPr>
      <t>), thường thuộc khoảng: [i</t>
    </r>
    <r>
      <rPr>
        <vertAlign val="subscript"/>
        <sz val="11"/>
        <rFont val="Arial"/>
        <charset val="163"/>
      </rPr>
      <t>lui</t>
    </r>
    <r>
      <rPr>
        <sz val="11"/>
        <rFont val="Arial"/>
        <charset val="134"/>
      </rPr>
      <t>] = (1.2 ÷ 1.3).i</t>
    </r>
    <r>
      <rPr>
        <vertAlign val="subscript"/>
        <sz val="11"/>
        <rFont val="Arial"/>
        <charset val="163"/>
      </rPr>
      <t>h1</t>
    </r>
  </si>
  <si>
    <r>
      <t xml:space="preserve"> Chọn: i</t>
    </r>
    <r>
      <rPr>
        <vertAlign val="subscript"/>
        <sz val="11"/>
        <rFont val="Arial"/>
        <charset val="134"/>
      </rPr>
      <t>hlui</t>
    </r>
    <r>
      <rPr>
        <sz val="11"/>
        <rFont val="Arial"/>
        <charset val="134"/>
      </rPr>
      <t xml:space="preserve"> =</t>
    </r>
  </si>
  <si>
    <r>
      <t>Є (0 ÷ 0).i</t>
    </r>
    <r>
      <rPr>
        <vertAlign val="subscript"/>
        <sz val="11"/>
        <rFont val="Arial"/>
        <charset val="134"/>
      </rPr>
      <t>h1</t>
    </r>
  </si>
  <si>
    <r>
      <t xml:space="preserve"> Với, i</t>
    </r>
    <r>
      <rPr>
        <vertAlign val="subscript"/>
        <sz val="11"/>
        <rFont val="Arial"/>
        <charset val="134"/>
      </rPr>
      <t>h1</t>
    </r>
    <r>
      <rPr>
        <sz val="11"/>
        <rFont val="Arial"/>
        <charset val="134"/>
      </rPr>
      <t xml:space="preserve"> =</t>
    </r>
  </si>
  <si>
    <r>
      <t xml:space="preserve"> Nên, i</t>
    </r>
    <r>
      <rPr>
        <vertAlign val="subscript"/>
        <sz val="11"/>
        <rFont val="Arial"/>
        <charset val="134"/>
      </rPr>
      <t>hlui</t>
    </r>
    <r>
      <rPr>
        <sz val="11"/>
        <rFont val="Arial"/>
        <charset val="134"/>
      </rPr>
      <t xml:space="preserve"> =</t>
    </r>
  </si>
  <si>
    <t xml:space="preserve"> Hệ thống truyền lực có hộp số và TLC&amp;VS, chọn:</t>
  </si>
  <si>
    <t>liên kết thành một khối, hoặc nhờ trục truyền động</t>
  </si>
  <si>
    <t xml:space="preserve"> Chọn và bố trí các tổng thành trong hệ thống truyền lực xe</t>
  </si>
  <si>
    <t>…</t>
  </si>
  <si>
    <t>Dựa vào bảng 2, thường phân chia phần trăm (%) khối lượng bản thân Go, ra:</t>
  </si>
  <si>
    <t>Є (… ÷ …) kg</t>
  </si>
  <si>
    <t>Chọn, Go =</t>
  </si>
  <si>
    <t xml:space="preserve"> Theo thông số yêu cầu ban đầu và theo mục 1.2.1</t>
  </si>
  <si>
    <t xml:space="preserve">Chọn xe thiết kế thuộc chủng loại: … </t>
  </si>
  <si>
    <t xml:space="preserve"> Theo bảng 2, với chủng loại:</t>
  </si>
  <si>
    <t>xxxx</t>
  </si>
  <si>
    <t>n</t>
  </si>
  <si>
    <r>
      <t>v</t>
    </r>
    <r>
      <rPr>
        <b/>
        <vertAlign val="subscript"/>
        <sz val="11"/>
        <color rgb="FFFF0000"/>
        <rFont val="Arabic Typesetting"/>
        <family val="4"/>
      </rPr>
      <t>max</t>
    </r>
  </si>
  <si>
    <r>
      <t>G</t>
    </r>
    <r>
      <rPr>
        <b/>
        <vertAlign val="subscript"/>
        <sz val="11"/>
        <color rgb="FFFF0000"/>
        <rFont val="Arial"/>
        <family val="2"/>
      </rPr>
      <t>hh</t>
    </r>
  </si>
  <si>
    <t>Thay các giá trị vào biểu thức (2.1)</t>
  </si>
  <si>
    <t xml:space="preserve"> (… ÷ …)(% Go)</t>
  </si>
  <si>
    <t>Vậy là: Go1%  =</t>
  </si>
  <si>
    <t>Suy ra,  Go1%  = (Go1/Go).100(% Go)</t>
  </si>
  <si>
    <t>Đã chọn Go và Go1</t>
  </si>
  <si>
    <t>Nên,  Go2  = (Go – Go1), kg</t>
  </si>
  <si>
    <t>(… ÷ …)(% Go)</t>
  </si>
  <si>
    <t xml:space="preserve"> + Phía trục cầu sau, thuộc khoảng [Go2]% =</t>
  </si>
  <si>
    <t>Thay giá trị Go và Go1 vào biểu thức (2.2)</t>
  </si>
  <si>
    <t>Khoảng khối lượng bản thân xe thường thuộc: [Go] =</t>
  </si>
  <si>
    <t xml:space="preserve"> + Phía trục cầu trước, thuộc khoảng [Go1]% =</t>
  </si>
  <si>
    <t>Suy ra,  Go2%  = 100(% Go) – Go1% =</t>
  </si>
  <si>
    <t>Vậy là: Go2%  =</t>
  </si>
  <si>
    <t>Khối lượng hữu ích Ge được xác định qua biểu thức:</t>
  </si>
  <si>
    <t xml:space="preserve"> + Khối lượng trung bình người và hành lý xách tay</t>
  </si>
  <si>
    <t>Khối lượng người và hành lý xách tay GAP được xác định bằng biểu thức:</t>
  </si>
  <si>
    <t>Ge  = (GAP + Ghh), kg</t>
  </si>
  <si>
    <t>Trong đó:</t>
  </si>
  <si>
    <t>Gp  – khối lượng trung bình 1 người, kg</t>
  </si>
  <si>
    <t>Theo bảng 3, khối lượng trung bình 1 người thuộc khoảng, [Gp] =</t>
  </si>
  <si>
    <t>Ghl/p  – khối lượng trung bình hành lý cho  người, kg</t>
  </si>
  <si>
    <t>Chọn, Gp =</t>
  </si>
  <si>
    <t>Theo bảng 3, khối lượng hành lý trung bình cho 1 người thuộc khoảng 
[Ghl/p] =</t>
  </si>
  <si>
    <t>Chọn, Ghl/p =</t>
  </si>
  <si>
    <t xml:space="preserve"> + Số lượng người tham gia </t>
  </si>
  <si>
    <t xml:space="preserve">Theo số liệu ban đầu n =  … </t>
  </si>
  <si>
    <t>Thay thế các giá trị đã chọn vào biểu thức (2.4), GAP được xác định:</t>
  </si>
  <si>
    <r>
      <t xml:space="preserve"> b. Trọng lượng hàng hóa, G</t>
    </r>
    <r>
      <rPr>
        <vertAlign val="subscript"/>
        <sz val="11"/>
        <color rgb="FFFF0000"/>
        <rFont val="Arial"/>
        <family val="2"/>
      </rPr>
      <t>hh</t>
    </r>
    <r>
      <rPr>
        <sz val="11"/>
        <color rgb="FFFF0000"/>
        <rFont val="Arial"/>
        <family val="2"/>
      </rPr>
      <t>, [kg]</t>
    </r>
  </si>
  <si>
    <r>
      <t xml:space="preserve"> G</t>
    </r>
    <r>
      <rPr>
        <vertAlign val="subscript"/>
        <sz val="11"/>
        <color rgb="FFFF0000"/>
        <rFont val="Arial"/>
        <family val="2"/>
      </rPr>
      <t xml:space="preserve">hh </t>
    </r>
    <r>
      <rPr>
        <sz val="11"/>
        <color rgb="FFFF0000"/>
        <rFont val="Arial"/>
        <family val="2"/>
      </rPr>
      <t>=</t>
    </r>
  </si>
  <si>
    <r>
      <t xml:space="preserve"> + Vận tốc lớn nhất, v</t>
    </r>
    <r>
      <rPr>
        <vertAlign val="subscript"/>
        <sz val="11"/>
        <color rgb="FFFF0000"/>
        <rFont val="Arial"/>
        <family val="2"/>
      </rPr>
      <t>max</t>
    </r>
    <r>
      <rPr>
        <sz val="11"/>
        <color rgb="FFFF0000"/>
        <rFont val="Arial"/>
        <family val="2"/>
      </rPr>
      <t>, [km/h]</t>
    </r>
  </si>
  <si>
    <r>
      <t xml:space="preserve"> v</t>
    </r>
    <r>
      <rPr>
        <vertAlign val="subscript"/>
        <sz val="11"/>
        <color rgb="FFFF0000"/>
        <rFont val="Arial"/>
        <family val="2"/>
      </rPr>
      <t xml:space="preserve">max </t>
    </r>
    <r>
      <rPr>
        <sz val="11"/>
        <color rgb="FFFF0000"/>
        <rFont val="Arial"/>
        <family val="2"/>
      </rPr>
      <t xml:space="preserve">= </t>
    </r>
  </si>
  <si>
    <r>
      <t xml:space="preserve"> a. Trọng lượng bản thân, G</t>
    </r>
    <r>
      <rPr>
        <b/>
        <vertAlign val="subscript"/>
        <sz val="11"/>
        <color rgb="FFFF0000"/>
        <rFont val="Arial"/>
        <family val="2"/>
      </rPr>
      <t>o</t>
    </r>
    <r>
      <rPr>
        <b/>
        <sz val="11"/>
        <color rgb="FFFF0000"/>
        <rFont val="Arial"/>
        <family val="2"/>
      </rPr>
      <t>, [kg]</t>
    </r>
  </si>
  <si>
    <r>
      <t xml:space="preserve"> Chọn, G</t>
    </r>
    <r>
      <rPr>
        <vertAlign val="subscript"/>
        <sz val="11"/>
        <color rgb="FFFF0000"/>
        <rFont val="Arial"/>
        <family val="2"/>
      </rPr>
      <t>o1</t>
    </r>
    <r>
      <rPr>
        <sz val="11"/>
        <color rgb="FFFF0000"/>
        <rFont val="Arial"/>
        <family val="2"/>
      </rPr>
      <t xml:space="preserve"> = </t>
    </r>
  </si>
  <si>
    <r>
      <t>Є (… ÷…)(% G</t>
    </r>
    <r>
      <rPr>
        <vertAlign val="subscript"/>
        <sz val="11"/>
        <color rgb="FFFF0000"/>
        <rFont val="Arial"/>
        <family val="2"/>
      </rPr>
      <t>o</t>
    </r>
    <r>
      <rPr>
        <sz val="11"/>
        <color rgb="FFFF0000"/>
        <rFont val="Arial"/>
        <family val="2"/>
      </rPr>
      <t>)</t>
    </r>
  </si>
  <si>
    <r>
      <t>Xác định được, G</t>
    </r>
    <r>
      <rPr>
        <vertAlign val="subscript"/>
        <sz val="11"/>
        <color rgb="FFFF0000"/>
        <rFont val="Arial"/>
        <family val="2"/>
      </rPr>
      <t>o2</t>
    </r>
    <r>
      <rPr>
        <sz val="11"/>
        <color rgb="FFFF0000"/>
        <rFont val="Arial"/>
        <family val="2"/>
      </rPr>
      <t xml:space="preserve"> = </t>
    </r>
  </si>
  <si>
    <r>
      <t xml:space="preserve"> b. Tải trọng hữu ích, G</t>
    </r>
    <r>
      <rPr>
        <b/>
        <vertAlign val="subscript"/>
        <sz val="11"/>
        <color rgb="FFFF0000"/>
        <rFont val="Arial"/>
        <family val="2"/>
      </rPr>
      <t>e</t>
    </r>
    <r>
      <rPr>
        <b/>
        <sz val="11"/>
        <color rgb="FFFF0000"/>
        <rFont val="Arial"/>
        <family val="2"/>
      </rPr>
      <t>, [kg]</t>
    </r>
  </si>
  <si>
    <r>
      <t xml:space="preserve"> G</t>
    </r>
    <r>
      <rPr>
        <vertAlign val="subscript"/>
        <sz val="11"/>
        <color rgb="FFFF0000"/>
        <rFont val="Arial"/>
        <family val="2"/>
      </rPr>
      <t xml:space="preserve">AP </t>
    </r>
    <r>
      <rPr>
        <sz val="11"/>
        <color rgb="FFFF0000"/>
        <rFont val="Arial"/>
        <family val="2"/>
      </rPr>
      <t>= (G</t>
    </r>
    <r>
      <rPr>
        <vertAlign val="subscript"/>
        <sz val="11"/>
        <color rgb="FFFF0000"/>
        <rFont val="Arial"/>
        <family val="2"/>
      </rPr>
      <t>p</t>
    </r>
    <r>
      <rPr>
        <sz val="11"/>
        <color rgb="FFFF0000"/>
        <rFont val="Arial"/>
        <family val="2"/>
      </rPr>
      <t xml:space="preserve"> + G</t>
    </r>
    <r>
      <rPr>
        <vertAlign val="subscript"/>
        <sz val="11"/>
        <color rgb="FFFF0000"/>
        <rFont val="Arial"/>
        <family val="2"/>
      </rPr>
      <t>hl/p</t>
    </r>
    <r>
      <rPr>
        <sz val="11"/>
        <color rgb="FFFF0000"/>
        <rFont val="Arial"/>
        <family val="2"/>
      </rPr>
      <t>).n, [kg]</t>
    </r>
  </si>
  <si>
    <r>
      <t xml:space="preserve"> G</t>
    </r>
    <r>
      <rPr>
        <vertAlign val="subscript"/>
        <sz val="11"/>
        <color rgb="FFFF0000"/>
        <rFont val="Arial"/>
        <family val="2"/>
      </rPr>
      <t xml:space="preserve">AP </t>
    </r>
    <r>
      <rPr>
        <sz val="11"/>
        <color rgb="FFFF0000"/>
        <rFont val="Arial"/>
        <family val="2"/>
      </rPr>
      <t>= (G</t>
    </r>
    <r>
      <rPr>
        <vertAlign val="subscript"/>
        <sz val="11"/>
        <color rgb="FFFF0000"/>
        <rFont val="Arial"/>
        <family val="2"/>
      </rPr>
      <t>p</t>
    </r>
    <r>
      <rPr>
        <sz val="11"/>
        <color rgb="FFFF0000"/>
        <rFont val="Arial"/>
        <family val="2"/>
      </rPr>
      <t xml:space="preserve"> + G</t>
    </r>
    <r>
      <rPr>
        <vertAlign val="subscript"/>
        <sz val="11"/>
        <color rgb="FFFF0000"/>
        <rFont val="Arial"/>
        <family val="2"/>
      </rPr>
      <t>hl/p</t>
    </r>
    <r>
      <rPr>
        <sz val="11"/>
        <color rgb="FFFF0000"/>
        <rFont val="Arial"/>
        <family val="2"/>
      </rPr>
      <t xml:space="preserve">).n, kg = </t>
    </r>
  </si>
  <si>
    <r>
      <t xml:space="preserve"> G</t>
    </r>
    <r>
      <rPr>
        <vertAlign val="subscript"/>
        <sz val="11"/>
        <color rgb="FFFF0000"/>
        <rFont val="Arial"/>
        <family val="2"/>
      </rPr>
      <t xml:space="preserve">AP </t>
    </r>
    <r>
      <rPr>
        <sz val="11"/>
        <color rgb="FFFF0000"/>
        <rFont val="Arial"/>
        <family val="2"/>
      </rPr>
      <t xml:space="preserve">= </t>
    </r>
  </si>
  <si>
    <t>n =</t>
  </si>
  <si>
    <t>tấn</t>
  </si>
  <si>
    <t xml:space="preserve"> + Vận tốc lớn nhất</t>
  </si>
  <si>
    <r>
      <t>G</t>
    </r>
    <r>
      <rPr>
        <vertAlign val="subscript"/>
        <sz val="13"/>
        <color theme="1"/>
        <rFont val="Times New Roman"/>
        <family val="1"/>
      </rPr>
      <t>hh</t>
    </r>
    <r>
      <rPr>
        <sz val="13"/>
        <color theme="1"/>
        <rFont val="Times New Roman"/>
        <family val="1"/>
      </rPr>
      <t xml:space="preserve"> =</t>
    </r>
  </si>
  <si>
    <t>Vận tốc lớn nhất, mặt đường tương ứng</t>
  </si>
  <si>
    <t>Khối lượng hàng hóa</t>
  </si>
  <si>
    <t>Số lượng người</t>
  </si>
  <si>
    <r>
      <t xml:space="preserve"> + Mặt đường tương ứng với v</t>
    </r>
    <r>
      <rPr>
        <vertAlign val="subscript"/>
        <sz val="13"/>
        <color theme="1"/>
        <rFont val="Times New Roman"/>
        <family val="1"/>
      </rPr>
      <t>max</t>
    </r>
    <r>
      <rPr>
        <sz val="13"/>
        <color theme="1"/>
        <rFont val="Times New Roman"/>
        <family val="1"/>
      </rPr>
      <t xml:space="preserve"> (theo bảng 1), chọn:</t>
    </r>
  </si>
  <si>
    <t>Thông số ban đầu</t>
  </si>
  <si>
    <r>
      <t>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o1</t>
    </r>
    <r>
      <rPr>
        <sz val="13"/>
        <color theme="1"/>
        <rFont val="Times New Roman"/>
        <family val="1"/>
      </rPr>
      <t xml:space="preserve"> + G</t>
    </r>
    <r>
      <rPr>
        <vertAlign val="subscript"/>
        <sz val="13"/>
        <color theme="1"/>
        <rFont val="Times New Roman"/>
        <family val="1"/>
      </rPr>
      <t>o2</t>
    </r>
    <r>
      <rPr>
        <sz val="13"/>
        <color theme="1"/>
        <rFont val="Times New Roman"/>
        <family val="1"/>
      </rPr>
      <t xml:space="preserve">), kg </t>
    </r>
  </si>
  <si>
    <t>Chọn và tính các thông số</t>
  </si>
  <si>
    <t>1.2.1.</t>
  </si>
  <si>
    <t>Chủng loại xe thiết kế</t>
  </si>
  <si>
    <t>Khối lượng ô tô khi đủ tải</t>
  </si>
  <si>
    <t>1.2.2.</t>
  </si>
  <si>
    <r>
      <t>Khối lượng bản thân G</t>
    </r>
    <r>
      <rPr>
        <b/>
        <vertAlign val="subscript"/>
        <sz val="13"/>
        <color theme="1"/>
        <rFont val="Times New Roman"/>
        <family val="1"/>
      </rPr>
      <t>o</t>
    </r>
  </si>
  <si>
    <t>Với:</t>
  </si>
  <si>
    <r>
      <t>G</t>
    </r>
    <r>
      <rPr>
        <vertAlign val="subscript"/>
        <sz val="13"/>
        <color theme="1"/>
        <rFont val="Times New Roman"/>
        <family val="1"/>
      </rPr>
      <t>o1</t>
    </r>
    <r>
      <rPr>
        <sz val="13"/>
        <color theme="1"/>
        <rFont val="Times New Roman"/>
        <family val="1"/>
      </rPr>
      <t xml:space="preserve"> – khối lượng G</t>
    </r>
    <r>
      <rPr>
        <vertAlign val="subscript"/>
        <sz val="13"/>
        <color theme="1"/>
        <rFont val="Times New Roman"/>
        <family val="1"/>
      </rPr>
      <t>o</t>
    </r>
    <r>
      <rPr>
        <sz val="13"/>
        <color theme="1"/>
        <rFont val="Times New Roman"/>
        <family val="1"/>
      </rPr>
      <t xml:space="preserve"> phân bố ra phía trục cầu trước, kg; </t>
    </r>
  </si>
  <si>
    <r>
      <t>G</t>
    </r>
    <r>
      <rPr>
        <vertAlign val="subscript"/>
        <sz val="13"/>
        <color theme="1"/>
        <rFont val="Times New Roman"/>
        <family val="1"/>
      </rPr>
      <t>o2</t>
    </r>
    <r>
      <rPr>
        <sz val="13"/>
        <color theme="1"/>
        <rFont val="Times New Roman"/>
        <family val="1"/>
      </rPr>
      <t xml:space="preserve"> – khối lượng G</t>
    </r>
    <r>
      <rPr>
        <vertAlign val="subscript"/>
        <sz val="13"/>
        <color theme="1"/>
        <rFont val="Times New Roman"/>
        <family val="1"/>
      </rPr>
      <t>o</t>
    </r>
    <r>
      <rPr>
        <sz val="13"/>
        <color theme="1"/>
        <rFont val="Times New Roman"/>
        <family val="1"/>
      </rPr>
      <t xml:space="preserve"> phân bố ra phía trục cầu sau, kg.</t>
    </r>
  </si>
  <si>
    <t>.(2.4)</t>
  </si>
  <si>
    <t>.(2.3)</t>
  </si>
  <si>
    <r>
      <t>G</t>
    </r>
    <r>
      <rPr>
        <vertAlign val="subscript"/>
        <sz val="13"/>
        <color theme="1"/>
        <rFont val="Times New Roman"/>
        <family val="1"/>
      </rPr>
      <t>o1</t>
    </r>
    <r>
      <rPr>
        <sz val="13"/>
        <color theme="1"/>
        <rFont val="Times New Roman"/>
        <family val="1"/>
      </rPr>
      <t>%  = (G</t>
    </r>
    <r>
      <rPr>
        <vertAlign val="subscript"/>
        <sz val="13"/>
        <color theme="1"/>
        <rFont val="Times New Roman"/>
        <family val="1"/>
      </rPr>
      <t>o1</t>
    </r>
    <r>
      <rPr>
        <sz val="13"/>
        <color theme="1"/>
        <rFont val="Times New Roman"/>
        <family val="1"/>
      </rPr>
      <t>/G</t>
    </r>
    <r>
      <rPr>
        <vertAlign val="subscript"/>
        <sz val="13"/>
        <color theme="1"/>
        <rFont val="Times New Roman"/>
        <family val="1"/>
      </rPr>
      <t>o</t>
    </r>
    <r>
      <rPr>
        <sz val="13"/>
        <color theme="1"/>
        <rFont val="Times New Roman"/>
        <family val="1"/>
      </rPr>
      <t>).100(% G</t>
    </r>
    <r>
      <rPr>
        <vertAlign val="subscript"/>
        <sz val="13"/>
        <color theme="1"/>
        <rFont val="Times New Roman"/>
        <family val="1"/>
      </rPr>
      <t>o</t>
    </r>
    <r>
      <rPr>
        <sz val="13"/>
        <color theme="1"/>
        <rFont val="Times New Roman"/>
        <family val="1"/>
      </rPr>
      <t>)</t>
    </r>
  </si>
  <si>
    <r>
      <t>G</t>
    </r>
    <r>
      <rPr>
        <vertAlign val="subscript"/>
        <sz val="13"/>
        <rFont val="Times New Roman"/>
        <family val="1"/>
      </rPr>
      <t>o1</t>
    </r>
    <r>
      <rPr>
        <sz val="13"/>
        <rFont val="Times New Roman"/>
        <family val="1"/>
      </rPr>
      <t xml:space="preserve"> =</t>
    </r>
  </si>
  <si>
    <t>xxx</t>
  </si>
  <si>
    <r>
      <t>[G</t>
    </r>
    <r>
      <rPr>
        <vertAlign val="subscript"/>
        <sz val="13"/>
        <rFont val="Times New Roman"/>
        <family val="1"/>
      </rPr>
      <t>o2</t>
    </r>
    <r>
      <rPr>
        <sz val="13"/>
        <rFont val="Times New Roman"/>
        <family val="1"/>
      </rPr>
      <t>]% =</t>
    </r>
  </si>
  <si>
    <r>
      <t>(% G</t>
    </r>
    <r>
      <rPr>
        <vertAlign val="subscript"/>
        <sz val="13"/>
        <rFont val="Times New Roman"/>
        <family val="1"/>
      </rPr>
      <t>o</t>
    </r>
    <r>
      <rPr>
        <sz val="13"/>
        <rFont val="Times New Roman"/>
        <family val="1"/>
      </rPr>
      <t>)</t>
    </r>
  </si>
  <si>
    <t>(xxxx ÷ xxxx)</t>
  </si>
  <si>
    <r>
      <t>G</t>
    </r>
    <r>
      <rPr>
        <vertAlign val="subscript"/>
        <sz val="13"/>
        <rFont val="Times New Roman"/>
        <family val="1"/>
      </rPr>
      <t>hh</t>
    </r>
    <r>
      <rPr>
        <sz val="13"/>
        <rFont val="Times New Roman"/>
        <family val="1"/>
      </rPr>
      <t xml:space="preserve"> =</t>
    </r>
  </si>
  <si>
    <r>
      <t>v</t>
    </r>
    <r>
      <rPr>
        <vertAlign val="subscript"/>
        <sz val="13"/>
        <rFont val="Times New Roman"/>
        <family val="1"/>
      </rPr>
      <t>max</t>
    </r>
    <r>
      <rPr>
        <sz val="13"/>
        <rFont val="Times New Roman"/>
        <family val="1"/>
      </rPr>
      <t xml:space="preserve"> =</t>
    </r>
  </si>
  <si>
    <r>
      <t>[G</t>
    </r>
    <r>
      <rPr>
        <vertAlign val="subscript"/>
        <sz val="13"/>
        <rFont val="Times New Roman"/>
        <family val="1"/>
      </rPr>
      <t>o</t>
    </r>
    <r>
      <rPr>
        <sz val="13"/>
        <rFont val="Times New Roman"/>
        <family val="1"/>
      </rPr>
      <t>] =</t>
    </r>
  </si>
  <si>
    <r>
      <t>G</t>
    </r>
    <r>
      <rPr>
        <vertAlign val="subscript"/>
        <sz val="13"/>
        <rFont val="Times New Roman"/>
        <family val="1"/>
      </rPr>
      <t>o</t>
    </r>
    <r>
      <rPr>
        <sz val="13"/>
        <rFont val="Times New Roman"/>
        <family val="1"/>
      </rPr>
      <t xml:space="preserve"> =</t>
    </r>
  </si>
  <si>
    <r>
      <t>[G</t>
    </r>
    <r>
      <rPr>
        <vertAlign val="subscript"/>
        <sz val="13"/>
        <rFont val="Times New Roman"/>
        <family val="1"/>
      </rPr>
      <t>o1</t>
    </r>
    <r>
      <rPr>
        <sz val="13"/>
        <rFont val="Times New Roman"/>
        <family val="1"/>
      </rPr>
      <t>]% =</t>
    </r>
  </si>
  <si>
    <r>
      <t>G</t>
    </r>
    <r>
      <rPr>
        <vertAlign val="subscript"/>
        <sz val="13"/>
        <rFont val="Times New Roman"/>
        <family val="1"/>
      </rPr>
      <t>o1</t>
    </r>
    <r>
      <rPr>
        <sz val="13"/>
        <rFont val="Times New Roman"/>
        <family val="1"/>
      </rPr>
      <t>%  =</t>
    </r>
  </si>
  <si>
    <r>
      <t>G</t>
    </r>
    <r>
      <rPr>
        <vertAlign val="subscript"/>
        <sz val="13"/>
        <rFont val="Times New Roman"/>
        <family val="1"/>
      </rPr>
      <t>o2</t>
    </r>
    <r>
      <rPr>
        <sz val="13"/>
        <rFont val="Times New Roman"/>
        <family val="1"/>
      </rPr>
      <t xml:space="preserve"> =</t>
    </r>
  </si>
  <si>
    <r>
      <t>G</t>
    </r>
    <r>
      <rPr>
        <vertAlign val="subscript"/>
        <sz val="13"/>
        <rFont val="Times New Roman"/>
        <family val="1"/>
      </rPr>
      <t>o2</t>
    </r>
    <r>
      <rPr>
        <sz val="13"/>
        <rFont val="Times New Roman"/>
        <family val="1"/>
      </rPr>
      <t xml:space="preserve">% </t>
    </r>
  </si>
  <si>
    <t>thuộc chủng loại:</t>
  </si>
  <si>
    <t>Theo các thông số yêu cầu ban đầu, xe thiết kế</t>
  </si>
  <si>
    <t>Với chủng loại:</t>
  </si>
  <si>
    <r>
      <t>và dựa theo bảng 2, khối lượng bản thân xe G</t>
    </r>
    <r>
      <rPr>
        <vertAlign val="subscript"/>
        <sz val="13"/>
        <color theme="1"/>
        <rFont val="Times New Roman"/>
        <family val="1"/>
      </rPr>
      <t>o</t>
    </r>
    <r>
      <rPr>
        <sz val="13"/>
        <color theme="1"/>
        <rFont val="Times New Roman"/>
        <family val="1"/>
      </rPr>
      <t xml:space="preserve"> thường thuộc khoảng: </t>
    </r>
  </si>
  <si>
    <r>
      <t>G</t>
    </r>
    <r>
      <rPr>
        <vertAlign val="subscript"/>
        <sz val="13"/>
        <color theme="1"/>
        <rFont val="Times New Roman"/>
        <family val="1"/>
      </rPr>
      <t>o</t>
    </r>
    <r>
      <rPr>
        <sz val="13"/>
        <color theme="1"/>
        <rFont val="Times New Roman"/>
        <family val="1"/>
      </rPr>
      <t xml:space="preserve"> được phân bố thành 2 phần khối lượng:</t>
    </r>
  </si>
  <si>
    <r>
      <t>Chọn khối lượng G</t>
    </r>
    <r>
      <rPr>
        <vertAlign val="subscript"/>
        <sz val="13"/>
        <color theme="1"/>
        <rFont val="Times New Roman"/>
        <family val="1"/>
      </rPr>
      <t>o</t>
    </r>
    <r>
      <rPr>
        <sz val="13"/>
        <color theme="1"/>
        <rFont val="Times New Roman"/>
        <family val="1"/>
      </rPr>
      <t xml:space="preserve"> phân bố ra phía trục cầu trước, là</t>
    </r>
  </si>
  <si>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o1</t>
    </r>
    <r>
      <rPr>
        <sz val="13"/>
        <color theme="1"/>
        <rFont val="Times New Roman"/>
        <family val="1"/>
      </rPr>
      <t xml:space="preserve"> vào biểu thức (2.5), có:</t>
    </r>
  </si>
  <si>
    <r>
      <t>Tỷ lệ G</t>
    </r>
    <r>
      <rPr>
        <vertAlign val="subscript"/>
        <sz val="13"/>
        <color theme="1"/>
        <rFont val="Times New Roman"/>
        <family val="1"/>
      </rPr>
      <t>o1</t>
    </r>
    <r>
      <rPr>
        <sz val="13"/>
        <color theme="1"/>
        <rFont val="Times New Roman"/>
        <family val="1"/>
      </rPr>
      <t xml:space="preserve"> so với G</t>
    </r>
    <r>
      <rPr>
        <vertAlign val="subscript"/>
        <sz val="13"/>
        <color theme="1"/>
        <rFont val="Times New Roman"/>
        <family val="1"/>
      </rPr>
      <t>o</t>
    </r>
    <r>
      <rPr>
        <sz val="13"/>
        <color theme="1"/>
        <rFont val="Times New Roman"/>
        <family val="1"/>
      </rPr>
      <t xml:space="preserve"> theo phần trăm được tính theo biểu thức: </t>
    </r>
  </si>
  <si>
    <t>Từ biểu thức (2.2), suy ra:</t>
  </si>
  <si>
    <r>
      <t>G</t>
    </r>
    <r>
      <rPr>
        <vertAlign val="subscript"/>
        <sz val="13"/>
        <color theme="1"/>
        <rFont val="Times New Roman"/>
        <family val="1"/>
      </rPr>
      <t>o2</t>
    </r>
    <r>
      <rPr>
        <sz val="13"/>
        <color theme="1"/>
        <rFont val="Times New Roman"/>
        <family val="1"/>
      </rPr>
      <t xml:space="preserve"> = (G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o1</t>
    </r>
    <r>
      <rPr>
        <sz val="13"/>
        <color theme="1"/>
        <rFont val="Times New Roman"/>
        <family val="1"/>
      </rPr>
      <t xml:space="preserve">), kg </t>
    </r>
  </si>
  <si>
    <t>Nên chọn,</t>
  </si>
  <si>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o1</t>
    </r>
    <r>
      <rPr>
        <sz val="13"/>
        <color theme="1"/>
        <rFont val="Times New Roman"/>
        <family val="1"/>
      </rPr>
      <t xml:space="preserve"> vào biểu thức (2.6), có:</t>
    </r>
  </si>
  <si>
    <r>
      <t>% G</t>
    </r>
    <r>
      <rPr>
        <vertAlign val="subscript"/>
        <sz val="13"/>
        <rFont val="Times New Roman"/>
        <family val="1"/>
      </rPr>
      <t xml:space="preserve">o </t>
    </r>
    <r>
      <rPr>
        <sz val="13"/>
        <rFont val="Times New Roman"/>
        <family val="1"/>
      </rPr>
      <t>Є [G</t>
    </r>
    <r>
      <rPr>
        <vertAlign val="subscript"/>
        <sz val="13"/>
        <rFont val="Times New Roman"/>
        <family val="1"/>
      </rPr>
      <t>o1</t>
    </r>
    <r>
      <rPr>
        <sz val="13"/>
        <rFont val="Times New Roman"/>
        <family val="1"/>
      </rPr>
      <t>]% =</t>
    </r>
  </si>
  <si>
    <r>
      <t>Tỷ lệ G</t>
    </r>
    <r>
      <rPr>
        <vertAlign val="subscript"/>
        <sz val="13"/>
        <color theme="1"/>
        <rFont val="Times New Roman"/>
        <family val="1"/>
      </rPr>
      <t>o2</t>
    </r>
    <r>
      <rPr>
        <sz val="13"/>
        <color theme="1"/>
        <rFont val="Times New Roman"/>
        <family val="1"/>
      </rPr>
      <t xml:space="preserve"> so với G</t>
    </r>
    <r>
      <rPr>
        <vertAlign val="subscript"/>
        <sz val="13"/>
        <color theme="1"/>
        <rFont val="Times New Roman"/>
        <family val="1"/>
      </rPr>
      <t>o</t>
    </r>
    <r>
      <rPr>
        <sz val="13"/>
        <color theme="1"/>
        <rFont val="Times New Roman"/>
        <family val="1"/>
      </rPr>
      <t xml:space="preserve"> theo phần trăm được tính:</t>
    </r>
  </si>
  <si>
    <r>
      <t>G</t>
    </r>
    <r>
      <rPr>
        <vertAlign val="subscript"/>
        <sz val="13"/>
        <color theme="1"/>
        <rFont val="Times New Roman"/>
        <family val="1"/>
      </rPr>
      <t>o2</t>
    </r>
    <r>
      <rPr>
        <sz val="13"/>
        <color theme="1"/>
        <rFont val="Times New Roman"/>
        <family val="1"/>
      </rPr>
      <t>%  = (G</t>
    </r>
    <r>
      <rPr>
        <vertAlign val="subscript"/>
        <sz val="13"/>
        <color theme="1"/>
        <rFont val="Times New Roman"/>
        <family val="1"/>
      </rPr>
      <t>o2</t>
    </r>
    <r>
      <rPr>
        <sz val="13"/>
        <color theme="1"/>
        <rFont val="Times New Roman"/>
        <family val="1"/>
      </rPr>
      <t>/G</t>
    </r>
    <r>
      <rPr>
        <vertAlign val="subscript"/>
        <sz val="13"/>
        <color theme="1"/>
        <rFont val="Times New Roman"/>
        <family val="1"/>
      </rPr>
      <t>o</t>
    </r>
    <r>
      <rPr>
        <sz val="13"/>
        <color theme="1"/>
        <rFont val="Times New Roman"/>
        <family val="1"/>
      </rPr>
      <t>).100(% G</t>
    </r>
    <r>
      <rPr>
        <vertAlign val="subscript"/>
        <sz val="13"/>
        <color theme="1"/>
        <rFont val="Times New Roman"/>
        <family val="1"/>
      </rPr>
      <t>o</t>
    </r>
    <r>
      <rPr>
        <sz val="13"/>
        <color theme="1"/>
        <rFont val="Times New Roman"/>
        <family val="1"/>
      </rPr>
      <t>)</t>
    </r>
  </si>
  <si>
    <r>
      <t>% G</t>
    </r>
    <r>
      <rPr>
        <vertAlign val="subscript"/>
        <sz val="13"/>
        <rFont val="Times New Roman"/>
        <family val="1"/>
      </rPr>
      <t xml:space="preserve">o </t>
    </r>
    <r>
      <rPr>
        <sz val="13"/>
        <rFont val="Times New Roman"/>
        <family val="1"/>
      </rPr>
      <t>Є [G</t>
    </r>
    <r>
      <rPr>
        <vertAlign val="subscript"/>
        <sz val="13"/>
        <rFont val="Times New Roman"/>
        <family val="1"/>
      </rPr>
      <t>o2</t>
    </r>
    <r>
      <rPr>
        <sz val="13"/>
        <rFont val="Times New Roman"/>
        <family val="1"/>
      </rPr>
      <t>] =</t>
    </r>
  </si>
  <si>
    <t>.(2.10)</t>
  </si>
  <si>
    <t>So sánh biểu thức (2.9) với (2.10) cho thấy:</t>
  </si>
  <si>
    <r>
      <t>% G</t>
    </r>
    <r>
      <rPr>
        <vertAlign val="subscript"/>
        <sz val="13"/>
        <rFont val="Times New Roman"/>
        <family val="1"/>
      </rPr>
      <t>o</t>
    </r>
  </si>
  <si>
    <r>
      <rPr>
        <sz val="13"/>
        <rFont val="Times New Roman"/>
        <family val="1"/>
      </rPr>
      <t>Biểu thức (2.9)</t>
    </r>
    <r>
      <rPr>
        <sz val="13"/>
        <color rgb="FFFF0000"/>
        <rFont val="Times New Roman"/>
        <family val="1"/>
      </rPr>
      <t xml:space="preserve"> thỏa/hay không thỏa mãn </t>
    </r>
    <r>
      <rPr>
        <sz val="13"/>
        <rFont val="Times New Roman"/>
        <family val="1"/>
      </rPr>
      <t>điều kiện (2.10)</t>
    </r>
  </si>
  <si>
    <r>
      <t>b. Khối lượng hữu ích G</t>
    </r>
    <r>
      <rPr>
        <b/>
        <vertAlign val="subscript"/>
        <sz val="13"/>
        <color theme="1"/>
        <rFont val="Times New Roman"/>
        <family val="1"/>
      </rPr>
      <t>e</t>
    </r>
  </si>
  <si>
    <r>
      <t>Khối lượng hữu ích G</t>
    </r>
    <r>
      <rPr>
        <vertAlign val="subscript"/>
        <sz val="13"/>
        <color theme="1"/>
        <rFont val="Times New Roman"/>
        <family val="1"/>
      </rPr>
      <t>e</t>
    </r>
    <r>
      <rPr>
        <sz val="13"/>
        <color theme="1"/>
        <rFont val="Times New Roman"/>
        <family val="1"/>
      </rPr>
      <t xml:space="preserve"> được xác định qua biểu thức:</t>
    </r>
  </si>
  <si>
    <t>Với,</t>
  </si>
  <si>
    <t>+ Khối lượng trung bình người và hành lý xách tay</t>
  </si>
  <si>
    <r>
      <t>Khối lượng người và hành lý xách tay G</t>
    </r>
    <r>
      <rPr>
        <vertAlign val="subscript"/>
        <sz val="13"/>
        <color theme="1"/>
        <rFont val="Times New Roman"/>
        <family val="1"/>
      </rPr>
      <t>AP</t>
    </r>
    <r>
      <rPr>
        <sz val="13"/>
        <color theme="1"/>
        <rFont val="Times New Roman"/>
        <family val="1"/>
      </rPr>
      <t xml:space="preserve"> được xác định bằng biểu thức:</t>
    </r>
  </si>
  <si>
    <r>
      <t>G</t>
    </r>
    <r>
      <rPr>
        <vertAlign val="subscript"/>
        <sz val="13"/>
        <color theme="1"/>
        <rFont val="Times New Roman"/>
        <family val="1"/>
      </rPr>
      <t>e</t>
    </r>
    <r>
      <rPr>
        <sz val="13"/>
        <color theme="1"/>
        <rFont val="Times New Roman"/>
        <family val="1"/>
      </rPr>
      <t xml:space="preserve"> = (G</t>
    </r>
    <r>
      <rPr>
        <vertAlign val="subscript"/>
        <sz val="13"/>
        <color theme="1"/>
        <rFont val="Times New Roman"/>
        <family val="1"/>
      </rPr>
      <t>AP</t>
    </r>
    <r>
      <rPr>
        <sz val="13"/>
        <color theme="1"/>
        <rFont val="Times New Roman"/>
        <family val="1"/>
      </rPr>
      <t xml:space="preserve"> + G</t>
    </r>
    <r>
      <rPr>
        <vertAlign val="subscript"/>
        <sz val="13"/>
        <color theme="1"/>
        <rFont val="Times New Roman"/>
        <family val="1"/>
      </rPr>
      <t>hh</t>
    </r>
    <r>
      <rPr>
        <sz val="13"/>
        <color theme="1"/>
        <rFont val="Times New Roman"/>
        <family val="1"/>
      </rPr>
      <t xml:space="preserve">), kg </t>
    </r>
  </si>
  <si>
    <r>
      <t>G</t>
    </r>
    <r>
      <rPr>
        <vertAlign val="subscript"/>
        <sz val="13"/>
        <color theme="1"/>
        <rFont val="Times New Roman"/>
        <family val="1"/>
      </rPr>
      <t>AP</t>
    </r>
    <r>
      <rPr>
        <sz val="13"/>
        <color theme="1"/>
        <rFont val="Times New Roman"/>
        <family val="1"/>
      </rPr>
      <t xml:space="preserve"> – khối lượng trung bình người và hành lý xách tay tham gia, kg;</t>
    </r>
  </si>
  <si>
    <r>
      <t>G</t>
    </r>
    <r>
      <rPr>
        <vertAlign val="subscript"/>
        <sz val="13"/>
        <color theme="1"/>
        <rFont val="Times New Roman"/>
        <family val="1"/>
      </rPr>
      <t>hh</t>
    </r>
    <r>
      <rPr>
        <sz val="13"/>
        <color theme="1"/>
        <rFont val="Times New Roman"/>
        <family val="1"/>
      </rPr>
      <t xml:space="preserve"> – khối lượng hàng hóa tham gia, kg;</t>
    </r>
  </si>
  <si>
    <r>
      <t>G</t>
    </r>
    <r>
      <rPr>
        <vertAlign val="subscript"/>
        <sz val="13"/>
        <color theme="1"/>
        <rFont val="Times New Roman"/>
        <family val="1"/>
      </rPr>
      <t>AP</t>
    </r>
    <r>
      <rPr>
        <sz val="13"/>
        <color theme="1"/>
        <rFont val="Times New Roman"/>
        <family val="1"/>
      </rPr>
      <t xml:space="preserve"> = (G</t>
    </r>
    <r>
      <rPr>
        <vertAlign val="subscript"/>
        <sz val="13"/>
        <color theme="1"/>
        <rFont val="Times New Roman"/>
        <family val="1"/>
      </rPr>
      <t>p</t>
    </r>
    <r>
      <rPr>
        <sz val="13"/>
        <color theme="1"/>
        <rFont val="Times New Roman"/>
        <family val="1"/>
      </rPr>
      <t xml:space="preserve"> + G</t>
    </r>
    <r>
      <rPr>
        <vertAlign val="subscript"/>
        <sz val="13"/>
        <color theme="1"/>
        <rFont val="Times New Roman"/>
        <family val="1"/>
      </rPr>
      <t>hl/p</t>
    </r>
    <r>
      <rPr>
        <sz val="13"/>
        <color theme="1"/>
        <rFont val="Times New Roman"/>
        <family val="1"/>
      </rPr>
      <t xml:space="preserve">).n, kg </t>
    </r>
  </si>
  <si>
    <r>
      <t>G</t>
    </r>
    <r>
      <rPr>
        <vertAlign val="subscript"/>
        <sz val="13"/>
        <color theme="1"/>
        <rFont val="Times New Roman"/>
        <family val="1"/>
      </rPr>
      <t>p</t>
    </r>
    <r>
      <rPr>
        <sz val="13"/>
        <color theme="1"/>
        <rFont val="Times New Roman"/>
        <family val="1"/>
      </rPr>
      <t xml:space="preserve"> – khối lượng trung bình 1 người, kg</t>
    </r>
  </si>
  <si>
    <r>
      <t>G</t>
    </r>
    <r>
      <rPr>
        <vertAlign val="subscript"/>
        <sz val="13"/>
        <color theme="1"/>
        <rFont val="Times New Roman"/>
        <family val="1"/>
      </rPr>
      <t>hl/p</t>
    </r>
    <r>
      <rPr>
        <sz val="13"/>
        <color theme="1"/>
        <rFont val="Times New Roman"/>
        <family val="1"/>
      </rPr>
      <t xml:space="preserve"> – khối lượng trung bình hành lý cho người, kg</t>
    </r>
  </si>
  <si>
    <r>
      <t>[G</t>
    </r>
    <r>
      <rPr>
        <vertAlign val="subscript"/>
        <sz val="13"/>
        <color theme="1"/>
        <rFont val="Times New Roman"/>
        <family val="1"/>
      </rPr>
      <t>p</t>
    </r>
    <r>
      <rPr>
        <sz val="13"/>
        <color theme="1"/>
        <rFont val="Times New Roman"/>
        <family val="1"/>
      </rPr>
      <t>] =</t>
    </r>
  </si>
  <si>
    <t>Theo bảng 3, khối lượng trung bình 1 người thuộc khoảng</t>
  </si>
  <si>
    <r>
      <t>G</t>
    </r>
    <r>
      <rPr>
        <vertAlign val="subscript"/>
        <sz val="13"/>
        <color theme="1"/>
        <rFont val="Times New Roman"/>
        <family val="1"/>
      </rPr>
      <t>p</t>
    </r>
    <r>
      <rPr>
        <sz val="13"/>
        <color theme="1"/>
        <rFont val="Times New Roman"/>
        <family val="1"/>
      </rPr>
      <t xml:space="preserve"> =</t>
    </r>
  </si>
  <si>
    <r>
      <t>[G</t>
    </r>
    <r>
      <rPr>
        <vertAlign val="subscript"/>
        <sz val="13"/>
        <color theme="1"/>
        <rFont val="Times New Roman"/>
        <family val="1"/>
      </rPr>
      <t>hl/p</t>
    </r>
    <r>
      <rPr>
        <sz val="13"/>
        <color theme="1"/>
        <rFont val="Times New Roman"/>
        <family val="1"/>
      </rPr>
      <t>] =</t>
    </r>
  </si>
  <si>
    <t xml:space="preserve">Theo bảng 3, khối lượng hành lý trung bình cho 1 người thuộc khoảng: </t>
  </si>
  <si>
    <r>
      <t>G</t>
    </r>
    <r>
      <rPr>
        <vertAlign val="subscript"/>
        <sz val="13"/>
        <color theme="1"/>
        <rFont val="Times New Roman"/>
        <family val="1"/>
      </rPr>
      <t>hl/p</t>
    </r>
    <r>
      <rPr>
        <sz val="13"/>
        <color theme="1"/>
        <rFont val="Times New Roman"/>
        <family val="1"/>
      </rPr>
      <t xml:space="preserve"> =</t>
    </r>
  </si>
  <si>
    <t>Thay thế các giá trị đã chọn vào biểu thức (2.12):</t>
  </si>
  <si>
    <r>
      <t>G</t>
    </r>
    <r>
      <rPr>
        <vertAlign val="subscript"/>
        <sz val="13"/>
        <color theme="1"/>
        <rFont val="Times New Roman"/>
        <family val="1"/>
      </rPr>
      <t>AP</t>
    </r>
    <r>
      <rPr>
        <sz val="13"/>
        <color theme="1"/>
        <rFont val="Times New Roman"/>
        <family val="1"/>
      </rPr>
      <t xml:space="preserve"> =</t>
    </r>
  </si>
  <si>
    <r>
      <t>G</t>
    </r>
    <r>
      <rPr>
        <vertAlign val="subscript"/>
        <sz val="13"/>
        <color theme="1"/>
        <rFont val="Times New Roman"/>
        <family val="1"/>
      </rPr>
      <t>e</t>
    </r>
    <r>
      <rPr>
        <sz val="13"/>
        <color theme="1"/>
        <rFont val="Times New Roman"/>
        <family val="1"/>
      </rPr>
      <t xml:space="preserve"> = </t>
    </r>
  </si>
  <si>
    <r>
      <t xml:space="preserve"> + </t>
    </r>
    <r>
      <rPr>
        <b/>
        <sz val="13"/>
        <color theme="1"/>
        <rFont val="Times New Roman"/>
        <family val="1"/>
      </rPr>
      <t>Khối lượng hàng hóa</t>
    </r>
    <r>
      <rPr>
        <sz val="13"/>
        <color theme="1"/>
        <rFont val="Times New Roman"/>
        <family val="1"/>
      </rPr>
      <t xml:space="preserve">, theo yêu cầu ban đầu, có: </t>
    </r>
  </si>
  <si>
    <r>
      <t xml:space="preserve"> + </t>
    </r>
    <r>
      <rPr>
        <b/>
        <sz val="13"/>
        <color theme="1"/>
        <rFont val="Times New Roman"/>
        <family val="1"/>
      </rPr>
      <t>Số lượng người tham gia</t>
    </r>
    <r>
      <rPr>
        <sz val="13"/>
        <color theme="1"/>
        <rFont val="Times New Roman"/>
        <family val="1"/>
      </rPr>
      <t>, theo số liệu yêu cầu ban đầu, số lượng người tham gia,</t>
    </r>
  </si>
  <si>
    <t>c. Khối lượng xe khi đủ tải</t>
  </si>
  <si>
    <r>
      <t>Khối lượng xe đủ tải G</t>
    </r>
    <r>
      <rPr>
        <vertAlign val="subscript"/>
        <sz val="13"/>
        <color theme="1"/>
        <rFont val="Times New Roman"/>
        <family val="1"/>
      </rPr>
      <t>a</t>
    </r>
    <r>
      <rPr>
        <sz val="13"/>
        <color theme="1"/>
        <rFont val="Times New Roman"/>
        <family val="1"/>
      </rPr>
      <t>, được xác định bởi biểu thức:</t>
    </r>
  </si>
  <si>
    <r>
      <t>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e</t>
    </r>
    <r>
      <rPr>
        <sz val="13"/>
        <color theme="1"/>
        <rFont val="Times New Roman"/>
        <family val="1"/>
      </rPr>
      <t xml:space="preserve">), kg </t>
    </r>
  </si>
  <si>
    <t>Khối lượng khi xe đủ tải G được phân bố thành 2 khối lượng, theo biểu thức:</t>
  </si>
  <si>
    <r>
      <t>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a1</t>
    </r>
    <r>
      <rPr>
        <sz val="13"/>
        <color theme="1"/>
        <rFont val="Times New Roman"/>
        <family val="1"/>
      </rPr>
      <t xml:space="preserve"> + G</t>
    </r>
    <r>
      <rPr>
        <vertAlign val="subscript"/>
        <sz val="13"/>
        <color theme="1"/>
        <rFont val="Times New Roman"/>
        <family val="1"/>
      </rPr>
      <t>a2</t>
    </r>
    <r>
      <rPr>
        <sz val="13"/>
        <color theme="1"/>
        <rFont val="Times New Roman"/>
        <family val="1"/>
      </rPr>
      <t xml:space="preserve">), kg </t>
    </r>
  </si>
  <si>
    <r>
      <t>G</t>
    </r>
    <r>
      <rPr>
        <vertAlign val="subscript"/>
        <sz val="13"/>
        <color theme="1"/>
        <rFont val="Times New Roman"/>
        <family val="1"/>
      </rPr>
      <t>a1</t>
    </r>
    <r>
      <rPr>
        <sz val="13"/>
        <color theme="1"/>
        <rFont val="Times New Roman"/>
        <family val="1"/>
      </rPr>
      <t xml:space="preserve"> – khối lượng G</t>
    </r>
    <r>
      <rPr>
        <vertAlign val="subscript"/>
        <sz val="13"/>
        <color theme="1"/>
        <rFont val="Times New Roman"/>
        <family val="1"/>
      </rPr>
      <t>a</t>
    </r>
    <r>
      <rPr>
        <sz val="13"/>
        <color theme="1"/>
        <rFont val="Times New Roman"/>
        <family val="1"/>
      </rPr>
      <t xml:space="preserve"> phân bố ra phía trục cầu trước, kg; </t>
    </r>
  </si>
  <si>
    <r>
      <t>G</t>
    </r>
    <r>
      <rPr>
        <vertAlign val="subscript"/>
        <sz val="13"/>
        <color theme="1"/>
        <rFont val="Times New Roman"/>
        <family val="1"/>
      </rPr>
      <t>a2</t>
    </r>
    <r>
      <rPr>
        <sz val="13"/>
        <color theme="1"/>
        <rFont val="Times New Roman"/>
        <family val="1"/>
      </rPr>
      <t xml:space="preserve"> – khối lượng G</t>
    </r>
    <r>
      <rPr>
        <vertAlign val="subscript"/>
        <sz val="13"/>
        <color theme="1"/>
        <rFont val="Times New Roman"/>
        <family val="1"/>
      </rPr>
      <t>a</t>
    </r>
    <r>
      <rPr>
        <sz val="13"/>
        <color theme="1"/>
        <rFont val="Times New Roman"/>
        <family val="1"/>
      </rPr>
      <t xml:space="preserve"> phân bố ra phía trục cầu sau, kg.</t>
    </r>
  </si>
  <si>
    <r>
      <t>G</t>
    </r>
    <r>
      <rPr>
        <vertAlign val="subscript"/>
        <sz val="13"/>
        <color theme="1"/>
        <rFont val="Times New Roman"/>
        <family val="1"/>
      </rPr>
      <t>a1</t>
    </r>
    <r>
      <rPr>
        <sz val="13"/>
        <color theme="1"/>
        <rFont val="Times New Roman"/>
        <family val="1"/>
      </rPr>
      <t>%  = (G</t>
    </r>
    <r>
      <rPr>
        <vertAlign val="subscript"/>
        <sz val="13"/>
        <color theme="1"/>
        <rFont val="Times New Roman"/>
        <family val="1"/>
      </rPr>
      <t>a1</t>
    </r>
    <r>
      <rPr>
        <sz val="13"/>
        <color theme="1"/>
        <rFont val="Times New Roman"/>
        <family val="1"/>
      </rPr>
      <t>/G</t>
    </r>
    <r>
      <rPr>
        <vertAlign val="subscript"/>
        <sz val="13"/>
        <color theme="1"/>
        <rFont val="Times New Roman"/>
        <family val="1"/>
      </rPr>
      <t>a</t>
    </r>
    <r>
      <rPr>
        <sz val="13"/>
        <color theme="1"/>
        <rFont val="Times New Roman"/>
        <family val="1"/>
      </rPr>
      <t>).100(% G</t>
    </r>
    <r>
      <rPr>
        <vertAlign val="subscript"/>
        <sz val="13"/>
        <color theme="1"/>
        <rFont val="Times New Roman"/>
        <family val="1"/>
      </rPr>
      <t>a</t>
    </r>
    <r>
      <rPr>
        <sz val="13"/>
        <color theme="1"/>
        <rFont val="Times New Roman"/>
        <family val="1"/>
      </rPr>
      <t>)</t>
    </r>
  </si>
  <si>
    <r>
      <t>G</t>
    </r>
    <r>
      <rPr>
        <vertAlign val="subscript"/>
        <sz val="13"/>
        <color theme="1"/>
        <rFont val="Times New Roman"/>
        <family val="1"/>
      </rPr>
      <t>o</t>
    </r>
    <r>
      <rPr>
        <sz val="13"/>
        <color theme="1"/>
        <rFont val="Times New Roman"/>
        <family val="1"/>
      </rPr>
      <t xml:space="preserve"> =</t>
    </r>
  </si>
  <si>
    <r>
      <t>G</t>
    </r>
    <r>
      <rPr>
        <vertAlign val="subscript"/>
        <sz val="13"/>
        <color theme="1"/>
        <rFont val="Times New Roman"/>
        <family val="1"/>
      </rPr>
      <t>o</t>
    </r>
    <r>
      <rPr>
        <sz val="13"/>
        <color theme="1"/>
        <rFont val="Times New Roman"/>
        <family val="1"/>
      </rPr>
      <t xml:space="preserve"> – khối lượng bản thân xe,</t>
    </r>
  </si>
  <si>
    <r>
      <t>G</t>
    </r>
    <r>
      <rPr>
        <vertAlign val="subscript"/>
        <sz val="13"/>
        <color theme="1"/>
        <rFont val="Times New Roman"/>
        <family val="1"/>
      </rPr>
      <t>e</t>
    </r>
    <r>
      <rPr>
        <sz val="13"/>
        <color theme="1"/>
        <rFont val="Times New Roman"/>
        <family val="1"/>
      </rPr>
      <t xml:space="preserve"> – khối lượng hữu ích,</t>
    </r>
  </si>
  <si>
    <r>
      <t>G</t>
    </r>
    <r>
      <rPr>
        <vertAlign val="subscript"/>
        <sz val="13"/>
        <color theme="1"/>
        <rFont val="Times New Roman"/>
        <family val="1"/>
      </rPr>
      <t>e</t>
    </r>
    <r>
      <rPr>
        <sz val="13"/>
        <color theme="1"/>
        <rFont val="Times New Roman"/>
        <family val="1"/>
      </rPr>
      <t xml:space="preserve"> =</t>
    </r>
  </si>
  <si>
    <r>
      <t>Thay các giá trị đã chọn và tính G</t>
    </r>
    <r>
      <rPr>
        <vertAlign val="subscript"/>
        <sz val="13"/>
        <color theme="1"/>
        <rFont val="Times New Roman"/>
        <family val="1"/>
      </rPr>
      <t>o</t>
    </r>
    <r>
      <rPr>
        <sz val="13"/>
        <color theme="1"/>
        <rFont val="Times New Roman"/>
        <family val="1"/>
      </rPr>
      <t>, G</t>
    </r>
    <r>
      <rPr>
        <vertAlign val="subscript"/>
        <sz val="13"/>
        <color theme="1"/>
        <rFont val="Times New Roman"/>
        <family val="1"/>
      </rPr>
      <t>e</t>
    </r>
    <r>
      <rPr>
        <sz val="13"/>
        <color theme="1"/>
        <rFont val="Times New Roman"/>
        <family val="1"/>
      </rPr>
      <t xml:space="preserve"> vào biểu thức (2.18)</t>
    </r>
  </si>
  <si>
    <r>
      <t>G</t>
    </r>
    <r>
      <rPr>
        <vertAlign val="subscript"/>
        <sz val="13"/>
        <color theme="1"/>
        <rFont val="Times New Roman"/>
        <family val="1"/>
      </rPr>
      <t>a</t>
    </r>
    <r>
      <rPr>
        <sz val="13"/>
        <color theme="1"/>
        <rFont val="Times New Roman"/>
        <family val="1"/>
      </rPr>
      <t xml:space="preserve"> =</t>
    </r>
  </si>
  <si>
    <t>.(2.20)</t>
  </si>
  <si>
    <r>
      <t>[G</t>
    </r>
    <r>
      <rPr>
        <vertAlign val="subscript"/>
        <sz val="13"/>
        <rFont val="Times New Roman"/>
        <family val="1"/>
      </rPr>
      <t>a1</t>
    </r>
    <r>
      <rPr>
        <sz val="13"/>
        <rFont val="Times New Roman"/>
        <family val="1"/>
      </rPr>
      <t>]% =</t>
    </r>
  </si>
  <si>
    <r>
      <t>(% G</t>
    </r>
    <r>
      <rPr>
        <vertAlign val="subscript"/>
        <sz val="13"/>
        <rFont val="Times New Roman"/>
        <family val="1"/>
      </rPr>
      <t>a</t>
    </r>
    <r>
      <rPr>
        <sz val="13"/>
        <rFont val="Times New Roman"/>
        <family val="1"/>
      </rPr>
      <t>)</t>
    </r>
  </si>
  <si>
    <r>
      <t>G</t>
    </r>
    <r>
      <rPr>
        <vertAlign val="subscript"/>
        <sz val="13"/>
        <rFont val="Times New Roman"/>
        <family val="1"/>
      </rPr>
      <t>a1</t>
    </r>
    <r>
      <rPr>
        <sz val="13"/>
        <rFont val="Times New Roman"/>
        <family val="1"/>
      </rPr>
      <t xml:space="preserve"> =</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</si>
  <si>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(2.23), có:</t>
    </r>
  </si>
  <si>
    <r>
      <t>G</t>
    </r>
    <r>
      <rPr>
        <vertAlign val="subscript"/>
        <sz val="13"/>
        <rFont val="Times New Roman"/>
        <family val="1"/>
      </rPr>
      <t>a1</t>
    </r>
    <r>
      <rPr>
        <sz val="13"/>
        <rFont val="Times New Roman"/>
        <family val="1"/>
      </rPr>
      <t>%  =</t>
    </r>
  </si>
  <si>
    <r>
      <t>% G</t>
    </r>
    <r>
      <rPr>
        <vertAlign val="subscript"/>
        <sz val="13"/>
        <rFont val="Times New Roman"/>
        <family val="1"/>
      </rPr>
      <t xml:space="preserve">a </t>
    </r>
    <r>
      <rPr>
        <sz val="13"/>
        <rFont val="Times New Roman"/>
        <family val="1"/>
      </rPr>
      <t>Є [G</t>
    </r>
    <r>
      <rPr>
        <vertAlign val="subscript"/>
        <sz val="13"/>
        <rFont val="Times New Roman"/>
        <family val="1"/>
      </rPr>
      <t>a1</t>
    </r>
    <r>
      <rPr>
        <sz val="13"/>
        <rFont val="Times New Roman"/>
        <family val="1"/>
      </rPr>
      <t>]% =</t>
    </r>
  </si>
  <si>
    <t>Từ biểu thức (2.20), suy ra:</t>
  </si>
  <si>
    <r>
      <t>G</t>
    </r>
    <r>
      <rPr>
        <vertAlign val="subscript"/>
        <sz val="13"/>
        <color theme="1"/>
        <rFont val="Times New Roman"/>
        <family val="1"/>
      </rPr>
      <t>a2</t>
    </r>
    <r>
      <rPr>
        <sz val="13"/>
        <color theme="1"/>
        <rFont val="Times New Roman"/>
        <family val="1"/>
      </rPr>
      <t xml:space="preserve"> = (G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a1</t>
    </r>
    <r>
      <rPr>
        <sz val="13"/>
        <color theme="1"/>
        <rFont val="Times New Roman"/>
        <family val="1"/>
      </rPr>
      <t xml:space="preserve">), kg </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</si>
  <si>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(2.24), có:</t>
    </r>
  </si>
  <si>
    <r>
      <t>G</t>
    </r>
    <r>
      <rPr>
        <vertAlign val="subscript"/>
        <sz val="13"/>
        <rFont val="Times New Roman"/>
        <family val="1"/>
      </rPr>
      <t>a2</t>
    </r>
    <r>
      <rPr>
        <sz val="13"/>
        <rFont val="Times New Roman"/>
        <family val="1"/>
      </rPr>
      <t xml:space="preserve"> =</t>
    </r>
  </si>
  <si>
    <r>
      <t>Tỷ lệ G</t>
    </r>
    <r>
      <rPr>
        <vertAlign val="subscript"/>
        <sz val="13"/>
        <color theme="1"/>
        <rFont val="Times New Roman"/>
        <family val="1"/>
      </rPr>
      <t>a2</t>
    </r>
    <r>
      <rPr>
        <sz val="13"/>
        <color theme="1"/>
        <rFont val="Times New Roman"/>
        <family val="1"/>
      </rPr>
      <t xml:space="preserve"> so với G</t>
    </r>
    <r>
      <rPr>
        <vertAlign val="subscript"/>
        <sz val="13"/>
        <color theme="1"/>
        <rFont val="Times New Roman"/>
        <family val="1"/>
      </rPr>
      <t>a</t>
    </r>
    <r>
      <rPr>
        <sz val="13"/>
        <color theme="1"/>
        <rFont val="Times New Roman"/>
        <family val="1"/>
      </rPr>
      <t xml:space="preserve"> theo phần trăm được tính:</t>
    </r>
  </si>
  <si>
    <r>
      <t>G</t>
    </r>
    <r>
      <rPr>
        <vertAlign val="subscript"/>
        <sz val="13"/>
        <color theme="1"/>
        <rFont val="Times New Roman"/>
        <family val="1"/>
      </rPr>
      <t>a2</t>
    </r>
    <r>
      <rPr>
        <sz val="13"/>
        <color theme="1"/>
        <rFont val="Times New Roman"/>
        <family val="1"/>
      </rPr>
      <t>%  = (G</t>
    </r>
    <r>
      <rPr>
        <vertAlign val="subscript"/>
        <sz val="13"/>
        <color theme="1"/>
        <rFont val="Times New Roman"/>
        <family val="1"/>
      </rPr>
      <t>a2</t>
    </r>
    <r>
      <rPr>
        <sz val="13"/>
        <color theme="1"/>
        <rFont val="Times New Roman"/>
        <family val="1"/>
      </rPr>
      <t>/G</t>
    </r>
    <r>
      <rPr>
        <vertAlign val="subscript"/>
        <sz val="13"/>
        <color theme="1"/>
        <rFont val="Times New Roman"/>
        <family val="1"/>
      </rPr>
      <t>a</t>
    </r>
    <r>
      <rPr>
        <sz val="13"/>
        <color theme="1"/>
        <rFont val="Times New Roman"/>
        <family val="1"/>
      </rPr>
      <t>).100(% G</t>
    </r>
    <r>
      <rPr>
        <vertAlign val="subscript"/>
        <sz val="13"/>
        <color theme="1"/>
        <rFont val="Times New Roman"/>
        <family val="1"/>
      </rPr>
      <t>a</t>
    </r>
    <r>
      <rPr>
        <sz val="13"/>
        <color theme="1"/>
        <rFont val="Times New Roman"/>
        <family val="1"/>
      </rPr>
      <t>)</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</si>
  <si>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(2.26), được:</t>
    </r>
  </si>
  <si>
    <r>
      <t>G</t>
    </r>
    <r>
      <rPr>
        <vertAlign val="subscript"/>
        <sz val="13"/>
        <rFont val="Times New Roman"/>
        <family val="1"/>
      </rPr>
      <t>a2</t>
    </r>
    <r>
      <rPr>
        <sz val="13"/>
        <rFont val="Times New Roman"/>
        <family val="1"/>
      </rPr>
      <t xml:space="preserve">% </t>
    </r>
  </si>
  <si>
    <r>
      <t>Theo bảng 2, phần trăm (%) khối lượng G</t>
    </r>
    <r>
      <rPr>
        <vertAlign val="subscript"/>
        <sz val="13"/>
        <color theme="1"/>
        <rFont val="Times New Roman"/>
        <family val="1"/>
      </rPr>
      <t>a</t>
    </r>
    <r>
      <rPr>
        <sz val="13"/>
        <color theme="1"/>
        <rFont val="Times New Roman"/>
        <family val="1"/>
      </rPr>
      <t>, phân bố theo tỷ lệ ở phía trục cầu sau:</t>
    </r>
  </si>
  <si>
    <r>
      <t>[G</t>
    </r>
    <r>
      <rPr>
        <vertAlign val="subscript"/>
        <sz val="13"/>
        <rFont val="Times New Roman"/>
        <family val="1"/>
      </rPr>
      <t>a2</t>
    </r>
    <r>
      <rPr>
        <sz val="13"/>
        <rFont val="Times New Roman"/>
        <family val="1"/>
      </rPr>
      <t>]% =</t>
    </r>
  </si>
  <si>
    <r>
      <t>% G</t>
    </r>
    <r>
      <rPr>
        <vertAlign val="subscript"/>
        <sz val="13"/>
        <rFont val="Times New Roman"/>
        <family val="1"/>
      </rPr>
      <t>a</t>
    </r>
  </si>
  <si>
    <t>So sánh biểu thức (2.27) với (2.28) cho thấy:</t>
  </si>
  <si>
    <r>
      <rPr>
        <sz val="13"/>
        <rFont val="Times New Roman"/>
        <family val="1"/>
      </rPr>
      <t>Biểu thức (2.27)</t>
    </r>
    <r>
      <rPr>
        <sz val="13"/>
        <color rgb="FFFF0000"/>
        <rFont val="Times New Roman"/>
        <family val="1"/>
      </rPr>
      <t xml:space="preserve"> thỏa/hay không thỏa mãn </t>
    </r>
    <r>
      <rPr>
        <sz val="13"/>
        <rFont val="Times New Roman"/>
        <family val="1"/>
      </rPr>
      <t>điều kiện (2.28)</t>
    </r>
  </si>
  <si>
    <r>
      <t>% G</t>
    </r>
    <r>
      <rPr>
        <vertAlign val="subscript"/>
        <sz val="13"/>
        <rFont val="Times New Roman"/>
        <family val="1"/>
      </rPr>
      <t xml:space="preserve">a </t>
    </r>
    <r>
      <rPr>
        <sz val="13"/>
        <rFont val="Times New Roman"/>
        <family val="1"/>
      </rPr>
      <t>Є [G</t>
    </r>
    <r>
      <rPr>
        <vertAlign val="subscript"/>
        <sz val="13"/>
        <rFont val="Times New Roman"/>
        <family val="1"/>
      </rPr>
      <t>a2</t>
    </r>
    <r>
      <rPr>
        <sz val="13"/>
        <rFont val="Times New Roman"/>
        <family val="1"/>
      </rPr>
      <t>] =</t>
    </r>
  </si>
  <si>
    <r>
      <t>Theo bảng 2, phần trăm (%) khối lượng bản thân G</t>
    </r>
    <r>
      <rPr>
        <vertAlign val="subscript"/>
        <sz val="13"/>
        <color theme="1"/>
        <rFont val="Times New Roman"/>
        <family val="1"/>
      </rPr>
      <t>o</t>
    </r>
    <r>
      <rPr>
        <sz val="13"/>
        <color theme="1"/>
        <rFont val="Times New Roman"/>
        <family val="1"/>
      </rPr>
      <t>, phân bố theo tỷ lệ ở phía trục cầu sau thuộc khoảng:</t>
    </r>
  </si>
  <si>
    <t>Thay thế giá trị đã chọn vào biểu thức (2.11):</t>
  </si>
  <si>
    <r>
      <t>Trong bảng 2, khoảng phần trăm (%) khối lượng G</t>
    </r>
    <r>
      <rPr>
        <vertAlign val="subscript"/>
        <sz val="13"/>
        <color theme="1"/>
        <rFont val="Times New Roman"/>
        <family val="1"/>
      </rPr>
      <t>a</t>
    </r>
    <r>
      <rPr>
        <sz val="13"/>
        <color theme="1"/>
        <rFont val="Times New Roman"/>
        <family val="1"/>
      </rPr>
      <t>, phân bố theo tỷ lệ ở phía trục cầu trước:</t>
    </r>
  </si>
  <si>
    <r>
      <t>Chọn khối lượng G</t>
    </r>
    <r>
      <rPr>
        <vertAlign val="subscript"/>
        <sz val="13"/>
        <color theme="1"/>
        <rFont val="Times New Roman"/>
        <family val="1"/>
      </rPr>
      <t>a1</t>
    </r>
    <r>
      <rPr>
        <sz val="13"/>
        <color theme="1"/>
        <rFont val="Times New Roman"/>
        <family val="1"/>
      </rPr>
      <t xml:space="preserve"> phân bố ra phía trục cầu trước, là</t>
    </r>
  </si>
  <si>
    <r>
      <t>Theo bảng 2, khoảng phần trăm (%) khối lượng bản thân G</t>
    </r>
    <r>
      <rPr>
        <vertAlign val="subscript"/>
        <sz val="13"/>
        <color theme="1"/>
        <rFont val="Times New Roman"/>
        <family val="1"/>
      </rPr>
      <t>o</t>
    </r>
    <r>
      <rPr>
        <sz val="13"/>
        <color theme="1"/>
        <rFont val="Times New Roman"/>
        <family val="1"/>
      </rPr>
      <t>, phân bố theo tỷ lệ ở phía trục cầu trước:</t>
    </r>
  </si>
  <si>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o2</t>
    </r>
    <r>
      <rPr>
        <sz val="13"/>
        <color theme="1"/>
        <rFont val="Times New Roman"/>
        <family val="1"/>
      </rPr>
      <t xml:space="preserve"> vào biểu thức (2.8), được:</t>
    </r>
  </si>
  <si>
    <r>
      <t>Tỷ lệ G</t>
    </r>
    <r>
      <rPr>
        <vertAlign val="subscript"/>
        <sz val="13"/>
        <color theme="1"/>
        <rFont val="Times New Roman"/>
        <family val="1"/>
      </rPr>
      <t>a1</t>
    </r>
    <r>
      <rPr>
        <sz val="13"/>
        <color theme="1"/>
        <rFont val="Times New Roman"/>
        <family val="1"/>
      </rPr>
      <t xml:space="preserve"> so với G</t>
    </r>
    <r>
      <rPr>
        <vertAlign val="subscript"/>
        <sz val="13"/>
        <color theme="1"/>
        <rFont val="Times New Roman"/>
        <family val="1"/>
      </rPr>
      <t>a</t>
    </r>
    <r>
      <rPr>
        <sz val="13"/>
        <color theme="1"/>
        <rFont val="Times New Roman"/>
        <family val="1"/>
      </rPr>
      <t xml:space="preserve"> theo phần trăm được tính: </t>
    </r>
  </si>
  <si>
    <t>So sánh biểu thức (2.24) với (2.21) cho thấy:</t>
  </si>
  <si>
    <r>
      <rPr>
        <sz val="13"/>
        <rFont val="Times New Roman"/>
        <family val="1"/>
      </rPr>
      <t>Biểu thức (2.24)</t>
    </r>
    <r>
      <rPr>
        <sz val="13"/>
        <color rgb="FFFF0000"/>
        <rFont val="Times New Roman"/>
        <family val="1"/>
      </rPr>
      <t xml:space="preserve"> thỏa/hay không thỏa mãn </t>
    </r>
    <r>
      <rPr>
        <sz val="13"/>
        <rFont val="Times New Roman"/>
        <family val="1"/>
      </rPr>
      <t>điều kiện (2.21)</t>
    </r>
  </si>
  <si>
    <t>1.2.3. Vận tốc ứng với mặt đường xe di chuyển</t>
  </si>
  <si>
    <t>[i] =  (0.005 ÷ 0.015)</t>
  </si>
  <si>
    <r>
      <t>fv</t>
    </r>
    <r>
      <rPr>
        <vertAlign val="subscript"/>
        <sz val="13"/>
        <color theme="1"/>
        <rFont val="Times New Roman"/>
        <family val="1"/>
      </rPr>
      <t>i</t>
    </r>
    <r>
      <rPr>
        <sz val="13"/>
        <color theme="1"/>
        <rFont val="Times New Roman"/>
        <family val="1"/>
      </rPr>
      <t xml:space="preserve"> = f(v</t>
    </r>
    <r>
      <rPr>
        <vertAlign val="subscript"/>
        <sz val="13"/>
        <color theme="1"/>
        <rFont val="Times New Roman"/>
        <family val="1"/>
      </rPr>
      <t>i</t>
    </r>
    <r>
      <rPr>
        <sz val="13"/>
        <color theme="1"/>
        <rFont val="Times New Roman"/>
        <family val="1"/>
      </rPr>
      <t>) = (32+v</t>
    </r>
    <r>
      <rPr>
        <vertAlign val="subscript"/>
        <sz val="13"/>
        <color theme="1"/>
        <rFont val="Times New Roman"/>
        <family val="1"/>
      </rPr>
      <t>i</t>
    </r>
    <r>
      <rPr>
        <sz val="13"/>
        <color theme="1"/>
        <rFont val="Times New Roman"/>
        <family val="1"/>
      </rPr>
      <t xml:space="preserve">)/2800 </t>
    </r>
  </si>
  <si>
    <r>
      <t>với, v</t>
    </r>
    <r>
      <rPr>
        <vertAlign val="subscript"/>
        <sz val="13"/>
        <color theme="1"/>
        <rFont val="Times New Roman"/>
        <family val="1"/>
      </rPr>
      <t>i</t>
    </r>
    <r>
      <rPr>
        <sz val="13"/>
        <color theme="1"/>
        <rFont val="Times New Roman"/>
        <family val="1"/>
      </rPr>
      <t xml:space="preserve"> – vận tốc xe biến đổi, m/s</t>
    </r>
  </si>
  <si>
    <r>
      <t>fv</t>
    </r>
    <r>
      <rPr>
        <vertAlign val="subscript"/>
        <sz val="13"/>
        <color theme="1"/>
        <rFont val="Times New Roman"/>
        <family val="1"/>
      </rPr>
      <t>max</t>
    </r>
    <r>
      <rPr>
        <sz val="13"/>
        <color theme="1"/>
        <rFont val="Times New Roman"/>
        <family val="1"/>
      </rPr>
      <t xml:space="preserve"> = (32+v</t>
    </r>
    <r>
      <rPr>
        <vertAlign val="subscript"/>
        <sz val="13"/>
        <color theme="1"/>
        <rFont val="Times New Roman"/>
        <family val="1"/>
      </rPr>
      <t>max</t>
    </r>
    <r>
      <rPr>
        <sz val="13"/>
        <color theme="1"/>
        <rFont val="Times New Roman"/>
        <family val="1"/>
      </rPr>
      <t xml:space="preserve">)/2800 </t>
    </r>
  </si>
  <si>
    <t>1.2.3.</t>
  </si>
  <si>
    <t>d.1.</t>
  </si>
  <si>
    <t>d.2.</t>
  </si>
  <si>
    <t>[i] =</t>
  </si>
  <si>
    <r>
      <t>fv</t>
    </r>
    <r>
      <rPr>
        <vertAlign val="subscript"/>
        <sz val="13"/>
        <color rgb="FFFF0000"/>
        <rFont val="Times New Roman"/>
        <family val="1"/>
      </rPr>
      <t>max</t>
    </r>
    <r>
      <rPr>
        <sz val="13"/>
        <color rgb="FFFF0000"/>
        <rFont val="Times New Roman"/>
        <family val="1"/>
      </rPr>
      <t xml:space="preserve"> =</t>
    </r>
  </si>
  <si>
    <r>
      <t xml:space="preserve">Với chủng </t>
    </r>
    <r>
      <rPr>
        <sz val="13"/>
        <color rgb="FFFF0000"/>
        <rFont val="Times New Roman"/>
        <family val="1"/>
      </rPr>
      <t>loại:</t>
    </r>
  </si>
  <si>
    <t>Khi xe di chuyển trên mặt đường:</t>
  </si>
  <si>
    <t>Trong bảng 4, khoảng giá trị vận tốc nhỏ nhất:</t>
  </si>
  <si>
    <r>
      <t>[v</t>
    </r>
    <r>
      <rPr>
        <vertAlign val="subscript"/>
        <sz val="13"/>
        <color theme="1"/>
        <rFont val="Times New Roman"/>
        <family val="1"/>
      </rPr>
      <t>min</t>
    </r>
    <r>
      <rPr>
        <sz val="13"/>
        <color theme="1"/>
        <rFont val="Times New Roman"/>
        <family val="1"/>
      </rPr>
      <t>] =</t>
    </r>
  </si>
  <si>
    <t>.(2.30)</t>
  </si>
  <si>
    <r>
      <t>v</t>
    </r>
    <r>
      <rPr>
        <vertAlign val="subscript"/>
        <sz val="13"/>
        <rFont val="Times New Roman"/>
        <family val="1"/>
      </rPr>
      <t>min</t>
    </r>
    <r>
      <rPr>
        <sz val="13"/>
        <rFont val="Times New Roman"/>
        <family val="1"/>
      </rPr>
      <t xml:space="preserve"> =</t>
    </r>
  </si>
  <si>
    <t>Khi được kiểm nghiệm trên mặt đường:</t>
  </si>
  <si>
    <r>
      <t>Vận tốc lớn nhất của xe là giá trị v</t>
    </r>
    <r>
      <rPr>
        <vertAlign val="subscript"/>
        <sz val="13"/>
        <color theme="1"/>
        <rFont val="Times New Roman"/>
        <family val="1"/>
      </rPr>
      <t>max</t>
    </r>
    <r>
      <rPr>
        <sz val="13"/>
        <color theme="1"/>
        <rFont val="Times New Roman"/>
        <family val="1"/>
      </rPr>
      <t xml:space="preserve"> trong thông số ban đầu:</t>
    </r>
  </si>
  <si>
    <r>
      <t>v</t>
    </r>
    <r>
      <rPr>
        <vertAlign val="subscript"/>
        <sz val="13"/>
        <color theme="1"/>
        <rFont val="Times New Roman"/>
        <family val="1"/>
      </rPr>
      <t>max</t>
    </r>
    <r>
      <rPr>
        <sz val="13"/>
        <color theme="1"/>
        <rFont val="Times New Roman"/>
        <family val="1"/>
      </rPr>
      <t xml:space="preserve"> =</t>
    </r>
  </si>
  <si>
    <t>Mặt đường thử nghiệm xe khó có thể bằng phẳng và sẽ có khoảng độ dốc [i] có thể chấp nhận được và theo biểu thức (1.4):</t>
  </si>
  <si>
    <t xml:space="preserve">i = </t>
  </si>
  <si>
    <t>Hệ số cản lăn và hệ số bám</t>
  </si>
  <si>
    <t>Vận tốc lớn nhất và mặt đường tương ứng</t>
  </si>
  <si>
    <t xml:space="preserve">Vận tốc nhỏ nhất và mặt đường tương ứng   </t>
  </si>
  <si>
    <t>Độ dốc mặt đường (i)</t>
  </si>
  <si>
    <r>
      <t>Khi v</t>
    </r>
    <r>
      <rPr>
        <vertAlign val="subscript"/>
        <sz val="13"/>
        <color theme="1"/>
        <rFont val="Times New Roman"/>
        <family val="1"/>
      </rPr>
      <t>i</t>
    </r>
    <r>
      <rPr>
        <sz val="13"/>
        <color theme="1"/>
        <rFont val="Times New Roman"/>
        <family val="1"/>
      </rPr>
      <t xml:space="preserve"> = v</t>
    </r>
    <r>
      <rPr>
        <vertAlign val="subscript"/>
        <sz val="13"/>
        <color theme="1"/>
        <rFont val="Times New Roman"/>
        <family val="1"/>
      </rPr>
      <t>max</t>
    </r>
    <r>
      <rPr>
        <sz val="13"/>
        <color theme="1"/>
        <rFont val="Times New Roman"/>
        <family val="1"/>
      </rPr>
      <t>, thì giá trị hàm số (2.35) được xác định:</t>
    </r>
  </si>
  <si>
    <t>Hệ số bám giữa các bánh xe chủ động với mặt đường</t>
  </si>
  <si>
    <t>[φ] =</t>
  </si>
  <si>
    <t>Nên chọn:</t>
  </si>
  <si>
    <t>φ =</t>
  </si>
  <si>
    <t>Khoảng giá trị hệ số bám,</t>
  </si>
  <si>
    <t>.(2.40)</t>
  </si>
  <si>
    <t>Nhân tố khí động học (W) là tích số giữa diện tích cản chính diện (F) của xe với hệ số cản khí động học (K), được thể hiện qua biểu thức:</t>
  </si>
  <si>
    <r>
      <t>W = K.F, Ns</t>
    </r>
    <r>
      <rPr>
        <vertAlign val="superscript"/>
        <sz val="13"/>
        <color theme="1"/>
        <rFont val="Times New Roman"/>
        <family val="1"/>
      </rPr>
      <t>2</t>
    </r>
    <r>
      <rPr>
        <sz val="13"/>
        <color theme="1"/>
        <rFont val="Times New Roman"/>
        <family val="1"/>
      </rPr>
      <t>/m</t>
    </r>
    <r>
      <rPr>
        <vertAlign val="superscript"/>
        <sz val="13"/>
        <color theme="1"/>
        <rFont val="Times New Roman"/>
        <family val="1"/>
      </rPr>
      <t>2</t>
    </r>
    <r>
      <rPr>
        <sz val="13"/>
        <color theme="1"/>
        <rFont val="Times New Roman"/>
        <family val="1"/>
      </rPr>
      <t xml:space="preserve"> </t>
    </r>
  </si>
  <si>
    <r>
      <t>F – diện tích cản chính diện xe, m</t>
    </r>
    <r>
      <rPr>
        <vertAlign val="superscript"/>
        <sz val="13"/>
        <color theme="1"/>
        <rFont val="Times New Roman"/>
        <family val="1"/>
      </rPr>
      <t>2</t>
    </r>
    <r>
      <rPr>
        <sz val="13"/>
        <color theme="1"/>
        <rFont val="Times New Roman"/>
        <family val="1"/>
      </rPr>
      <t>;</t>
    </r>
  </si>
  <si>
    <r>
      <t>K – hệ số cản khí động học, 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theme="1"/>
        <rFont val="Times New Roman"/>
        <family val="1"/>
      </rPr>
      <t>;</t>
    </r>
  </si>
  <si>
    <t>G đến tâm cầu trước</t>
  </si>
  <si>
    <t>G đến tâm cầu sau</t>
  </si>
  <si>
    <t>1.2.4.</t>
  </si>
  <si>
    <t>Kích thước trọng tâm (G) xe</t>
  </si>
  <si>
    <t>Nhân tố khí động học</t>
  </si>
  <si>
    <t>[W] =</t>
  </si>
  <si>
    <t>[F] =</t>
  </si>
  <si>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2</t>
    </r>
    <r>
      <rPr>
        <sz val="13"/>
        <color theme="1"/>
        <rFont val="Times New Roman"/>
        <family val="1"/>
      </rPr>
      <t xml:space="preserve"> </t>
    </r>
  </si>
  <si>
    <r>
      <t>m</t>
    </r>
    <r>
      <rPr>
        <vertAlign val="superscript"/>
        <sz val="13"/>
        <color theme="1"/>
        <rFont val="Times New Roman"/>
        <family val="1"/>
      </rPr>
      <t>2</t>
    </r>
    <r>
      <rPr>
        <sz val="13"/>
        <color theme="1"/>
        <rFont val="Times New Roman"/>
        <family val="1"/>
      </rPr>
      <t xml:space="preserve"> </t>
    </r>
  </si>
  <si>
    <t>W =</t>
  </si>
  <si>
    <t>Khoảng chiều rộng bao</t>
  </si>
  <si>
    <t>Khoảng chiều cao bao</t>
  </si>
  <si>
    <t>1.2.6.</t>
  </si>
  <si>
    <t>Động cơ đốt trong</t>
  </si>
  <si>
    <t>Vị trí, đặt phương động cơ đốt trong, nhiên liệu sử dụng</t>
  </si>
  <si>
    <t xml:space="preserve">b. </t>
  </si>
  <si>
    <t>Phía trước</t>
  </si>
  <si>
    <t>Phía sau</t>
  </si>
  <si>
    <t xml:space="preserve">vòng/phút, (v/p)  </t>
  </si>
  <si>
    <t xml:space="preserve">v/p </t>
  </si>
  <si>
    <t>[λ] =</t>
  </si>
  <si>
    <t>λ =</t>
  </si>
  <si>
    <t>Є [λ] =</t>
  </si>
  <si>
    <r>
      <t>[n</t>
    </r>
    <r>
      <rPr>
        <vertAlign val="subscript"/>
        <sz val="13"/>
        <rFont val="Times New Roman"/>
        <family val="1"/>
      </rPr>
      <t>min</t>
    </r>
    <r>
      <rPr>
        <sz val="13"/>
        <rFont val="Times New Roman"/>
        <family val="1"/>
      </rPr>
      <t>] =</t>
    </r>
    <r>
      <rPr>
        <sz val="13"/>
        <color rgb="FFFF0000"/>
        <rFont val="Times New Roman"/>
        <family val="1"/>
      </rPr>
      <t/>
    </r>
  </si>
  <si>
    <r>
      <t>n</t>
    </r>
    <r>
      <rPr>
        <vertAlign val="subscript"/>
        <sz val="13"/>
        <rFont val="Times New Roman"/>
        <family val="1"/>
      </rPr>
      <t>min</t>
    </r>
    <r>
      <rPr>
        <sz val="13"/>
        <rFont val="Times New Roman"/>
        <family val="1"/>
      </rPr>
      <t xml:space="preserve"> =</t>
    </r>
  </si>
  <si>
    <t>Hệ số thực nghiệm a, b, c</t>
  </si>
  <si>
    <t xml:space="preserve">Số vòng quay ĐCĐT </t>
  </si>
  <si>
    <r>
      <t xml:space="preserve"> + Vị trí ĐCĐT, đặt ở </t>
    </r>
    <r>
      <rPr>
        <sz val="13"/>
        <color rgb="FFFF0000"/>
        <rFont val="Times New Roman"/>
        <family val="1"/>
      </rPr>
      <t>(phía trước/sau/khoảng giữa)</t>
    </r>
  </si>
  <si>
    <r>
      <t xml:space="preserve"> + Phương dọc ĐCĐT, đặt theo </t>
    </r>
    <r>
      <rPr>
        <sz val="13"/>
        <color rgb="FFFF0000"/>
        <rFont val="Times New Roman"/>
        <family val="1"/>
      </rPr>
      <t>(chiều dọc/ngang xe)</t>
    </r>
  </si>
  <si>
    <r>
      <t xml:space="preserve"> + Nhiên liệu sử dụng là </t>
    </r>
    <r>
      <rPr>
        <sz val="13"/>
        <color rgb="FFFF0000"/>
        <rFont val="Times New Roman"/>
        <family val="1"/>
      </rPr>
      <t>(xăng/diesel)</t>
    </r>
  </si>
  <si>
    <r>
      <t>Các hệ số thực nghiệm a, b, c có liên quan đến công thức kinh nghiệm S.R.Lay Decman về cách xác định công suất N</t>
    </r>
    <r>
      <rPr>
        <vertAlign val="subscript"/>
        <sz val="13"/>
        <color theme="1"/>
        <rFont val="Times New Roman"/>
        <family val="1"/>
      </rPr>
      <t>e</t>
    </r>
    <r>
      <rPr>
        <sz val="13"/>
        <color theme="1"/>
        <rFont val="Times New Roman"/>
        <family val="1"/>
      </rPr>
      <t xml:space="preserve"> ứng với số vòng quay n</t>
    </r>
    <r>
      <rPr>
        <vertAlign val="subscript"/>
        <sz val="13"/>
        <color theme="1"/>
        <rFont val="Times New Roman"/>
        <family val="1"/>
      </rPr>
      <t>e</t>
    </r>
    <r>
      <rPr>
        <sz val="13"/>
        <color theme="1"/>
        <rFont val="Times New Roman"/>
        <family val="1"/>
      </rPr>
      <t xml:space="preserve"> của ĐCĐT </t>
    </r>
  </si>
  <si>
    <t>.(2.60)</t>
  </si>
  <si>
    <t>kỳ</t>
  </si>
  <si>
    <r>
      <t xml:space="preserve">Với nhiên liệu sử dụng; số kỳ; và loại buồng đốt đã chọn, dựa theo </t>
    </r>
    <r>
      <rPr>
        <b/>
        <sz val="13"/>
        <color theme="1"/>
        <rFont val="Times New Roman"/>
        <family val="1"/>
      </rPr>
      <t>bảng 8</t>
    </r>
    <r>
      <rPr>
        <sz val="13"/>
        <color theme="1"/>
        <rFont val="Times New Roman"/>
        <family val="1"/>
      </rPr>
      <t xml:space="preserve"> có giá trị các hệ số kinh nghiệm tương ứng, với:</t>
    </r>
  </si>
  <si>
    <t>b =</t>
  </si>
  <si>
    <t>a =</t>
  </si>
  <si>
    <t>c =</t>
  </si>
  <si>
    <t>2.63a</t>
  </si>
  <si>
    <t>2.63b</t>
  </si>
  <si>
    <t>2.63c</t>
  </si>
  <si>
    <t>Lực bám của xe</t>
  </si>
  <si>
    <t>N</t>
  </si>
  <si>
    <r>
      <t>G</t>
    </r>
    <r>
      <rPr>
        <vertAlign val="subscript"/>
        <sz val="13"/>
        <color theme="1"/>
        <rFont val="Times New Roman"/>
        <family val="1"/>
      </rPr>
      <t>wa1</t>
    </r>
    <r>
      <rPr>
        <sz val="13"/>
        <color theme="1"/>
        <rFont val="Times New Roman"/>
        <family val="1"/>
      </rPr>
      <t xml:space="preserve"> =</t>
    </r>
  </si>
  <si>
    <t>.(2.70)</t>
  </si>
  <si>
    <t xml:space="preserve">1.2.10. </t>
  </si>
  <si>
    <t>Hiệu suất của hệ thống truyền lực</t>
  </si>
  <si>
    <t>1.2.12.</t>
  </si>
  <si>
    <t>Dẫn động phanh</t>
  </si>
  <si>
    <t>Cơ cấu phanh</t>
  </si>
  <si>
    <t>Trợ lực phanh</t>
  </si>
  <si>
    <t>Chủng loại:</t>
  </si>
  <si>
    <r>
      <t>η</t>
    </r>
    <r>
      <rPr>
        <vertAlign val="subscript"/>
        <sz val="13"/>
        <color theme="1"/>
        <rFont val="Times New Roman"/>
        <family val="1"/>
      </rPr>
      <t>t</t>
    </r>
    <r>
      <rPr>
        <sz val="13"/>
        <color theme="1"/>
        <rFont val="Times New Roman"/>
        <family val="1"/>
      </rPr>
      <t xml:space="preserve"> =</t>
    </r>
  </si>
  <si>
    <r>
      <t>Công suất ĐCĐT ứng với v</t>
    </r>
    <r>
      <rPr>
        <vertAlign val="subscript"/>
        <sz val="13"/>
        <color theme="1"/>
        <rFont val="Times New Roman"/>
        <family val="1"/>
      </rPr>
      <t>max</t>
    </r>
    <r>
      <rPr>
        <sz val="13"/>
        <color theme="1"/>
        <rFont val="Times New Roman"/>
        <family val="1"/>
      </rPr>
      <t>, được xác định bằng biểu thức:</t>
    </r>
  </si>
  <si>
    <r>
      <t>Nv</t>
    </r>
    <r>
      <rPr>
        <vertAlign val="subscript"/>
        <sz val="13"/>
        <color theme="1"/>
        <rFont val="Times New Roman"/>
        <family val="1"/>
      </rPr>
      <t>max</t>
    </r>
    <r>
      <rPr>
        <sz val="13"/>
        <color theme="1"/>
        <rFont val="Times New Roman"/>
        <family val="1"/>
      </rPr>
      <t xml:space="preserve"> = (1/η</t>
    </r>
    <r>
      <rPr>
        <vertAlign val="subscript"/>
        <sz val="13"/>
        <color theme="1"/>
        <rFont val="Times New Roman"/>
        <family val="1"/>
      </rPr>
      <t>t</t>
    </r>
    <r>
      <rPr>
        <sz val="13"/>
        <color theme="1"/>
        <rFont val="Times New Roman"/>
        <family val="1"/>
      </rPr>
      <t>).[(fv</t>
    </r>
    <r>
      <rPr>
        <vertAlign val="subscript"/>
        <sz val="13"/>
        <color theme="1"/>
        <rFont val="Times New Roman"/>
        <family val="1"/>
      </rPr>
      <t>max</t>
    </r>
    <r>
      <rPr>
        <sz val="13"/>
        <color theme="1"/>
        <rFont val="Times New Roman"/>
        <family val="1"/>
      </rPr>
      <t xml:space="preserve"> + i).G.v</t>
    </r>
    <r>
      <rPr>
        <vertAlign val="subscript"/>
        <sz val="13"/>
        <color theme="1"/>
        <rFont val="Times New Roman"/>
        <family val="1"/>
      </rPr>
      <t>max</t>
    </r>
    <r>
      <rPr>
        <sz val="13"/>
        <color theme="1"/>
        <rFont val="Times New Roman"/>
        <family val="1"/>
      </rPr>
      <t>+W.v</t>
    </r>
    <r>
      <rPr>
        <vertAlign val="superscript"/>
        <sz val="13"/>
        <color theme="1"/>
        <rFont val="Times New Roman"/>
        <family val="1"/>
      </rPr>
      <t>3</t>
    </r>
    <r>
      <rPr>
        <vertAlign val="subscript"/>
        <sz val="13"/>
        <color theme="1"/>
        <rFont val="Times New Roman"/>
        <family val="1"/>
      </rPr>
      <t>max</t>
    </r>
    <r>
      <rPr>
        <sz val="13"/>
        <color theme="1"/>
        <rFont val="Times New Roman"/>
        <family val="1"/>
      </rPr>
      <t xml:space="preserve">), kW </t>
    </r>
  </si>
  <si>
    <t xml:space="preserve">Vận tốc lớn nhất của xe theo yêu cầu, </t>
  </si>
  <si>
    <r>
      <t>Theo kinh nghiệm S.R.Lay Decman, công suất ĐCĐT (N</t>
    </r>
    <r>
      <rPr>
        <vertAlign val="subscript"/>
        <sz val="13"/>
        <color theme="1"/>
        <rFont val="Times New Roman"/>
        <family val="1"/>
      </rPr>
      <t>e</t>
    </r>
    <r>
      <rPr>
        <sz val="13"/>
        <color theme="1"/>
        <rFont val="Times New Roman"/>
        <family val="1"/>
      </rPr>
      <t>) ứng với từng số vòng (n</t>
    </r>
    <r>
      <rPr>
        <vertAlign val="subscript"/>
        <sz val="13"/>
        <color theme="1"/>
        <rFont val="Times New Roman"/>
        <family val="1"/>
      </rPr>
      <t>e</t>
    </r>
    <r>
      <rPr>
        <sz val="13"/>
        <color theme="1"/>
        <rFont val="Times New Roman"/>
        <family val="1"/>
      </rPr>
      <t>) được xác định bởi hàm số:</t>
    </r>
  </si>
  <si>
    <r>
      <t>N</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 xml:space="preserve">], kW </t>
    </r>
  </si>
  <si>
    <r>
      <t>Khi số vòng quay n</t>
    </r>
    <r>
      <rPr>
        <vertAlign val="subscript"/>
        <sz val="13"/>
        <color theme="1"/>
        <rFont val="Times New Roman"/>
        <family val="1"/>
      </rPr>
      <t>e</t>
    </r>
    <r>
      <rPr>
        <sz val="13"/>
        <color theme="1"/>
        <rFont val="Times New Roman"/>
        <family val="1"/>
      </rPr>
      <t xml:space="preserve"> → n</t>
    </r>
    <r>
      <rPr>
        <vertAlign val="subscript"/>
        <sz val="13"/>
        <color theme="1"/>
        <rFont val="Times New Roman"/>
        <family val="1"/>
      </rPr>
      <t>max</t>
    </r>
    <r>
      <rPr>
        <sz val="13"/>
        <color theme="1"/>
        <rFont val="Times New Roman"/>
        <family val="1"/>
      </rPr>
      <t>; thì công suất cũng từ N</t>
    </r>
    <r>
      <rPr>
        <vertAlign val="subscript"/>
        <sz val="13"/>
        <color theme="1"/>
        <rFont val="Times New Roman"/>
        <family val="1"/>
      </rPr>
      <t>e</t>
    </r>
    <r>
      <rPr>
        <sz val="13"/>
        <color theme="1"/>
        <rFont val="Times New Roman"/>
        <family val="1"/>
      </rPr>
      <t xml:space="preserve"> → Nv</t>
    </r>
    <r>
      <rPr>
        <vertAlign val="subscript"/>
        <sz val="13"/>
        <color theme="1"/>
        <rFont val="Times New Roman"/>
        <family val="1"/>
      </rPr>
      <t>max</t>
    </r>
    <r>
      <rPr>
        <sz val="13"/>
        <color theme="1"/>
        <rFont val="Times New Roman"/>
        <family val="1"/>
      </rPr>
      <t>, hàm số trở thành biểu thức:</t>
    </r>
  </si>
  <si>
    <r>
      <t>Nv</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 kW</t>
    </r>
  </si>
  <si>
    <r>
      <t>+ Đặt, λ =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thì:</t>
    </r>
  </si>
  <si>
    <r>
      <t>Nv</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[a.λ + b.λ</t>
    </r>
    <r>
      <rPr>
        <vertAlign val="superscript"/>
        <sz val="13"/>
        <color theme="1"/>
        <rFont val="Times New Roman"/>
        <family val="1"/>
      </rPr>
      <t>2</t>
    </r>
    <r>
      <rPr>
        <sz val="13"/>
        <color theme="1"/>
        <rFont val="Times New Roman"/>
        <family val="1"/>
      </rPr>
      <t xml:space="preserve"> - c.λ</t>
    </r>
    <r>
      <rPr>
        <vertAlign val="superscript"/>
        <sz val="13"/>
        <color theme="1"/>
        <rFont val="Times New Roman"/>
        <family val="1"/>
      </rPr>
      <t>3</t>
    </r>
    <r>
      <rPr>
        <sz val="13"/>
        <color theme="1"/>
        <rFont val="Times New Roman"/>
        <family val="1"/>
      </rPr>
      <t>], kW</t>
    </r>
  </si>
  <si>
    <r>
      <t xml:space="preserve">- Nhiên liệu sử dụng cho ĐCĐT, là: </t>
    </r>
    <r>
      <rPr>
        <sz val="13"/>
        <color rgb="FFFF0000"/>
        <rFont val="Times New Roman"/>
        <family val="1"/>
      </rPr>
      <t>xăng/diesel</t>
    </r>
  </si>
  <si>
    <r>
      <t xml:space="preserve">- Bộ hạn chế số vòng quay ĐCĐT: </t>
    </r>
    <r>
      <rPr>
        <sz val="13"/>
        <color rgb="FFFF0000"/>
        <rFont val="Times New Roman"/>
        <family val="1"/>
      </rPr>
      <t>có/không có</t>
    </r>
  </si>
  <si>
    <t xml:space="preserve">Do đó: </t>
  </si>
  <si>
    <t xml:space="preserve">Chọn: </t>
  </si>
  <si>
    <t>Theo yêu cầu từ biểu thức (2.58), chọn ĐCĐT có:</t>
  </si>
  <si>
    <t xml:space="preserve">+ Công suất: </t>
  </si>
  <si>
    <r>
      <t>+ Số vòng quay ứng với N</t>
    </r>
    <r>
      <rPr>
        <vertAlign val="subscript"/>
        <sz val="13"/>
        <color theme="1"/>
        <rFont val="Times New Roman"/>
        <family val="1"/>
      </rPr>
      <t>max</t>
    </r>
    <r>
      <rPr>
        <sz val="13"/>
        <color theme="1"/>
        <rFont val="Times New Roman"/>
        <family val="1"/>
      </rPr>
      <t xml:space="preserve">: </t>
    </r>
  </si>
  <si>
    <t>1.2.13.</t>
  </si>
  <si>
    <t>CÔNG SUẤT ĐỘNG CƠ ĐỐT TRONG</t>
  </si>
  <si>
    <r>
      <t>Công suất ĐCĐT ứng với v</t>
    </r>
    <r>
      <rPr>
        <b/>
        <vertAlign val="subscript"/>
        <sz val="13"/>
        <color theme="1"/>
        <rFont val="Times New Roman"/>
        <family val="1"/>
      </rPr>
      <t>max</t>
    </r>
    <r>
      <rPr>
        <b/>
        <sz val="13"/>
        <color theme="1"/>
        <rFont val="Times New Roman"/>
        <family val="1"/>
      </rPr>
      <t xml:space="preserve"> của xe</t>
    </r>
  </si>
  <si>
    <t>.(2.80)</t>
  </si>
  <si>
    <t>Dựa theo bảng 7, với cách chọn:</t>
  </si>
  <si>
    <t xml:space="preserve"> + Nhiên liệu sử dụng cho ĐCĐT là:</t>
  </si>
  <si>
    <r>
      <t xml:space="preserve"> + Trong hệ thống nhiên liệu, bộ hạn chế số vòng quay  </t>
    </r>
    <r>
      <rPr>
        <sz val="13"/>
        <color rgb="FFFF0000"/>
        <rFont val="Times New Roman"/>
        <family val="1"/>
      </rPr>
      <t>(có/không có)</t>
    </r>
  </si>
  <si>
    <t xml:space="preserve"> - Khoảng giá trị số vòng quay nhỏ nhất của ĐCĐT,</t>
  </si>
  <si>
    <r>
      <t xml:space="preserve"> - Tỷ số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 λ, thuộc khoảng:</t>
    </r>
  </si>
  <si>
    <t xml:space="preserve">   Chọn giá trị:</t>
  </si>
  <si>
    <t>loại …</t>
  </si>
  <si>
    <t xml:space="preserve"> + Buồng đốt loại:</t>
  </si>
  <si>
    <t xml:space="preserve"> + Số kỳ ĐCĐT, là:</t>
  </si>
  <si>
    <t>Dựa theo bảng 8, giá trị các hệ số a, b, c của ĐCĐT phụ thuộc vào việc chọn:</t>
  </si>
  <si>
    <r>
      <t>Є [n</t>
    </r>
    <r>
      <rPr>
        <vertAlign val="subscript"/>
        <sz val="13"/>
        <rFont val="Times New Roman"/>
        <family val="1"/>
      </rPr>
      <t>min</t>
    </r>
    <r>
      <rPr>
        <sz val="13"/>
        <rFont val="Times New Roman"/>
        <family val="1"/>
      </rPr>
      <t>] =</t>
    </r>
  </si>
  <si>
    <t>Є [φ] =</t>
  </si>
  <si>
    <r>
      <t>Є  [G</t>
    </r>
    <r>
      <rPr>
        <vertAlign val="subscript"/>
        <sz val="13"/>
        <rFont val="Times New Roman"/>
        <family val="1"/>
      </rPr>
      <t>o</t>
    </r>
    <r>
      <rPr>
        <sz val="13"/>
        <rFont val="Times New Roman"/>
        <family val="1"/>
      </rPr>
      <t>] =</t>
    </r>
  </si>
  <si>
    <r>
      <t>Є [G</t>
    </r>
    <r>
      <rPr>
        <vertAlign val="subscript"/>
        <sz val="13"/>
        <color theme="1"/>
        <rFont val="Times New Roman"/>
        <family val="1"/>
      </rPr>
      <t>p</t>
    </r>
    <r>
      <rPr>
        <sz val="13"/>
        <color theme="1"/>
        <rFont val="Times New Roman"/>
        <family val="1"/>
      </rPr>
      <t>] =</t>
    </r>
  </si>
  <si>
    <r>
      <t>Є [G</t>
    </r>
    <r>
      <rPr>
        <vertAlign val="subscript"/>
        <sz val="13"/>
        <color theme="1"/>
        <rFont val="Times New Roman"/>
        <family val="1"/>
      </rPr>
      <t>hl/p</t>
    </r>
    <r>
      <rPr>
        <sz val="13"/>
        <color theme="1"/>
        <rFont val="Times New Roman"/>
        <family val="1"/>
      </rPr>
      <t>] =</t>
    </r>
  </si>
  <si>
    <r>
      <t>Є [v</t>
    </r>
    <r>
      <rPr>
        <vertAlign val="subscript"/>
        <sz val="13"/>
        <color theme="1"/>
        <rFont val="Times New Roman"/>
        <family val="1"/>
      </rPr>
      <t>min</t>
    </r>
    <r>
      <rPr>
        <sz val="13"/>
        <color theme="1"/>
        <rFont val="Times New Roman"/>
        <family val="1"/>
      </rPr>
      <t>] =</t>
    </r>
  </si>
  <si>
    <t>Є [i] =</t>
  </si>
  <si>
    <r>
      <t>Thay giá trị v</t>
    </r>
    <r>
      <rPr>
        <vertAlign val="subscript"/>
        <sz val="13"/>
        <rFont val="Times New Roman"/>
        <family val="1"/>
      </rPr>
      <t>max</t>
    </r>
    <r>
      <rPr>
        <sz val="13"/>
        <rFont val="Times New Roman"/>
        <family val="1"/>
      </rPr>
      <t xml:space="preserve"> vào biểu thức (2.36), thì</t>
    </r>
  </si>
  <si>
    <r>
      <t>Hệ số cản lăn giữa các bánh xe với mặt đường</t>
    </r>
    <r>
      <rPr>
        <b/>
        <sz val="13"/>
        <color theme="1"/>
        <rFont val="Times New Roman"/>
        <family val="1"/>
      </rPr>
      <t xml:space="preserve"> nhựa, bê tông khô sạch</t>
    </r>
  </si>
  <si>
    <r>
      <t>Với mặt đường nhựa, bê tông khô sạch, hệ số cản lăn (fv</t>
    </r>
    <r>
      <rPr>
        <vertAlign val="subscript"/>
        <sz val="13"/>
        <color theme="1"/>
        <rFont val="Times New Roman"/>
        <family val="1"/>
      </rPr>
      <t>i</t>
    </r>
    <r>
      <rPr>
        <sz val="13"/>
        <color theme="1"/>
        <rFont val="Times New Roman"/>
        <family val="1"/>
      </rPr>
      <t>) được xác định theo hàm số với biến vận tốc v</t>
    </r>
    <r>
      <rPr>
        <vertAlign val="subscript"/>
        <sz val="13"/>
        <color theme="1"/>
        <rFont val="Times New Roman"/>
        <family val="1"/>
      </rPr>
      <t>i</t>
    </r>
    <r>
      <rPr>
        <sz val="13"/>
        <color theme="1"/>
        <rFont val="Times New Roman"/>
        <family val="1"/>
      </rPr>
      <t>:</t>
    </r>
  </si>
  <si>
    <r>
      <t xml:space="preserve">Theo </t>
    </r>
    <r>
      <rPr>
        <b/>
        <sz val="13"/>
        <rFont val="Times New Roman"/>
        <family val="1"/>
      </rPr>
      <t>bảng 1</t>
    </r>
    <r>
      <rPr>
        <sz val="13"/>
        <rFont val="Times New Roman"/>
        <family val="1"/>
      </rPr>
      <t>, với mặt đường được chọn:</t>
    </r>
  </si>
  <si>
    <t>Trong đó,</t>
  </si>
  <si>
    <t>Thay các giá trị đã chọn vào biểu thức (2.53), được:</t>
  </si>
  <si>
    <r>
      <rPr>
        <sz val="13"/>
        <color rgb="FFFF0000"/>
        <rFont val="Times New Roman"/>
        <family val="1"/>
      </rPr>
      <t xml:space="preserve">(… ÷ …) </t>
    </r>
    <r>
      <rPr>
        <sz val="13"/>
        <color theme="1"/>
        <rFont val="Times New Roman"/>
        <family val="1"/>
      </rPr>
      <t xml:space="preserve">mm </t>
    </r>
  </si>
  <si>
    <t>Khoảng chiều rộng vệt bánh xe trước</t>
  </si>
  <si>
    <r>
      <t>[W</t>
    </r>
    <r>
      <rPr>
        <vertAlign val="subscript"/>
        <sz val="13"/>
        <color theme="1"/>
        <rFont val="Times New Roman"/>
        <family val="1"/>
      </rPr>
      <t>o</t>
    </r>
    <r>
      <rPr>
        <sz val="13"/>
        <color theme="1"/>
        <rFont val="Times New Roman"/>
        <family val="1"/>
      </rPr>
      <t>] =</t>
    </r>
  </si>
  <si>
    <r>
      <t>[H</t>
    </r>
    <r>
      <rPr>
        <vertAlign val="subscript"/>
        <sz val="13"/>
        <color theme="1"/>
        <rFont val="Times New Roman"/>
        <family val="1"/>
      </rPr>
      <t>o</t>
    </r>
    <r>
      <rPr>
        <sz val="13"/>
        <color theme="1"/>
        <rFont val="Times New Roman"/>
        <family val="1"/>
      </rPr>
      <t>] =</t>
    </r>
  </si>
  <si>
    <r>
      <t>W</t>
    </r>
    <r>
      <rPr>
        <vertAlign val="subscript"/>
        <sz val="13"/>
        <color theme="1"/>
        <rFont val="Times New Roman"/>
        <family val="1"/>
      </rPr>
      <t>o</t>
    </r>
    <r>
      <rPr>
        <sz val="13"/>
        <color theme="1"/>
        <rFont val="Times New Roman"/>
        <family val="1"/>
      </rPr>
      <t xml:space="preserve"> =</t>
    </r>
  </si>
  <si>
    <r>
      <t>H</t>
    </r>
    <r>
      <rPr>
        <vertAlign val="subscript"/>
        <sz val="13"/>
        <color theme="1"/>
        <rFont val="Times New Roman"/>
        <family val="1"/>
      </rPr>
      <t>o</t>
    </r>
    <r>
      <rPr>
        <sz val="13"/>
        <color theme="1"/>
        <rFont val="Times New Roman"/>
        <family val="1"/>
      </rPr>
      <t xml:space="preserve"> =</t>
    </r>
  </si>
  <si>
    <r>
      <t>Với chủng lo</t>
    </r>
    <r>
      <rPr>
        <sz val="13"/>
        <rFont val="Times New Roman"/>
        <family val="1"/>
      </rPr>
      <t>ại xe</t>
    </r>
  </si>
  <si>
    <t>Dựa theo các khoảng, chọn:</t>
  </si>
  <si>
    <r>
      <t xml:space="preserve"> + Theo </t>
    </r>
    <r>
      <rPr>
        <b/>
        <sz val="13"/>
        <color theme="1"/>
        <rFont val="Times New Roman"/>
        <family val="1"/>
      </rPr>
      <t>bảng 5</t>
    </r>
    <r>
      <rPr>
        <sz val="13"/>
        <color theme="1"/>
        <rFont val="Times New Roman"/>
        <family val="1"/>
      </rPr>
      <t>, có:</t>
    </r>
  </si>
  <si>
    <r>
      <t xml:space="preserve"> + Theo </t>
    </r>
    <r>
      <rPr>
        <b/>
        <sz val="13"/>
        <color rgb="FF000000"/>
        <rFont val="Times New Roman"/>
        <family val="1"/>
      </rPr>
      <t xml:space="preserve">bảng 6, </t>
    </r>
    <r>
      <rPr>
        <sz val="13"/>
        <color rgb="FF000000"/>
        <rFont val="Times New Roman"/>
        <family val="1"/>
      </rPr>
      <t>xe tương ứng có:</t>
    </r>
  </si>
  <si>
    <t xml:space="preserve"> - Khoảng diện tích cản chính diện:</t>
  </si>
  <si>
    <t xml:space="preserve"> - Khoảng hệ số cản khí động học:</t>
  </si>
  <si>
    <t xml:space="preserve"> - Khoảng nhân tố khí động học:</t>
  </si>
  <si>
    <t xml:space="preserve"> + Chọn và tính:</t>
  </si>
  <si>
    <t xml:space="preserve"> - Tính diện tích cản chính diện xe</t>
  </si>
  <si>
    <r>
      <t xml:space="preserve"> [K] </t>
    </r>
    <r>
      <rPr>
        <sz val="13"/>
        <color rgb="FFFF0000"/>
        <rFont val="Times New Roman"/>
        <family val="1"/>
      </rPr>
      <t>=</t>
    </r>
  </si>
  <si>
    <r>
      <t xml:space="preserve"> [W] </t>
    </r>
    <r>
      <rPr>
        <sz val="13"/>
        <color rgb="FFFF0000"/>
        <rFont val="Times New Roman"/>
        <family val="1"/>
      </rPr>
      <t>=</t>
    </r>
  </si>
  <si>
    <r>
      <t xml:space="preserve">F </t>
    </r>
    <r>
      <rPr>
        <sz val="13"/>
        <color rgb="FFFF0000"/>
        <rFont val="Times New Roman"/>
        <family val="1"/>
      </rPr>
      <t>=</t>
    </r>
  </si>
  <si>
    <t>K =</t>
  </si>
  <si>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theme="1"/>
        <rFont val="Times New Roman"/>
        <family val="1"/>
      </rPr>
      <t xml:space="preserve"> </t>
    </r>
  </si>
  <si>
    <t>(… ÷ …)</t>
  </si>
  <si>
    <t xml:space="preserve"> Є [K] =</t>
  </si>
  <si>
    <r>
      <t>Є</t>
    </r>
    <r>
      <rPr>
        <sz val="13"/>
        <color rgb="FFFF0000"/>
        <rFont val="Times New Roman"/>
        <family val="1"/>
      </rPr>
      <t xml:space="preserve"> </t>
    </r>
    <r>
      <rPr>
        <sz val="13"/>
        <color theme="1"/>
        <rFont val="Times New Roman"/>
        <family val="1"/>
      </rPr>
      <t>[F] =</t>
    </r>
  </si>
  <si>
    <t>Giá trị nhân tố khí động học được tính:</t>
  </si>
  <si>
    <r>
      <t xml:space="preserve">Theo biểu thức (1…), diện tích cản chính diện xe tương ứng được tính: F </t>
    </r>
    <r>
      <rPr>
        <sz val="13"/>
        <color rgb="FFFF0000"/>
        <rFont val="Times New Roman"/>
        <family val="1"/>
      </rPr>
      <t>= XXXXX</t>
    </r>
    <r>
      <rPr>
        <sz val="13"/>
        <color theme="1"/>
        <rFont val="Times New Roman"/>
        <family val="1"/>
      </rPr>
      <t xml:space="preserve"> m</t>
    </r>
    <r>
      <rPr>
        <vertAlign val="superscript"/>
        <sz val="13"/>
        <color theme="1"/>
        <rFont val="Times New Roman"/>
        <family val="1"/>
      </rPr>
      <t>2</t>
    </r>
    <r>
      <rPr>
        <sz val="13"/>
        <color rgb="FFFF0000"/>
        <rFont val="Times New Roman"/>
        <family val="1"/>
      </rPr>
      <t xml:space="preserve"> </t>
    </r>
  </si>
  <si>
    <r>
      <t>Є</t>
    </r>
    <r>
      <rPr>
        <sz val="13"/>
        <color rgb="FFFF0000"/>
        <rFont val="Times New Roman"/>
        <family val="1"/>
      </rPr>
      <t xml:space="preserve"> </t>
    </r>
    <r>
      <rPr>
        <sz val="13"/>
        <color theme="1"/>
        <rFont val="Times New Roman"/>
        <family val="1"/>
      </rPr>
      <t>[W] =</t>
    </r>
  </si>
  <si>
    <t xml:space="preserve">Nhân tố khí động học W, theo biểu thức (2.55), </t>
  </si>
  <si>
    <t>.(2.64)</t>
  </si>
  <si>
    <r>
      <t>η</t>
    </r>
    <r>
      <rPr>
        <vertAlign val="subscript"/>
        <sz val="13"/>
        <color theme="1"/>
        <rFont val="Times New Roman"/>
        <family val="1"/>
      </rPr>
      <t xml:space="preserve">t </t>
    </r>
    <r>
      <rPr>
        <sz val="13"/>
        <color theme="1"/>
        <rFont val="Times New Roman"/>
        <family val="1"/>
      </rPr>
      <t>- hiệu suất hệ thống truyền lực, theo biểu thức (2.64)</t>
    </r>
  </si>
  <si>
    <r>
      <t>fv</t>
    </r>
    <r>
      <rPr>
        <vertAlign val="subscript"/>
        <sz val="13"/>
        <color theme="1"/>
        <rFont val="Times New Roman"/>
        <family val="1"/>
      </rPr>
      <t xml:space="preserve">max </t>
    </r>
    <r>
      <rPr>
        <sz val="13"/>
        <color theme="1"/>
        <rFont val="Times New Roman"/>
        <family val="1"/>
      </rPr>
      <t>- hệ số cản lăn ứng với v</t>
    </r>
    <r>
      <rPr>
        <vertAlign val="subscript"/>
        <sz val="13"/>
        <color theme="1"/>
        <rFont val="Times New Roman"/>
        <family val="1"/>
      </rPr>
      <t>max</t>
    </r>
    <r>
      <rPr>
        <sz val="13"/>
        <color theme="1"/>
        <rFont val="Times New Roman"/>
        <family val="1"/>
      </rPr>
      <t xml:space="preserve">, theo biểu thức (2.37), </t>
    </r>
  </si>
  <si>
    <t xml:space="preserve">Độ dốc mặt đường i, theo biểu thức (2.34), </t>
  </si>
  <si>
    <r>
      <t>Khối lượng xe khi đủ tải G</t>
    </r>
    <r>
      <rPr>
        <vertAlign val="subscript"/>
        <sz val="13"/>
        <color theme="1"/>
        <rFont val="Times New Roman"/>
        <family val="1"/>
      </rPr>
      <t>a,</t>
    </r>
    <r>
      <rPr>
        <sz val="13"/>
        <color theme="1"/>
        <rFont val="Times New Roman"/>
        <family val="1"/>
      </rPr>
      <t xml:space="preserve"> theo biểu thức (2.19), </t>
    </r>
  </si>
  <si>
    <r>
      <t>Nv</t>
    </r>
    <r>
      <rPr>
        <vertAlign val="subscript"/>
        <sz val="13"/>
        <color theme="1"/>
        <rFont val="Times New Roman"/>
        <family val="1"/>
      </rPr>
      <t>max</t>
    </r>
    <r>
      <rPr>
        <sz val="13"/>
        <color theme="1"/>
        <rFont val="Times New Roman"/>
        <family val="1"/>
      </rPr>
      <t xml:space="preserve"> =</t>
    </r>
  </si>
  <si>
    <r>
      <t>η</t>
    </r>
    <r>
      <rPr>
        <vertAlign val="subscript"/>
        <sz val="13"/>
        <color theme="1"/>
        <rFont val="Times New Roman"/>
        <family val="1"/>
      </rPr>
      <t xml:space="preserve">t </t>
    </r>
    <r>
      <rPr>
        <sz val="13"/>
        <color theme="1"/>
        <rFont val="Times New Roman"/>
        <family val="1"/>
      </rPr>
      <t xml:space="preserve">= </t>
    </r>
  </si>
  <si>
    <r>
      <t>fv</t>
    </r>
    <r>
      <rPr>
        <vertAlign val="subscript"/>
        <sz val="13"/>
        <color theme="1"/>
        <rFont val="Times New Roman"/>
        <family val="1"/>
      </rPr>
      <t xml:space="preserve">max </t>
    </r>
    <r>
      <rPr>
        <sz val="13"/>
        <color theme="1"/>
        <rFont val="Times New Roman"/>
        <family val="1"/>
      </rPr>
      <t xml:space="preserve">= </t>
    </r>
  </si>
  <si>
    <r>
      <t>G</t>
    </r>
    <r>
      <rPr>
        <vertAlign val="subscript"/>
        <sz val="13"/>
        <color theme="1"/>
        <rFont val="Times New Roman"/>
        <family val="1"/>
      </rPr>
      <t xml:space="preserve">a </t>
    </r>
    <r>
      <rPr>
        <sz val="13"/>
        <color theme="1"/>
        <rFont val="Times New Roman"/>
        <family val="1"/>
      </rPr>
      <t xml:space="preserve">= </t>
    </r>
  </si>
  <si>
    <r>
      <t>v</t>
    </r>
    <r>
      <rPr>
        <vertAlign val="subscript"/>
        <sz val="13"/>
        <color theme="1"/>
        <rFont val="Times New Roman"/>
        <family val="1"/>
      </rPr>
      <t xml:space="preserve">max </t>
    </r>
    <r>
      <rPr>
        <sz val="13"/>
        <color theme="1"/>
        <rFont val="Times New Roman"/>
        <family val="1"/>
      </rPr>
      <t xml:space="preserve">= </t>
    </r>
  </si>
  <si>
    <t>i =</t>
  </si>
  <si>
    <t>m/s</t>
  </si>
  <si>
    <t xml:space="preserve"> - Chọn</t>
  </si>
  <si>
    <r>
      <t xml:space="preserve">Vì chưa đủ điều kiện xác định các cụm tổng thành trong hệ thống truyền lực, nên hiệu xuất hệ thống truyền lực được chọn theo hiệu suất trung bình theo </t>
    </r>
    <r>
      <rPr>
        <b/>
        <sz val="13"/>
        <color theme="1"/>
        <rFont val="Times New Roman"/>
        <family val="1"/>
      </rPr>
      <t>bảng 10</t>
    </r>
    <r>
      <rPr>
        <sz val="13"/>
        <color theme="1"/>
        <rFont val="Times New Roman"/>
        <family val="1"/>
      </rPr>
      <t xml:space="preserve"> với:</t>
    </r>
  </si>
  <si>
    <t>kW</t>
  </si>
  <si>
    <r>
      <t xml:space="preserve">Giá trị [λ] được chọn dựa theo </t>
    </r>
    <r>
      <rPr>
        <b/>
        <sz val="13"/>
        <color theme="1"/>
        <rFont val="Times New Roman"/>
        <family val="1"/>
      </rPr>
      <t>bảng 7</t>
    </r>
    <r>
      <rPr>
        <sz val="13"/>
        <color theme="1"/>
        <rFont val="Times New Roman"/>
        <family val="1"/>
      </rPr>
      <t>, nó phụ thuộc vào: </t>
    </r>
  </si>
  <si>
    <t xml:space="preserve">(… ÷ …) </t>
  </si>
  <si>
    <t>Є  [λ] =</t>
  </si>
  <si>
    <r>
      <t xml:space="preserve">λ </t>
    </r>
    <r>
      <rPr>
        <sz val="13"/>
        <color rgb="FFFF0000"/>
        <rFont val="Times New Roman"/>
        <family val="1"/>
      </rPr>
      <t>=</t>
    </r>
  </si>
  <si>
    <r>
      <t>hay, N</t>
    </r>
    <r>
      <rPr>
        <vertAlign val="subscript"/>
        <sz val="13"/>
        <color rgb="FF000000"/>
        <rFont val="Times New Roman"/>
        <family val="1"/>
      </rPr>
      <t>max</t>
    </r>
    <r>
      <rPr>
        <sz val="13"/>
        <color rgb="FF000000"/>
        <rFont val="Times New Roman"/>
        <family val="1"/>
      </rPr>
      <t xml:space="preserve"> = Nv</t>
    </r>
    <r>
      <rPr>
        <vertAlign val="subscript"/>
        <sz val="13"/>
        <color rgb="FF000000"/>
        <rFont val="Times New Roman"/>
        <family val="1"/>
      </rPr>
      <t>max</t>
    </r>
    <r>
      <rPr>
        <sz val="13"/>
        <color rgb="FF000000"/>
        <rFont val="Times New Roman"/>
        <family val="1"/>
      </rPr>
      <t xml:space="preserve"> /[a.λ + b.λ</t>
    </r>
    <r>
      <rPr>
        <vertAlign val="superscript"/>
        <sz val="13"/>
        <color rgb="FF000000"/>
        <rFont val="Times New Roman"/>
        <family val="1"/>
      </rPr>
      <t>2</t>
    </r>
    <r>
      <rPr>
        <sz val="13"/>
        <color rgb="FF000000"/>
        <rFont val="Times New Roman"/>
        <family val="1"/>
      </rPr>
      <t xml:space="preserve"> - c.λ</t>
    </r>
    <r>
      <rPr>
        <vertAlign val="superscript"/>
        <sz val="13"/>
        <color rgb="FF000000"/>
        <rFont val="Times New Roman"/>
        <family val="1"/>
      </rPr>
      <t>3</t>
    </r>
    <r>
      <rPr>
        <sz val="13"/>
        <color rgb="FF000000"/>
        <rFont val="Times New Roman"/>
        <family val="1"/>
      </rPr>
      <t>], kW</t>
    </r>
  </si>
  <si>
    <t>Với giá trị các thông số:</t>
  </si>
  <si>
    <r>
      <t>Công suất ĐCĐT ứng với v</t>
    </r>
    <r>
      <rPr>
        <vertAlign val="subscript"/>
        <sz val="13"/>
        <color theme="1"/>
        <rFont val="Times New Roman"/>
        <family val="1"/>
      </rPr>
      <t>max</t>
    </r>
    <r>
      <rPr>
        <sz val="13"/>
        <color theme="1"/>
        <rFont val="Times New Roman"/>
        <family val="1"/>
      </rPr>
      <t xml:space="preserve"> của xe, theo biểu thức (2.66), Nv</t>
    </r>
    <r>
      <rPr>
        <vertAlign val="subscript"/>
        <sz val="13"/>
        <color theme="1"/>
        <rFont val="Times New Roman"/>
        <family val="1"/>
      </rPr>
      <t>max</t>
    </r>
    <r>
      <rPr>
        <sz val="13"/>
        <color theme="1"/>
        <rFont val="Times New Roman"/>
        <family val="1"/>
      </rPr>
      <t xml:space="preserve"> </t>
    </r>
  </si>
  <si>
    <t xml:space="preserve">Các hệ số a, b, c, theo biểu thức (2.63): </t>
  </si>
  <si>
    <t xml:space="preserve">Theo biểu thức (2.71), hệ số </t>
  </si>
  <si>
    <r>
      <t>N</t>
    </r>
    <r>
      <rPr>
        <vertAlign val="subscript"/>
        <sz val="13"/>
        <color theme="1"/>
        <rFont val="Times New Roman"/>
        <family val="1"/>
      </rPr>
      <t>max</t>
    </r>
    <r>
      <rPr>
        <sz val="13"/>
        <color theme="1"/>
        <rFont val="Times New Roman"/>
        <family val="1"/>
      </rPr>
      <t xml:space="preserve"> =</t>
    </r>
  </si>
  <si>
    <r>
      <t>a</t>
    </r>
    <r>
      <rPr>
        <sz val="13"/>
        <color rgb="FFFF0000"/>
        <rFont val="Times New Roman"/>
        <family val="1"/>
      </rPr>
      <t xml:space="preserve"> =</t>
    </r>
  </si>
  <si>
    <r>
      <t>b</t>
    </r>
    <r>
      <rPr>
        <sz val="13"/>
        <color rgb="FFFF0000"/>
        <rFont val="Times New Roman"/>
        <family val="1"/>
      </rPr>
      <t xml:space="preserve"> =</t>
    </r>
  </si>
  <si>
    <r>
      <t>c</t>
    </r>
    <r>
      <rPr>
        <sz val="13"/>
        <color rgb="FFFF0000"/>
        <rFont val="Times New Roman"/>
        <family val="1"/>
      </rPr>
      <t xml:space="preserve"> =</t>
    </r>
  </si>
  <si>
    <r>
      <t>n</t>
    </r>
    <r>
      <rPr>
        <vertAlign val="subscript"/>
        <sz val="13"/>
        <color theme="1"/>
        <rFont val="Times New Roman"/>
        <family val="1"/>
      </rPr>
      <t xml:space="preserve">N </t>
    </r>
    <r>
      <rPr>
        <sz val="13"/>
        <color theme="1"/>
        <rFont val="Times New Roman"/>
        <family val="1"/>
      </rPr>
      <t xml:space="preserve">= </t>
    </r>
  </si>
  <si>
    <t>v/p</t>
  </si>
  <si>
    <t>Thay các giá trị đã có vào biểu thức (5.56)</t>
  </si>
  <si>
    <t>4.1. Vận tốc xe</t>
  </si>
  <si>
    <t>Vận tốc xe được viết dưới dạng một hàm số :</t>
  </si>
  <si>
    <r>
      <t>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xml:space="preserve">), m/s </t>
    </r>
  </si>
  <si>
    <r>
      <t>Xét hàm số vận tốc: 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xml:space="preserve">), m/s </t>
    </r>
  </si>
  <si>
    <t>Giá trị các thông số:</t>
  </si>
  <si>
    <r>
      <t>i</t>
    </r>
    <r>
      <rPr>
        <vertAlign val="subscript"/>
        <sz val="13"/>
        <color theme="1"/>
        <rFont val="Times New Roman"/>
        <family val="1"/>
      </rPr>
      <t>n</t>
    </r>
    <r>
      <rPr>
        <sz val="13"/>
        <color theme="1"/>
        <rFont val="Times New Roman"/>
        <family val="1"/>
      </rPr>
      <t xml:space="preserve"> = 2π.r</t>
    </r>
    <r>
      <rPr>
        <vertAlign val="subscript"/>
        <sz val="13"/>
        <color theme="1"/>
        <rFont val="Times New Roman"/>
        <family val="1"/>
      </rPr>
      <t>b</t>
    </r>
    <r>
      <rPr>
        <sz val="13"/>
        <color theme="1"/>
        <rFont val="Times New Roman"/>
        <family val="1"/>
      </rPr>
      <t>.n</t>
    </r>
    <r>
      <rPr>
        <vertAlign val="subscript"/>
        <sz val="13"/>
        <color theme="1"/>
        <rFont val="Times New Roman"/>
        <family val="1"/>
      </rPr>
      <t>max</t>
    </r>
    <r>
      <rPr>
        <sz val="13"/>
        <color theme="1"/>
        <rFont val="Times New Roman"/>
        <family val="1"/>
      </rPr>
      <t>/(v</t>
    </r>
    <r>
      <rPr>
        <vertAlign val="subscript"/>
        <sz val="13"/>
        <color theme="1"/>
        <rFont val="Times New Roman"/>
        <family val="1"/>
      </rPr>
      <t>max</t>
    </r>
    <r>
      <rPr>
        <sz val="13"/>
        <color theme="1"/>
        <rFont val="Times New Roman"/>
        <family val="1"/>
      </rPr>
      <t xml:space="preserve"> i</t>
    </r>
    <r>
      <rPr>
        <vertAlign val="subscript"/>
        <sz val="13"/>
        <color theme="1"/>
        <rFont val="Times New Roman"/>
        <family val="1"/>
      </rPr>
      <t>ymin</t>
    </r>
    <r>
      <rPr>
        <sz val="13"/>
        <color theme="1"/>
        <rFont val="Times New Roman"/>
        <family val="1"/>
      </rPr>
      <t xml:space="preserve">) </t>
    </r>
  </si>
  <si>
    <t>Thay các giá trị đã có vào biểu thức (2.85):</t>
  </si>
  <si>
    <t>Cho nên cụm tổng thành “tỷ số truyền không thay đổi” chỉ cần bộ TLC, với tỷ số truyền:</t>
  </si>
  <si>
    <t>Tỷ số truyền thuộc cụm “tỷ số truyền không thay đổi”, theo biểu thức (2.86) có:</t>
  </si>
  <si>
    <t>Thay các giá trị đã có vào biểu thức (2.87):</t>
  </si>
  <si>
    <t>TỶ SỐ TRUYỀN TRONG HỆ THỐNG TRUYỀN LỰC</t>
  </si>
  <si>
    <t>4.1.</t>
  </si>
  <si>
    <r>
      <t>v</t>
    </r>
    <r>
      <rPr>
        <vertAlign val="subscript"/>
        <sz val="13"/>
        <color theme="1"/>
        <rFont val="Times New Roman"/>
        <family val="1"/>
      </rPr>
      <t>ei</t>
    </r>
    <r>
      <rPr>
        <sz val="13"/>
        <color theme="1"/>
        <rFont val="Times New Roman"/>
        <family val="1"/>
      </rPr>
      <t xml:space="preserve"> – vận tốc xe theo 2 biến số e, i;</t>
    </r>
  </si>
  <si>
    <t>π – số pi = 3.1416…</t>
  </si>
  <si>
    <r>
      <t>r</t>
    </r>
    <r>
      <rPr>
        <vertAlign val="subscript"/>
        <sz val="13"/>
        <color theme="1"/>
        <rFont val="Times New Roman"/>
        <family val="1"/>
      </rPr>
      <t xml:space="preserve">b </t>
    </r>
    <r>
      <rPr>
        <sz val="13"/>
        <color theme="1"/>
        <rFont val="Times New Roman"/>
        <family val="1"/>
      </rPr>
      <t>– bán kính bánh xe chủ động, mm;</t>
    </r>
  </si>
  <si>
    <r>
      <t>n</t>
    </r>
    <r>
      <rPr>
        <vertAlign val="subscript"/>
        <sz val="13"/>
        <color theme="1"/>
        <rFont val="Times New Roman"/>
        <family val="1"/>
      </rPr>
      <t>e</t>
    </r>
    <r>
      <rPr>
        <sz val="13"/>
        <color theme="1"/>
        <rFont val="Times New Roman"/>
        <family val="1"/>
      </rPr>
      <t xml:space="preserve"> – số vòng quay ĐCĐT sẽ thay đổi trong quá trình hoạt động, v/p;</t>
    </r>
  </si>
  <si>
    <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 tỷ số truyền trong hệ thống truyền lực tổng quát</t>
    </r>
  </si>
  <si>
    <r>
      <t>i</t>
    </r>
    <r>
      <rPr>
        <vertAlign val="subscript"/>
        <sz val="13"/>
        <color theme="1"/>
        <rFont val="Times New Roman"/>
        <family val="1"/>
      </rPr>
      <t xml:space="preserve">yi </t>
    </r>
    <r>
      <rPr>
        <sz val="13"/>
        <color theme="1"/>
        <rFont val="Times New Roman"/>
        <family val="1"/>
      </rPr>
      <t>– tỷ số truyền các tổng thành trong cụm “tỷ số truyền thay đổi”</t>
    </r>
  </si>
  <si>
    <r>
      <t>i</t>
    </r>
    <r>
      <rPr>
        <vertAlign val="subscript"/>
        <sz val="13"/>
        <color theme="1"/>
        <rFont val="Times New Roman"/>
        <family val="1"/>
      </rPr>
      <t xml:space="preserve">n </t>
    </r>
    <r>
      <rPr>
        <sz val="13"/>
        <color theme="1"/>
        <rFont val="Times New Roman"/>
        <family val="1"/>
      </rPr>
      <t>– tỷ số truyền các tổng thành trong cụm “tỷ số truyền không thay đổi”</t>
    </r>
  </si>
  <si>
    <t>Xác định các tổng thành trong cụm “tỷ số truyền không thay đổi”</t>
  </si>
  <si>
    <t xml:space="preserve">4.2. </t>
  </si>
  <si>
    <r>
      <t>Để, v</t>
    </r>
    <r>
      <rPr>
        <vertAlign val="subscript"/>
        <sz val="13"/>
        <color theme="1"/>
        <rFont val="Times New Roman"/>
        <family val="1"/>
      </rPr>
      <t>ei</t>
    </r>
    <r>
      <rPr>
        <sz val="13"/>
        <color theme="1"/>
        <rFont val="Times New Roman"/>
        <family val="1"/>
      </rPr>
      <t xml:space="preserve"> = v</t>
    </r>
    <r>
      <rPr>
        <vertAlign val="subscript"/>
        <sz val="13"/>
        <color theme="1"/>
        <rFont val="Times New Roman"/>
        <family val="1"/>
      </rPr>
      <t>min</t>
    </r>
    <r>
      <rPr>
        <sz val="13"/>
        <color theme="1"/>
        <rFont val="Times New Roman"/>
        <family val="1"/>
      </rPr>
      <t xml:space="preserve"> </t>
    </r>
  </si>
  <si>
    <r>
      <t>v</t>
    </r>
    <r>
      <rPr>
        <vertAlign val="subscript"/>
        <sz val="13"/>
        <color theme="1"/>
        <rFont val="Times New Roman"/>
        <family val="1"/>
      </rPr>
      <t>max</t>
    </r>
    <r>
      <rPr>
        <sz val="13"/>
        <color theme="1"/>
        <rFont val="Times New Roman"/>
        <family val="1"/>
      </rPr>
      <t xml:space="preserve"> </t>
    </r>
    <r>
      <rPr>
        <sz val="13"/>
        <rFont val="Times New Roman"/>
        <family val="1"/>
      </rPr>
      <t>=</t>
    </r>
  </si>
  <si>
    <t>π  =</t>
  </si>
  <si>
    <r>
      <t>n</t>
    </r>
    <r>
      <rPr>
        <vertAlign val="subscript"/>
        <sz val="13"/>
        <color theme="1"/>
        <rFont val="Times New Roman"/>
        <family val="1"/>
      </rPr>
      <t>max</t>
    </r>
    <r>
      <rPr>
        <sz val="13"/>
        <color theme="1"/>
        <rFont val="Times New Roman"/>
        <family val="1"/>
      </rPr>
      <t xml:space="preserve"> =</t>
    </r>
  </si>
  <si>
    <t xml:space="preserve">4.3. </t>
  </si>
  <si>
    <t>Xác định các tổng thành trong cụm “tỷ số truyền thay đổi”</t>
  </si>
  <si>
    <r>
      <t>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m/s</t>
    </r>
  </si>
  <si>
    <t>Xét hàm số vận tốc (2.84):</t>
  </si>
  <si>
    <t>Tỷ số truyền thuộc cụm “tỷ số truyền thay đổi”,</t>
  </si>
  <si>
    <r>
      <t>có ký hiệu: i</t>
    </r>
    <r>
      <rPr>
        <vertAlign val="subscript"/>
        <sz val="13"/>
        <color theme="1"/>
        <rFont val="Times New Roman"/>
        <family val="1"/>
      </rPr>
      <t>yi</t>
    </r>
  </si>
  <si>
    <t>Theo biểu thức (2.31)</t>
  </si>
  <si>
    <t>m</t>
  </si>
  <si>
    <r>
      <t>r</t>
    </r>
    <r>
      <rPr>
        <vertAlign val="subscript"/>
        <sz val="13"/>
        <color theme="1"/>
        <rFont val="Times New Roman"/>
        <family val="1"/>
      </rPr>
      <t>b</t>
    </r>
    <r>
      <rPr>
        <sz val="13"/>
        <color theme="1"/>
        <rFont val="Times New Roman"/>
        <family val="1"/>
      </rPr>
      <t xml:space="preserve"> </t>
    </r>
    <r>
      <rPr>
        <sz val="13"/>
        <color rgb="FFFF0000"/>
        <rFont val="Times New Roman"/>
        <family val="1"/>
      </rPr>
      <t>=</t>
    </r>
  </si>
  <si>
    <t>Tỷ số truyền thuộc cụm “tỷ số truyền không thay đổi”, có:</t>
  </si>
  <si>
    <r>
      <t>ký hiệu: i</t>
    </r>
    <r>
      <rPr>
        <vertAlign val="subscript"/>
        <sz val="13"/>
        <color theme="1"/>
        <rFont val="Times New Roman"/>
        <family val="1"/>
      </rPr>
      <t>n</t>
    </r>
  </si>
  <si>
    <t>LỰC BÁM VÀ BÁN KÍNH BÁNH XE CHỦ ĐỘNG</t>
  </si>
  <si>
    <t>… x …</t>
  </si>
  <si>
    <t>(A x B) =</t>
  </si>
  <si>
    <t xml:space="preserve"> + Công thức bánh xe:</t>
  </si>
  <si>
    <t>trước, hoặc/và sau</t>
  </si>
  <si>
    <t xml:space="preserve"> + Vị trí “B” thuộc phía trục cầu:</t>
  </si>
  <si>
    <t>Do đó, các bánh xe chủ động thuộc trục cầu:</t>
  </si>
  <si>
    <r>
      <t>G</t>
    </r>
    <r>
      <rPr>
        <vertAlign val="subscript"/>
        <sz val="13"/>
        <color theme="1"/>
        <rFont val="Times New Roman"/>
        <family val="1"/>
      </rPr>
      <t>o</t>
    </r>
    <r>
      <rPr>
        <vertAlign val="subscript"/>
        <sz val="13"/>
        <color rgb="FFFF0000"/>
        <rFont val="Times New Roman"/>
        <family val="1"/>
      </rPr>
      <t>…</t>
    </r>
    <r>
      <rPr>
        <sz val="13"/>
        <color rgb="FFFF0000"/>
        <rFont val="Times New Roman"/>
        <family val="1"/>
      </rPr>
      <t xml:space="preserve"> </t>
    </r>
    <r>
      <rPr>
        <sz val="13"/>
        <color theme="1"/>
        <rFont val="Times New Roman"/>
        <family val="1"/>
      </rPr>
      <t>=</t>
    </r>
  </si>
  <si>
    <t>Và phần khối lượng xe phân bố lên các bánh xe chủ động tương ứng:</t>
  </si>
  <si>
    <r>
      <t>G</t>
    </r>
    <r>
      <rPr>
        <vertAlign val="subscript"/>
        <sz val="13"/>
        <color theme="1"/>
        <rFont val="Times New Roman"/>
        <family val="1"/>
      </rPr>
      <t>o</t>
    </r>
    <r>
      <rPr>
        <vertAlign val="subscript"/>
        <sz val="13"/>
        <color rgb="FFFF0000"/>
        <rFont val="Times New Roman"/>
        <family val="1"/>
      </rPr>
      <t>…</t>
    </r>
  </si>
  <si>
    <r>
      <t>G</t>
    </r>
    <r>
      <rPr>
        <vertAlign val="subscript"/>
        <sz val="13"/>
        <color theme="1"/>
        <rFont val="Times New Roman"/>
        <family val="1"/>
      </rPr>
      <t>a</t>
    </r>
    <r>
      <rPr>
        <vertAlign val="subscript"/>
        <sz val="13"/>
        <color rgb="FFFF0000"/>
        <rFont val="Times New Roman"/>
        <family val="1"/>
      </rPr>
      <t>…</t>
    </r>
  </si>
  <si>
    <t>Có giá trị:</t>
  </si>
  <si>
    <t>Tạo chúng thành tập hợp khối lượng bám</t>
  </si>
  <si>
    <r>
      <t>(G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</si>
  <si>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t>Gọi, m, M – là giá trị nhỏ nhất và lớn nhất của tập hợp</t>
  </si>
  <si>
    <t xml:space="preserve">Ký hiệu: </t>
  </si>
  <si>
    <t xml:space="preserve">Với, m &lt;  M </t>
  </si>
  <si>
    <t>m =</t>
  </si>
  <si>
    <r>
      <t>G</t>
    </r>
    <r>
      <rPr>
        <vertAlign val="subscript"/>
        <sz val="13"/>
        <color theme="1"/>
        <rFont val="Times New Roman"/>
        <family val="1"/>
      </rPr>
      <t>a</t>
    </r>
    <r>
      <rPr>
        <vertAlign val="subscript"/>
        <sz val="13"/>
        <color rgb="FFFF0000"/>
        <rFont val="Times New Roman"/>
        <family val="1"/>
      </rPr>
      <t>...</t>
    </r>
    <r>
      <rPr>
        <sz val="13"/>
        <color rgb="FFFF0000"/>
        <rFont val="Times New Roman"/>
        <family val="1"/>
      </rPr>
      <t xml:space="preserve"> </t>
    </r>
    <r>
      <rPr>
        <sz val="13"/>
        <color theme="1"/>
        <rFont val="Times New Roman"/>
        <family val="1"/>
      </rPr>
      <t>=</t>
    </r>
  </si>
  <si>
    <t>M =</t>
  </si>
  <si>
    <t xml:space="preserve">3.1. </t>
  </si>
  <si>
    <t>Trọng lượng bám của các bánh xe chủ động</t>
  </si>
  <si>
    <t xml:space="preserve">a. </t>
  </si>
  <si>
    <r>
      <t>Lực bám của xe (P</t>
    </r>
    <r>
      <rPr>
        <vertAlign val="subscript"/>
        <sz val="13"/>
        <color theme="1"/>
        <rFont val="Times New Roman"/>
        <family val="1"/>
      </rPr>
      <t>φ</t>
    </r>
    <r>
      <rPr>
        <sz val="13"/>
        <color theme="1"/>
        <rFont val="Times New Roman"/>
        <family val="1"/>
      </rPr>
      <t>) ứng với trường hợp, khi xe:</t>
    </r>
  </si>
  <si>
    <r>
      <t>- Chỉ có trọng lượng bản thân G</t>
    </r>
    <r>
      <rPr>
        <vertAlign val="subscript"/>
        <sz val="13"/>
        <color theme="1"/>
        <rFont val="Times New Roman"/>
        <family val="1"/>
      </rPr>
      <t>o</t>
    </r>
  </si>
  <si>
    <r>
      <t>- Chất đủ tải G</t>
    </r>
    <r>
      <rPr>
        <vertAlign val="subscript"/>
        <sz val="13"/>
        <color theme="1"/>
        <rFont val="Times New Roman"/>
        <family val="1"/>
      </rPr>
      <t>a</t>
    </r>
  </si>
  <si>
    <t>Phối hợp với biểu thức (2.75), trọng lượng bám của xe thuộc khoảng:</t>
  </si>
  <si>
    <r>
      <t>φ.m  ≤  P</t>
    </r>
    <r>
      <rPr>
        <vertAlign val="subscript"/>
        <sz val="13"/>
        <color theme="1"/>
        <rFont val="Times New Roman"/>
        <family val="1"/>
      </rPr>
      <t>φ</t>
    </r>
    <r>
      <rPr>
        <sz val="13"/>
        <color theme="1"/>
        <rFont val="Times New Roman"/>
        <family val="1"/>
      </rPr>
      <t xml:space="preserve">  ≤ φ.M </t>
    </r>
  </si>
  <si>
    <t>Điều kiện để xe di chuyển được:</t>
  </si>
  <si>
    <r>
      <t>P</t>
    </r>
    <r>
      <rPr>
        <vertAlign val="subscript"/>
        <sz val="13"/>
        <color theme="1"/>
        <rFont val="Times New Roman"/>
        <family val="1"/>
      </rPr>
      <t>c</t>
    </r>
    <r>
      <rPr>
        <sz val="13"/>
        <color theme="1"/>
        <rFont val="Times New Roman"/>
        <family val="1"/>
      </rPr>
      <t xml:space="preserve"> ≤ P</t>
    </r>
    <r>
      <rPr>
        <vertAlign val="subscript"/>
        <sz val="13"/>
        <color theme="1"/>
        <rFont val="Times New Roman"/>
        <family val="1"/>
      </rPr>
      <t>ki</t>
    </r>
    <r>
      <rPr>
        <sz val="13"/>
        <color theme="1"/>
        <rFont val="Times New Roman"/>
        <family val="1"/>
      </rPr>
      <t xml:space="preserve"> ≤ P</t>
    </r>
    <r>
      <rPr>
        <vertAlign val="subscript"/>
        <sz val="13"/>
        <color theme="1"/>
        <rFont val="Times New Roman"/>
        <family val="1"/>
      </rPr>
      <t>φ</t>
    </r>
    <r>
      <rPr>
        <sz val="13"/>
        <color theme="1"/>
        <rFont val="Times New Roman"/>
        <family val="1"/>
      </rPr>
      <t xml:space="preserve"> </t>
    </r>
  </si>
  <si>
    <t xml:space="preserve">i: tay số truyền thứ i, và thay đổi từ 1 → n     </t>
  </si>
  <si>
    <t>Từ biểu thức (2.78), điều kiện bám:</t>
  </si>
  <si>
    <r>
      <t>P</t>
    </r>
    <r>
      <rPr>
        <vertAlign val="subscript"/>
        <sz val="13"/>
        <color theme="1"/>
        <rFont val="Times New Roman"/>
        <family val="1"/>
      </rPr>
      <t>ki</t>
    </r>
    <r>
      <rPr>
        <sz val="13"/>
        <color theme="1"/>
        <rFont val="Times New Roman"/>
        <family val="1"/>
      </rPr>
      <t xml:space="preserve"> ≤ P</t>
    </r>
    <r>
      <rPr>
        <vertAlign val="subscript"/>
        <sz val="13"/>
        <color theme="1"/>
        <rFont val="Times New Roman"/>
        <family val="1"/>
      </rPr>
      <t>φ</t>
    </r>
    <r>
      <rPr>
        <sz val="13"/>
        <color theme="1"/>
        <rFont val="Times New Roman"/>
        <family val="1"/>
      </rPr>
      <t xml:space="preserve"> </t>
    </r>
  </si>
  <si>
    <t>Phối hợp với biểu thức (1.16):</t>
  </si>
  <si>
    <r>
      <t>P</t>
    </r>
    <r>
      <rPr>
        <vertAlign val="subscript"/>
        <sz val="13"/>
        <color theme="1"/>
        <rFont val="Times New Roman"/>
        <family val="1"/>
      </rPr>
      <t>ki</t>
    </r>
    <r>
      <rPr>
        <sz val="13"/>
        <color theme="1"/>
        <rFont val="Times New Roman"/>
        <family val="1"/>
      </rPr>
      <t xml:space="preserve"> ≤ φ.m ≤ φ.M </t>
    </r>
  </si>
  <si>
    <t>Như vậy, để thỏa mãn điều kiện bám của xe chỉ cần xét điều kiện:</t>
  </si>
  <si>
    <r>
      <t>P</t>
    </r>
    <r>
      <rPr>
        <vertAlign val="subscript"/>
        <sz val="13"/>
        <color theme="1"/>
        <rFont val="Times New Roman"/>
        <family val="1"/>
      </rPr>
      <t>ki</t>
    </r>
    <r>
      <rPr>
        <sz val="13"/>
        <color theme="1"/>
        <rFont val="Times New Roman"/>
        <family val="1"/>
      </rPr>
      <t xml:space="preserve"> ≤ φ.m</t>
    </r>
  </si>
  <si>
    <r>
      <t>P</t>
    </r>
    <r>
      <rPr>
        <vertAlign val="subscript"/>
        <sz val="13"/>
        <color theme="1"/>
        <rFont val="Times New Roman"/>
        <family val="1"/>
      </rPr>
      <t>oφ</t>
    </r>
    <r>
      <rPr>
        <sz val="13"/>
        <color theme="1"/>
        <rFont val="Times New Roman"/>
        <family val="1"/>
      </rPr>
      <t xml:space="preserve"> = φ.G</t>
    </r>
    <r>
      <rPr>
        <vertAlign val="subscript"/>
        <sz val="13"/>
        <color theme="1"/>
        <rFont val="Times New Roman"/>
        <family val="1"/>
      </rPr>
      <t>oφ</t>
    </r>
    <r>
      <rPr>
        <sz val="13"/>
        <color theme="1"/>
        <rFont val="Times New Roman"/>
        <family val="1"/>
      </rPr>
      <t>, N</t>
    </r>
  </si>
  <si>
    <r>
      <t>P</t>
    </r>
    <r>
      <rPr>
        <vertAlign val="subscript"/>
        <sz val="13"/>
        <color theme="1"/>
        <rFont val="Times New Roman"/>
        <family val="1"/>
      </rPr>
      <t>aφ</t>
    </r>
    <r>
      <rPr>
        <sz val="13"/>
        <color theme="1"/>
        <rFont val="Times New Roman"/>
        <family val="1"/>
      </rPr>
      <t xml:space="preserve">  = φ.G</t>
    </r>
    <r>
      <rPr>
        <vertAlign val="subscript"/>
        <sz val="13"/>
        <color theme="1"/>
        <rFont val="Times New Roman"/>
        <family val="1"/>
      </rPr>
      <t>aφ</t>
    </r>
    <r>
      <rPr>
        <sz val="13"/>
        <color theme="1"/>
        <rFont val="Times New Roman"/>
        <family val="1"/>
      </rPr>
      <t xml:space="preserve">, N </t>
    </r>
  </si>
  <si>
    <t xml:space="preserve">    </t>
  </si>
  <si>
    <r>
      <t>P</t>
    </r>
    <r>
      <rPr>
        <vertAlign val="subscript"/>
        <sz val="13"/>
        <color theme="1"/>
        <rFont val="Times New Roman"/>
        <family val="1"/>
      </rPr>
      <t>c</t>
    </r>
    <r>
      <rPr>
        <sz val="13"/>
        <color theme="1"/>
        <rFont val="Times New Roman"/>
        <family val="1"/>
      </rPr>
      <t xml:space="preserve"> – lực cản của môi trường tác động vào xe, N;</t>
    </r>
  </si>
  <si>
    <r>
      <t>P</t>
    </r>
    <r>
      <rPr>
        <vertAlign val="subscript"/>
        <sz val="13"/>
        <color theme="1"/>
        <rFont val="Times New Roman"/>
        <family val="1"/>
      </rPr>
      <t>ki</t>
    </r>
    <r>
      <rPr>
        <sz val="13"/>
        <color theme="1"/>
        <rFont val="Times New Roman"/>
        <family val="1"/>
      </rPr>
      <t xml:space="preserve"> – lực kéo của xe, N;</t>
    </r>
  </si>
  <si>
    <r>
      <t>P</t>
    </r>
    <r>
      <rPr>
        <vertAlign val="subscript"/>
        <sz val="13"/>
        <color theme="1"/>
        <rFont val="Times New Roman"/>
        <family val="1"/>
      </rPr>
      <t>φ</t>
    </r>
    <r>
      <rPr>
        <sz val="13"/>
        <color theme="1"/>
        <rFont val="Times New Roman"/>
        <family val="1"/>
      </rPr>
      <t xml:space="preserve"> – lực bám của xe, N.</t>
    </r>
  </si>
  <si>
    <t xml:space="preserve">Bánh xe là sự kết hợp giữa lốp xe với mâm (lazang). Các bánh xe được liên kết với các đầu trục cầu xe để chịu một phần khối lượng xe. </t>
  </si>
  <si>
    <t>Bán kính bánh xe có 2 loại:</t>
  </si>
  <si>
    <t>- Bán kính thiết kế</t>
  </si>
  <si>
    <t>- Bán kính lăn</t>
  </si>
  <si>
    <t>Lốp xe được chọn phù hợp, phụ thuộc vào 2 thông số:</t>
  </si>
  <si>
    <t>- Khối lượng đặt lên nó</t>
  </si>
  <si>
    <t>- Vận tốc điểm của lốp xe tiếp xúc với mặt đường hay còn gọi là vận tốc xe được lắp lốp ấy.</t>
  </si>
  <si>
    <r>
      <t>Bán kính lốp xe có ký hiệu: r</t>
    </r>
    <r>
      <rPr>
        <vertAlign val="subscript"/>
        <sz val="13"/>
        <color theme="1"/>
        <rFont val="Times New Roman"/>
        <family val="1"/>
      </rPr>
      <t>o</t>
    </r>
    <r>
      <rPr>
        <sz val="13"/>
        <color theme="1"/>
        <rFont val="Times New Roman"/>
        <family val="1"/>
      </rPr>
      <t xml:space="preserve"> (mm)</t>
    </r>
  </si>
  <si>
    <t>Vì phần khối lượng của xe đặt lên mỗi phía trục cầu xe là khác nhau</t>
  </si>
  <si>
    <t>Và để cho bán kính các lốp của xe bằng nhau, cần chọn lốp xe chịu tải lớn nhất.</t>
  </si>
  <si>
    <t>Do đó, hãy xác định khối lượng lớn nhất ở mỗi phía đầu trục cầu xe</t>
  </si>
  <si>
    <t>Phần khối lượng xe phân bố lên các bánh xe thuộc một đầu trục cầu có giá trị:</t>
  </si>
  <si>
    <t xml:space="preserve">Hay, </t>
  </si>
  <si>
    <r>
      <t>G</t>
    </r>
    <r>
      <rPr>
        <vertAlign val="subscript"/>
        <sz val="13"/>
        <color theme="1"/>
        <rFont val="Times New Roman"/>
        <family val="1"/>
      </rPr>
      <t>wo1</t>
    </r>
    <r>
      <rPr>
        <sz val="13"/>
        <color theme="1"/>
        <rFont val="Times New Roman"/>
        <family val="1"/>
      </rPr>
      <t xml:space="preserve"> =</t>
    </r>
  </si>
  <si>
    <r>
      <t>G</t>
    </r>
    <r>
      <rPr>
        <vertAlign val="subscript"/>
        <sz val="13"/>
        <color theme="1"/>
        <rFont val="Times New Roman"/>
        <family val="1"/>
      </rPr>
      <t>wo2</t>
    </r>
    <r>
      <rPr>
        <sz val="13"/>
        <color theme="1"/>
        <rFont val="Times New Roman"/>
        <family val="1"/>
      </rPr>
      <t xml:space="preserve"> =</t>
    </r>
  </si>
  <si>
    <r>
      <t>G</t>
    </r>
    <r>
      <rPr>
        <vertAlign val="subscript"/>
        <sz val="13"/>
        <color theme="1"/>
        <rFont val="Times New Roman"/>
        <family val="1"/>
      </rPr>
      <t>wa2</t>
    </r>
    <r>
      <rPr>
        <sz val="13"/>
        <color theme="1"/>
        <rFont val="Times New Roman"/>
        <family val="1"/>
      </rPr>
      <t xml:space="preserve"> =</t>
    </r>
  </si>
  <si>
    <r>
      <t>G</t>
    </r>
    <r>
      <rPr>
        <vertAlign val="subscript"/>
        <sz val="13"/>
        <color theme="1"/>
        <rFont val="Times New Roman"/>
        <family val="1"/>
      </rPr>
      <t>wo1</t>
    </r>
    <r>
      <rPr>
        <sz val="13"/>
        <color theme="1"/>
        <rFont val="Times New Roman"/>
        <family val="1"/>
      </rPr>
      <t xml:space="preserve"> = (G</t>
    </r>
    <r>
      <rPr>
        <vertAlign val="subscript"/>
        <sz val="13"/>
        <color theme="1"/>
        <rFont val="Times New Roman"/>
        <family val="1"/>
      </rPr>
      <t>o1</t>
    </r>
    <r>
      <rPr>
        <sz val="13"/>
        <color theme="1"/>
        <rFont val="Times New Roman"/>
        <family val="1"/>
      </rPr>
      <t>)/2</t>
    </r>
  </si>
  <si>
    <r>
      <t>G</t>
    </r>
    <r>
      <rPr>
        <vertAlign val="subscript"/>
        <sz val="13"/>
        <color theme="1"/>
        <rFont val="Times New Roman"/>
        <family val="1"/>
      </rPr>
      <t>wo2</t>
    </r>
    <r>
      <rPr>
        <sz val="13"/>
        <color theme="1"/>
        <rFont val="Times New Roman"/>
        <family val="1"/>
      </rPr>
      <t xml:space="preserve"> = (G</t>
    </r>
    <r>
      <rPr>
        <vertAlign val="subscript"/>
        <sz val="13"/>
        <color theme="1"/>
        <rFont val="Times New Roman"/>
        <family val="1"/>
      </rPr>
      <t>o2</t>
    </r>
    <r>
      <rPr>
        <sz val="13"/>
        <color theme="1"/>
        <rFont val="Times New Roman"/>
        <family val="1"/>
      </rPr>
      <t>)/2</t>
    </r>
  </si>
  <si>
    <r>
      <t>G</t>
    </r>
    <r>
      <rPr>
        <vertAlign val="subscript"/>
        <sz val="13"/>
        <color theme="1"/>
        <rFont val="Times New Roman"/>
        <family val="1"/>
      </rPr>
      <t>wa1</t>
    </r>
    <r>
      <rPr>
        <sz val="13"/>
        <color theme="1"/>
        <rFont val="Times New Roman"/>
        <family val="1"/>
      </rPr>
      <t xml:space="preserve"> = (G</t>
    </r>
    <r>
      <rPr>
        <vertAlign val="subscript"/>
        <sz val="13"/>
        <color theme="1"/>
        <rFont val="Times New Roman"/>
        <family val="1"/>
      </rPr>
      <t>a1</t>
    </r>
    <r>
      <rPr>
        <sz val="13"/>
        <color theme="1"/>
        <rFont val="Times New Roman"/>
        <family val="1"/>
      </rPr>
      <t>)/2</t>
    </r>
  </si>
  <si>
    <r>
      <t>G</t>
    </r>
    <r>
      <rPr>
        <vertAlign val="subscript"/>
        <sz val="13"/>
        <color theme="1"/>
        <rFont val="Times New Roman"/>
        <family val="1"/>
      </rPr>
      <t>wa2</t>
    </r>
    <r>
      <rPr>
        <sz val="13"/>
        <color theme="1"/>
        <rFont val="Times New Roman"/>
        <family val="1"/>
      </rPr>
      <t xml:space="preserve"> = (G</t>
    </r>
    <r>
      <rPr>
        <vertAlign val="subscript"/>
        <sz val="13"/>
        <color theme="1"/>
        <rFont val="Times New Roman"/>
        <family val="1"/>
      </rPr>
      <t>a2</t>
    </r>
    <r>
      <rPr>
        <sz val="13"/>
        <color theme="1"/>
        <rFont val="Times New Roman"/>
        <family val="1"/>
      </rPr>
      <t>)/2</t>
    </r>
  </si>
  <si>
    <r>
      <t>(G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</si>
  <si>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 =</t>
    </r>
  </si>
  <si>
    <t>Tạo chúng thành tập hợp khối lượng bám:</t>
  </si>
  <si>
    <r>
      <t>Max(G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</si>
  <si>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Max(</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t>
    </r>
  </si>
  <si>
    <t>Giá trị vận tốc xe theo yêu cầu,</t>
  </si>
  <si>
    <t>Bán kính bánh xe chủ động</t>
  </si>
  <si>
    <t xml:space="preserve">3.2. </t>
  </si>
  <si>
    <t>Bán kính lốp xe</t>
  </si>
  <si>
    <t xml:space="preserve">3.2.1. </t>
  </si>
  <si>
    <t>Điều kiện chọn lốp xe</t>
  </si>
  <si>
    <t xml:space="preserve">Khối lượng phân bố lên các bánh xe một đầu trục cầu </t>
  </si>
  <si>
    <t>Muốn xác định tải trọng phân bố lên một phía đầu trục cầu xe lớn nhất, cần chọn giá trị lớn nhất trong tập hợp</t>
  </si>
  <si>
    <t>và ký hiệu:</t>
  </si>
  <si>
    <t>với:</t>
  </si>
  <si>
    <t>Nên bán kính lốp xe được xác định:</t>
  </si>
  <si>
    <t xml:space="preserve">d. </t>
  </si>
  <si>
    <r>
      <t xml:space="preserve">Chọn được lốp xe, có ký hiệu thông số </t>
    </r>
    <r>
      <rPr>
        <sz val="13"/>
        <color rgb="FFFF0000"/>
        <rFont val="Times New Roman"/>
        <family val="1"/>
      </rPr>
      <t>lốp:</t>
    </r>
  </si>
  <si>
    <r>
      <t>Bán kính thiết kế (r</t>
    </r>
    <r>
      <rPr>
        <vertAlign val="subscript"/>
        <sz val="13"/>
        <color theme="1"/>
        <rFont val="Times New Roman"/>
        <family val="1"/>
      </rPr>
      <t>o</t>
    </r>
    <r>
      <rPr>
        <sz val="13"/>
        <color theme="1"/>
        <rFont val="Times New Roman"/>
        <family val="1"/>
      </rPr>
      <t>), chưa phải là thông số dùng để tính vận tốc xe mà bán kính lăn (r</t>
    </r>
    <r>
      <rPr>
        <vertAlign val="subscript"/>
        <sz val="13"/>
        <color theme="1"/>
        <rFont val="Times New Roman"/>
        <family val="1"/>
      </rPr>
      <t>b</t>
    </r>
    <r>
      <rPr>
        <sz val="13"/>
        <color theme="1"/>
        <rFont val="Times New Roman"/>
        <family val="1"/>
      </rPr>
      <t>) hay bánh kính bánh xe mới là thông số cần, và 2 thông số này liên hệ với nhau theo biểu thức sau:</t>
    </r>
  </si>
  <si>
    <r>
      <t>r</t>
    </r>
    <r>
      <rPr>
        <vertAlign val="subscript"/>
        <sz val="13"/>
        <color theme="1"/>
        <rFont val="Times New Roman"/>
        <family val="1"/>
      </rPr>
      <t>b</t>
    </r>
    <r>
      <rPr>
        <sz val="13"/>
        <color theme="1"/>
        <rFont val="Times New Roman"/>
        <family val="1"/>
      </rPr>
      <t xml:space="preserve"> = λ.r</t>
    </r>
    <r>
      <rPr>
        <vertAlign val="subscript"/>
        <sz val="13"/>
        <color theme="1"/>
        <rFont val="Times New Roman"/>
        <family val="1"/>
      </rPr>
      <t>o</t>
    </r>
    <r>
      <rPr>
        <sz val="13"/>
        <color theme="1"/>
        <rFont val="Times New Roman"/>
        <family val="1"/>
      </rPr>
      <t xml:space="preserve">, mm </t>
    </r>
  </si>
  <si>
    <t>λ – giá trị áp suất lốp xe;</t>
  </si>
  <si>
    <r>
      <t xml:space="preserve">Với chủng loại </t>
    </r>
    <r>
      <rPr>
        <sz val="13"/>
        <color rgb="FFFF0000"/>
        <rFont val="Times New Roman"/>
        <family val="1"/>
      </rPr>
      <t>xe: …</t>
    </r>
  </si>
  <si>
    <r>
      <t xml:space="preserve">Nên chọn: lốp có áp </t>
    </r>
    <r>
      <rPr>
        <sz val="13"/>
        <color rgb="FFFF0000"/>
        <rFont val="Times New Roman"/>
        <family val="1"/>
      </rPr>
      <t>suất …</t>
    </r>
  </si>
  <si>
    <r>
      <t xml:space="preserve">Dựa vào bảng 9 </t>
    </r>
    <r>
      <rPr>
        <sz val="13"/>
        <color rgb="FFFF0000"/>
        <rFont val="Times New Roman"/>
        <family val="1"/>
      </rPr>
      <t>trang …</t>
    </r>
    <r>
      <rPr>
        <sz val="13"/>
        <color theme="1"/>
        <rFont val="Times New Roman"/>
        <family val="1"/>
      </rPr>
      <t xml:space="preserve">, [λ] </t>
    </r>
    <r>
      <rPr>
        <sz val="13"/>
        <color rgb="FFFF0000"/>
        <rFont val="Times New Roman"/>
        <family val="1"/>
      </rPr>
      <t>= … ÷ …</t>
    </r>
  </si>
  <si>
    <r>
      <t xml:space="preserve">Chọn λ </t>
    </r>
    <r>
      <rPr>
        <sz val="13"/>
        <color rgb="FFFF0000"/>
        <rFont val="Times New Roman"/>
        <family val="1"/>
      </rPr>
      <t xml:space="preserve">= … </t>
    </r>
  </si>
  <si>
    <r>
      <t>Như vậy,</t>
    </r>
    <r>
      <rPr>
        <sz val="13"/>
        <color rgb="FFFF0000"/>
        <rFont val="Times New Roman"/>
        <family val="1"/>
      </rPr>
      <t xml:space="preserve"> </t>
    </r>
  </si>
  <si>
    <t>Do đã chọn các bánh xe trên một xe cùng chung một kích thước, nên bánh xe chủ động chính là:</t>
  </si>
  <si>
    <t xml:space="preserve">3.2.2. </t>
  </si>
  <si>
    <r>
      <t xml:space="preserve">[λ] </t>
    </r>
    <r>
      <rPr>
        <sz val="13"/>
        <color rgb="FFFF0000"/>
        <rFont val="Times New Roman"/>
        <family val="1"/>
      </rPr>
      <t>=</t>
    </r>
  </si>
  <si>
    <t>… ÷ …</t>
  </si>
  <si>
    <r>
      <t>r</t>
    </r>
    <r>
      <rPr>
        <vertAlign val="subscript"/>
        <sz val="13"/>
        <color theme="1"/>
        <rFont val="Times New Roman"/>
        <family val="1"/>
      </rPr>
      <t>o</t>
    </r>
    <r>
      <rPr>
        <sz val="13"/>
        <color rgb="FFFF0000"/>
        <rFont val="Times New Roman"/>
        <family val="1"/>
      </rPr>
      <t xml:space="preserve"> =</t>
    </r>
  </si>
  <si>
    <r>
      <t>λ.r</t>
    </r>
    <r>
      <rPr>
        <vertAlign val="subscript"/>
        <sz val="13"/>
        <color theme="1"/>
        <rFont val="Times New Roman"/>
        <family val="1"/>
      </rPr>
      <t>o</t>
    </r>
    <r>
      <rPr>
        <sz val="13"/>
        <color theme="1"/>
        <rFont val="Times New Roman"/>
        <family val="1"/>
      </rPr>
      <t xml:space="preserve"> </t>
    </r>
    <r>
      <rPr>
        <sz val="13"/>
        <color rgb="FFFF0000"/>
        <rFont val="Times New Roman"/>
        <family val="1"/>
      </rPr>
      <t>=</t>
    </r>
  </si>
  <si>
    <t>Điều kiện bám cần thiết của xe</t>
  </si>
  <si>
    <t>thẳng/tăng</t>
  </si>
  <si>
    <r>
      <rPr>
        <sz val="13"/>
        <color theme="1"/>
        <rFont val="Times New Roman"/>
        <family val="1"/>
      </rPr>
      <t>i</t>
    </r>
    <r>
      <rPr>
        <vertAlign val="subscript"/>
        <sz val="13"/>
        <color theme="1"/>
        <rFont val="Times New Roman"/>
        <family val="1"/>
      </rPr>
      <t>hn</t>
    </r>
    <r>
      <rPr>
        <sz val="13"/>
        <color theme="1"/>
        <rFont val="Times New Roman"/>
        <family val="1"/>
      </rPr>
      <t xml:space="preserve"> </t>
    </r>
    <r>
      <rPr>
        <sz val="13"/>
        <color rgb="FFFF0000"/>
        <rFont val="Times New Roman"/>
        <family val="1"/>
      </rPr>
      <t>=</t>
    </r>
  </si>
  <si>
    <r>
      <t>i</t>
    </r>
    <r>
      <rPr>
        <vertAlign val="subscript"/>
        <sz val="13"/>
        <color theme="1"/>
        <rFont val="Times New Roman"/>
        <family val="1"/>
      </rPr>
      <t>pt</t>
    </r>
    <r>
      <rPr>
        <sz val="13"/>
        <color theme="1"/>
        <rFont val="Times New Roman"/>
        <family val="1"/>
      </rPr>
      <t xml:space="preserve"> </t>
    </r>
    <r>
      <rPr>
        <sz val="13"/>
        <color rgb="FFFF0000"/>
        <rFont val="Times New Roman"/>
        <family val="1"/>
      </rPr>
      <t>=</t>
    </r>
  </si>
  <si>
    <r>
      <t xml:space="preserve"> - M = Max(G</t>
    </r>
    <r>
      <rPr>
        <vertAlign val="subscript"/>
        <sz val="13"/>
        <color theme="1"/>
        <rFont val="Times New Roman"/>
        <family val="1"/>
      </rPr>
      <t>wo1</t>
    </r>
    <r>
      <rPr>
        <sz val="13"/>
        <color theme="1"/>
        <rFont val="Times New Roman"/>
        <family val="1"/>
      </rPr>
      <t>, G</t>
    </r>
    <r>
      <rPr>
        <vertAlign val="subscript"/>
        <sz val="13"/>
        <color theme="1"/>
        <rFont val="Times New Roman"/>
        <family val="1"/>
      </rPr>
      <t>w1</t>
    </r>
    <r>
      <rPr>
        <sz val="13"/>
        <color theme="1"/>
        <rFont val="Times New Roman"/>
        <family val="1"/>
      </rPr>
      <t>, G</t>
    </r>
    <r>
      <rPr>
        <vertAlign val="subscript"/>
        <sz val="13"/>
        <color theme="1"/>
        <rFont val="Times New Roman"/>
        <family val="1"/>
      </rPr>
      <t>wo2</t>
    </r>
    <r>
      <rPr>
        <sz val="13"/>
        <color theme="1"/>
        <rFont val="Times New Roman"/>
        <family val="1"/>
      </rPr>
      <t>, và G</t>
    </r>
    <r>
      <rPr>
        <vertAlign val="subscript"/>
        <sz val="13"/>
        <color theme="1"/>
        <rFont val="Times New Roman"/>
        <family val="1"/>
      </rPr>
      <t>w2</t>
    </r>
    <r>
      <rPr>
        <sz val="13"/>
        <color theme="1"/>
        <rFont val="Times New Roman"/>
        <family val="1"/>
      </rPr>
      <t>)</t>
    </r>
  </si>
  <si>
    <t xml:space="preserve"> - Vận tốc lớn nhất thuộc thông số đầu vào</t>
  </si>
  <si>
    <t>Cần:</t>
  </si>
  <si>
    <r>
      <t xml:space="preserve">        n</t>
    </r>
    <r>
      <rPr>
        <vertAlign val="subscript"/>
        <sz val="13"/>
        <color theme="1"/>
        <rFont val="Times New Roman"/>
        <family val="1"/>
      </rPr>
      <t>e</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t>
    </r>
  </si>
  <si>
    <t xml:space="preserve">   Theo thông số đầu vào:</t>
  </si>
  <si>
    <t xml:space="preserve">   Thay các giá trị từ (2.71) và (2.74)</t>
  </si>
  <si>
    <r>
      <t xml:space="preserve">   chọn i</t>
    </r>
    <r>
      <rPr>
        <vertAlign val="subscript"/>
        <sz val="13"/>
        <color theme="1"/>
        <rFont val="Times New Roman"/>
        <family val="1"/>
      </rPr>
      <t>hn</t>
    </r>
    <r>
      <rPr>
        <sz val="13"/>
        <color theme="1"/>
        <rFont val="Times New Roman"/>
        <family val="1"/>
      </rPr>
      <t xml:space="preserve"> là số truyền:</t>
    </r>
  </si>
  <si>
    <r>
      <t xml:space="preserve">   dựa theo </t>
    </r>
    <r>
      <rPr>
        <b/>
        <sz val="13"/>
        <color theme="1"/>
        <rFont val="Times New Roman"/>
        <family val="1"/>
      </rPr>
      <t xml:space="preserve">bảng 12 </t>
    </r>
    <r>
      <rPr>
        <sz val="13"/>
        <color rgb="FFFF0000"/>
        <rFont val="Times New Roman"/>
        <family val="1"/>
      </rPr>
      <t>trang 17</t>
    </r>
    <r>
      <rPr>
        <sz val="13"/>
        <color theme="1"/>
        <rFont val="Times New Roman"/>
        <family val="1"/>
      </rPr>
      <t>, chọn</t>
    </r>
  </si>
  <si>
    <t xml:space="preserve">   và theo (1.26),</t>
  </si>
  <si>
    <r>
      <t>i</t>
    </r>
    <r>
      <rPr>
        <vertAlign val="subscript"/>
        <sz val="13"/>
        <color theme="1"/>
        <rFont val="Times New Roman"/>
        <family val="1"/>
      </rPr>
      <t>hn</t>
    </r>
    <r>
      <rPr>
        <sz val="13"/>
        <color theme="1"/>
        <rFont val="Times New Roman"/>
        <family val="1"/>
      </rPr>
      <t>.i</t>
    </r>
    <r>
      <rPr>
        <vertAlign val="subscript"/>
        <sz val="13"/>
        <color theme="1"/>
        <rFont val="Times New Roman"/>
        <family val="1"/>
      </rPr>
      <t>pt</t>
    </r>
    <r>
      <rPr>
        <sz val="13"/>
        <color theme="1"/>
        <rFont val="Times New Roman"/>
        <family val="1"/>
      </rPr>
      <t xml:space="preserve"> </t>
    </r>
    <r>
      <rPr>
        <sz val="13"/>
        <color rgb="FFFF0000"/>
        <rFont val="Times New Roman"/>
        <family val="1"/>
      </rPr>
      <t>=</t>
    </r>
  </si>
  <si>
    <t>Trong đó, có các thông số là:</t>
  </si>
  <si>
    <r>
      <t xml:space="preserve"> + Biến số: n</t>
    </r>
    <r>
      <rPr>
        <vertAlign val="subscript"/>
        <sz val="13"/>
        <color theme="1"/>
        <rFont val="Times New Roman"/>
        <family val="1"/>
      </rPr>
      <t>e</t>
    </r>
    <r>
      <rPr>
        <sz val="13"/>
        <color theme="1"/>
        <rFont val="Times New Roman"/>
        <family val="1"/>
      </rPr>
      <t>; i</t>
    </r>
    <r>
      <rPr>
        <vertAlign val="subscript"/>
        <sz val="13"/>
        <color theme="1"/>
        <rFont val="Times New Roman"/>
        <family val="1"/>
      </rPr>
      <t>yi</t>
    </r>
  </si>
  <si>
    <r>
      <t>Do đó, để, v</t>
    </r>
    <r>
      <rPr>
        <vertAlign val="subscript"/>
        <sz val="13"/>
        <color theme="1"/>
        <rFont val="Times New Roman"/>
        <family val="1"/>
      </rPr>
      <t>ei</t>
    </r>
    <r>
      <rPr>
        <sz val="13"/>
        <color theme="1"/>
        <rFont val="Times New Roman"/>
        <family val="1"/>
      </rPr>
      <t xml:space="preserve"> → v</t>
    </r>
    <r>
      <rPr>
        <vertAlign val="subscript"/>
        <sz val="13"/>
        <color theme="1"/>
        <rFont val="Times New Roman"/>
        <family val="1"/>
      </rPr>
      <t>max</t>
    </r>
    <r>
      <rPr>
        <sz val="13"/>
        <color theme="1"/>
        <rFont val="Times New Roman"/>
        <family val="1"/>
      </rPr>
      <t xml:space="preserve"> </t>
    </r>
  </si>
  <si>
    <t xml:space="preserve">   Xác định từ biểu thức (2.60)</t>
  </si>
  <si>
    <r>
      <t xml:space="preserve">   n</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N</t>
    </r>
    <r>
      <rPr>
        <sz val="13"/>
        <color theme="1"/>
        <rFont val="Times New Roman"/>
        <family val="1"/>
      </rPr>
      <t>.λ</t>
    </r>
  </si>
  <si>
    <r>
      <t xml:space="preserve">   Theo biểu thức (1.30): i</t>
    </r>
    <r>
      <rPr>
        <vertAlign val="subscript"/>
        <sz val="13"/>
        <color theme="1"/>
        <rFont val="Times New Roman"/>
        <family val="1"/>
      </rPr>
      <t>yi</t>
    </r>
    <r>
      <rPr>
        <sz val="13"/>
        <color theme="1"/>
        <rFont val="Times New Roman"/>
        <family val="1"/>
      </rPr>
      <t xml:space="preserve"> = i</t>
    </r>
    <r>
      <rPr>
        <vertAlign val="subscript"/>
        <sz val="13"/>
        <color theme="1"/>
        <rFont val="Times New Roman"/>
        <family val="1"/>
      </rPr>
      <t>hi</t>
    </r>
    <r>
      <rPr>
        <sz val="13"/>
        <color theme="1"/>
        <rFont val="Times New Roman"/>
        <family val="1"/>
      </rPr>
      <t>.i</t>
    </r>
    <r>
      <rPr>
        <vertAlign val="subscript"/>
        <sz val="13"/>
        <color theme="1"/>
        <rFont val="Times New Roman"/>
        <family val="1"/>
      </rPr>
      <t>pj</t>
    </r>
    <r>
      <rPr>
        <sz val="13"/>
        <color theme="1"/>
        <rFont val="Times New Roman"/>
        <family val="1"/>
      </rPr>
      <t xml:space="preserve"> </t>
    </r>
  </si>
  <si>
    <r>
      <t xml:space="preserve">        i</t>
    </r>
    <r>
      <rPr>
        <vertAlign val="subscript"/>
        <sz val="13"/>
        <color theme="1"/>
        <rFont val="Times New Roman"/>
        <family val="1"/>
      </rPr>
      <t>yi</t>
    </r>
    <r>
      <rPr>
        <sz val="13"/>
        <color theme="1"/>
        <rFont val="Times New Roman"/>
        <family val="1"/>
      </rPr>
      <t xml:space="preserve"> → có giá trị nhỏ nhất, lấy ký hiệu min(i</t>
    </r>
    <r>
      <rPr>
        <vertAlign val="subscript"/>
        <sz val="13"/>
        <color theme="1"/>
        <rFont val="Times New Roman"/>
        <family val="1"/>
      </rPr>
      <t>yi</t>
    </r>
    <r>
      <rPr>
        <sz val="13"/>
        <color theme="1"/>
        <rFont val="Times New Roman"/>
        <family val="1"/>
      </rPr>
      <t>)</t>
    </r>
  </si>
  <si>
    <r>
      <t xml:space="preserve">   vậy, min(i</t>
    </r>
    <r>
      <rPr>
        <vertAlign val="subscript"/>
        <sz val="13"/>
        <color theme="1"/>
        <rFont val="Times New Roman"/>
        <family val="1"/>
      </rPr>
      <t>yi</t>
    </r>
    <r>
      <rPr>
        <sz val="13"/>
        <color theme="1"/>
        <rFont val="Times New Roman"/>
        <family val="1"/>
      </rPr>
      <t>) = i</t>
    </r>
    <r>
      <rPr>
        <vertAlign val="subscript"/>
        <sz val="13"/>
        <color theme="1"/>
        <rFont val="Times New Roman"/>
        <family val="1"/>
      </rPr>
      <t>hn</t>
    </r>
    <r>
      <rPr>
        <sz val="13"/>
        <color theme="1"/>
        <rFont val="Times New Roman"/>
        <family val="1"/>
      </rPr>
      <t>.i</t>
    </r>
    <r>
      <rPr>
        <vertAlign val="subscript"/>
        <sz val="13"/>
        <color theme="1"/>
        <rFont val="Times New Roman"/>
        <family val="1"/>
      </rPr>
      <t>pt</t>
    </r>
  </si>
  <si>
    <r>
      <t>Như vậy, min(i</t>
    </r>
    <r>
      <rPr>
        <vertAlign val="subscript"/>
        <sz val="13"/>
        <color theme="1"/>
        <rFont val="Times New Roman"/>
        <family val="1"/>
      </rPr>
      <t>yi</t>
    </r>
    <r>
      <rPr>
        <sz val="13"/>
        <color theme="1"/>
        <rFont val="Times New Roman"/>
        <family val="1"/>
      </rPr>
      <t>)</t>
    </r>
  </si>
  <si>
    <t>Tỷ số truyền của các tổng thành thuộc cụm “tỷ số truyền không thay đổi” được suy từ (2.84):</t>
  </si>
  <si>
    <r>
      <t>i</t>
    </r>
    <r>
      <rPr>
        <vertAlign val="subscript"/>
        <sz val="13"/>
        <color theme="1"/>
        <rFont val="Times New Roman"/>
        <family val="1"/>
      </rPr>
      <t>n</t>
    </r>
    <r>
      <rPr>
        <sz val="13"/>
        <color theme="1"/>
        <rFont val="Times New Roman"/>
        <family val="1"/>
      </rPr>
      <t xml:space="preserve"> =</t>
    </r>
  </si>
  <si>
    <r>
      <t xml:space="preserve">Với chủng </t>
    </r>
    <r>
      <rPr>
        <sz val="13"/>
        <color rgb="FFFF0000"/>
        <rFont val="Times New Roman"/>
        <family val="1"/>
      </rPr>
      <t>loại</t>
    </r>
  </si>
  <si>
    <t>v/s</t>
  </si>
  <si>
    <r>
      <t>[i</t>
    </r>
    <r>
      <rPr>
        <vertAlign val="subscript"/>
        <sz val="13"/>
        <color theme="1"/>
        <rFont val="Times New Roman"/>
        <family val="1"/>
      </rPr>
      <t>o</t>
    </r>
    <r>
      <rPr>
        <sz val="13"/>
        <color theme="1"/>
        <rFont val="Times New Roman"/>
        <family val="1"/>
      </rPr>
      <t>] =</t>
    </r>
  </si>
  <si>
    <r>
      <t xml:space="preserve">Theo </t>
    </r>
    <r>
      <rPr>
        <b/>
        <sz val="13"/>
        <color theme="1"/>
        <rFont val="Times New Roman"/>
        <family val="1"/>
      </rPr>
      <t>bảng 11</t>
    </r>
    <r>
      <rPr>
        <sz val="13"/>
        <color theme="1"/>
        <rFont val="Times New Roman"/>
        <family val="1"/>
      </rPr>
      <t xml:space="preserve"> trang 16, </t>
    </r>
  </si>
  <si>
    <t>cho thấy:</t>
  </si>
  <si>
    <r>
      <t>Є [i</t>
    </r>
    <r>
      <rPr>
        <vertAlign val="subscript"/>
        <sz val="13"/>
        <color theme="1"/>
        <rFont val="Times New Roman"/>
        <family val="1"/>
      </rPr>
      <t>o</t>
    </r>
    <r>
      <rPr>
        <sz val="13"/>
        <color theme="1"/>
        <rFont val="Times New Roman"/>
        <family val="1"/>
      </rPr>
      <t>] =</t>
    </r>
  </si>
  <si>
    <t>Cần,</t>
  </si>
  <si>
    <r>
      <t>[i</t>
    </r>
    <r>
      <rPr>
        <vertAlign val="subscript"/>
        <sz val="13"/>
        <color theme="1"/>
        <rFont val="Times New Roman"/>
        <family val="1"/>
      </rPr>
      <t>h1</t>
    </r>
    <r>
      <rPr>
        <sz val="13"/>
        <color theme="1"/>
        <rFont val="Times New Roman"/>
        <family val="1"/>
      </rPr>
      <t>] =</t>
    </r>
  </si>
  <si>
    <r>
      <t>Є [i</t>
    </r>
    <r>
      <rPr>
        <vertAlign val="subscript"/>
        <sz val="13"/>
        <color theme="1"/>
        <rFont val="Times New Roman"/>
        <family val="1"/>
      </rPr>
      <t>h1</t>
    </r>
    <r>
      <rPr>
        <sz val="13"/>
        <color theme="1"/>
        <rFont val="Times New Roman"/>
        <family val="1"/>
      </rPr>
      <t>] =</t>
    </r>
  </si>
  <si>
    <r>
      <t>Max(i</t>
    </r>
    <r>
      <rPr>
        <vertAlign val="subscript"/>
        <sz val="13"/>
        <color theme="1"/>
        <rFont val="Times New Roman"/>
        <family val="1"/>
      </rPr>
      <t>yi</t>
    </r>
    <r>
      <rPr>
        <sz val="13"/>
        <color theme="1"/>
        <rFont val="Times New Roman"/>
        <family val="1"/>
      </rPr>
      <t>) =</t>
    </r>
  </si>
  <si>
    <r>
      <t>i</t>
    </r>
    <r>
      <rPr>
        <vertAlign val="subscript"/>
        <sz val="13"/>
        <color theme="1"/>
        <rFont val="Times New Roman"/>
        <family val="1"/>
      </rPr>
      <t>h1</t>
    </r>
    <r>
      <rPr>
        <sz val="13"/>
        <color theme="1"/>
        <rFont val="Times New Roman"/>
        <family val="1"/>
      </rPr>
      <t xml:space="preserve"> = Max(i</t>
    </r>
    <r>
      <rPr>
        <vertAlign val="subscript"/>
        <sz val="13"/>
        <color theme="1"/>
        <rFont val="Times New Roman"/>
        <family val="1"/>
      </rPr>
      <t>yi</t>
    </r>
    <r>
      <rPr>
        <sz val="13"/>
        <color theme="1"/>
        <rFont val="Times New Roman"/>
        <family val="1"/>
      </rPr>
      <t>) =</t>
    </r>
  </si>
  <si>
    <r>
      <t>i</t>
    </r>
    <r>
      <rPr>
        <vertAlign val="subscript"/>
        <sz val="13"/>
        <color theme="1"/>
        <rFont val="Times New Roman"/>
        <family val="1"/>
      </rPr>
      <t>o</t>
    </r>
    <r>
      <rPr>
        <sz val="13"/>
        <color theme="1"/>
        <rFont val="Times New Roman"/>
        <family val="1"/>
      </rPr>
      <t xml:space="preserve"> = i</t>
    </r>
    <r>
      <rPr>
        <vertAlign val="subscript"/>
        <sz val="13"/>
        <color theme="1"/>
        <rFont val="Times New Roman"/>
        <family val="1"/>
      </rPr>
      <t>n</t>
    </r>
    <r>
      <rPr>
        <sz val="13"/>
        <color theme="1"/>
        <rFont val="Times New Roman"/>
        <family val="1"/>
      </rPr>
      <t xml:space="preserve"> </t>
    </r>
    <r>
      <rPr>
        <sz val="13"/>
        <color rgb="FFFF0000"/>
        <rFont val="Times New Roman"/>
        <family val="1"/>
      </rPr>
      <t>=</t>
    </r>
  </si>
  <si>
    <r>
      <t xml:space="preserve">   n</t>
    </r>
    <r>
      <rPr>
        <vertAlign val="subscript"/>
        <sz val="13"/>
        <rFont val="Times New Roman"/>
        <family val="1"/>
      </rPr>
      <t>e</t>
    </r>
    <r>
      <rPr>
        <sz val="13"/>
        <rFont val="Times New Roman"/>
        <family val="1"/>
      </rPr>
      <t xml:space="preserve"> = n</t>
    </r>
    <r>
      <rPr>
        <vertAlign val="subscript"/>
        <sz val="13"/>
        <rFont val="Times New Roman"/>
        <family val="1"/>
      </rPr>
      <t>min</t>
    </r>
    <r>
      <rPr>
        <sz val="13"/>
        <rFont val="Times New Roman"/>
        <family val="1"/>
      </rPr>
      <t xml:space="preserve"> </t>
    </r>
  </si>
  <si>
    <r>
      <t>r</t>
    </r>
    <r>
      <rPr>
        <vertAlign val="subscript"/>
        <sz val="13"/>
        <rFont val="Times New Roman"/>
        <family val="1"/>
      </rPr>
      <t>b</t>
    </r>
    <r>
      <rPr>
        <sz val="13"/>
        <rFont val="Times New Roman"/>
        <family val="1"/>
      </rPr>
      <t xml:space="preserve"> =</t>
    </r>
  </si>
  <si>
    <r>
      <t>i</t>
    </r>
    <r>
      <rPr>
        <vertAlign val="subscript"/>
        <sz val="13"/>
        <rFont val="Times New Roman"/>
        <family val="1"/>
      </rPr>
      <t>n</t>
    </r>
    <r>
      <rPr>
        <sz val="13"/>
        <rFont val="Times New Roman"/>
        <family val="1"/>
      </rPr>
      <t xml:space="preserve"> =</t>
    </r>
  </si>
  <si>
    <r>
      <t>Max(i</t>
    </r>
    <r>
      <rPr>
        <vertAlign val="subscript"/>
        <sz val="13"/>
        <rFont val="Times New Roman"/>
        <family val="1"/>
      </rPr>
      <t>yi</t>
    </r>
    <r>
      <rPr>
        <sz val="13"/>
        <rFont val="Times New Roman"/>
        <family val="1"/>
      </rPr>
      <t>) =</t>
    </r>
  </si>
  <si>
    <r>
      <t>Thay v</t>
    </r>
    <r>
      <rPr>
        <vertAlign val="subscript"/>
        <sz val="13"/>
        <color rgb="FFFF0000"/>
        <rFont val="Times New Roman"/>
        <family val="1"/>
      </rPr>
      <t>ei</t>
    </r>
    <r>
      <rPr>
        <sz val="13"/>
        <color rgb="FFFF0000"/>
        <rFont val="Times New Roman"/>
        <family val="1"/>
      </rPr>
      <t xml:space="preserve"> = v</t>
    </r>
    <r>
      <rPr>
        <vertAlign val="subscript"/>
        <sz val="13"/>
        <color rgb="FFFF0000"/>
        <rFont val="Times New Roman"/>
        <family val="1"/>
      </rPr>
      <t>min</t>
    </r>
    <r>
      <rPr>
        <sz val="13"/>
        <color rgb="FFFF0000"/>
        <rFont val="Times New Roman"/>
        <family val="1"/>
      </rPr>
      <t xml:space="preserve"> thì hàm số (2.84) được viết lại:</t>
    </r>
  </si>
  <si>
    <r>
      <t>v</t>
    </r>
    <r>
      <rPr>
        <vertAlign val="subscript"/>
        <sz val="13"/>
        <rFont val="Times New Roman"/>
        <family val="1"/>
      </rPr>
      <t>min</t>
    </r>
    <r>
      <rPr>
        <sz val="13"/>
        <rFont val="Times New Roman"/>
        <family val="1"/>
      </rPr>
      <t xml:space="preserve">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/[Max(i</t>
    </r>
    <r>
      <rPr>
        <vertAlign val="subscript"/>
        <sz val="13"/>
        <rFont val="Times New Roman"/>
        <family val="1"/>
      </rPr>
      <t>yi</t>
    </r>
    <r>
      <rPr>
        <sz val="13"/>
        <rFont val="Times New Roman"/>
        <family val="1"/>
      </rPr>
      <t>).(i</t>
    </r>
    <r>
      <rPr>
        <vertAlign val="subscript"/>
        <sz val="13"/>
        <rFont val="Times New Roman"/>
        <family val="1"/>
      </rPr>
      <t>n</t>
    </r>
    <r>
      <rPr>
        <sz val="13"/>
        <rFont val="Times New Roman"/>
        <family val="1"/>
      </rPr>
      <t>)]</t>
    </r>
  </si>
  <si>
    <r>
      <t>hay, Max(i</t>
    </r>
    <r>
      <rPr>
        <vertAlign val="subscript"/>
        <sz val="13"/>
        <rFont val="Times New Roman"/>
        <family val="1"/>
      </rPr>
      <t>y</t>
    </r>
    <r>
      <rPr>
        <sz val="13"/>
        <rFont val="Times New Roman"/>
        <family val="1"/>
      </rPr>
      <t>)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/[(v</t>
    </r>
    <r>
      <rPr>
        <vertAlign val="subscript"/>
        <sz val="13"/>
        <rFont val="Times New Roman"/>
        <family val="1"/>
      </rPr>
      <t>min</t>
    </r>
    <r>
      <rPr>
        <sz val="13"/>
        <rFont val="Times New Roman"/>
        <family val="1"/>
      </rPr>
      <t>).(i</t>
    </r>
    <r>
      <rPr>
        <vertAlign val="subscript"/>
        <sz val="13"/>
        <rFont val="Times New Roman"/>
        <family val="1"/>
      </rPr>
      <t>n</t>
    </r>
    <r>
      <rPr>
        <sz val="13"/>
        <rFont val="Times New Roman"/>
        <family val="1"/>
      </rPr>
      <t>)]</t>
    </r>
  </si>
  <si>
    <r>
      <t xml:space="preserve">   i</t>
    </r>
    <r>
      <rPr>
        <vertAlign val="subscript"/>
        <sz val="13"/>
        <rFont val="Times New Roman"/>
        <family val="1"/>
      </rPr>
      <t>yi</t>
    </r>
    <r>
      <rPr>
        <sz val="13"/>
        <rFont val="Times New Roman"/>
        <family val="1"/>
      </rPr>
      <t xml:space="preserve"> → có giá trị lớn nhất, lấy ký hiệu Max(i</t>
    </r>
    <r>
      <rPr>
        <vertAlign val="subscript"/>
        <sz val="13"/>
        <rFont val="Times New Roman"/>
        <family val="1"/>
      </rPr>
      <t>yi</t>
    </r>
    <r>
      <rPr>
        <sz val="13"/>
        <rFont val="Times New Roman"/>
        <family val="1"/>
      </rPr>
      <t>)</t>
    </r>
  </si>
  <si>
    <t xml:space="preserve">   biểu thức (2.59),</t>
  </si>
  <si>
    <r>
      <t xml:space="preserve">   biểu thức (1.30): i</t>
    </r>
    <r>
      <rPr>
        <vertAlign val="subscript"/>
        <sz val="13"/>
        <rFont val="Times New Roman"/>
        <family val="1"/>
      </rPr>
      <t>yi</t>
    </r>
    <r>
      <rPr>
        <sz val="13"/>
        <rFont val="Times New Roman"/>
        <family val="1"/>
      </rPr>
      <t xml:space="preserve"> = i</t>
    </r>
    <r>
      <rPr>
        <vertAlign val="subscript"/>
        <sz val="13"/>
        <rFont val="Times New Roman"/>
        <family val="1"/>
      </rPr>
      <t>hi</t>
    </r>
    <r>
      <rPr>
        <sz val="13"/>
        <rFont val="Times New Roman"/>
        <family val="1"/>
      </rPr>
      <t>.i</t>
    </r>
    <r>
      <rPr>
        <vertAlign val="subscript"/>
        <sz val="13"/>
        <rFont val="Times New Roman"/>
        <family val="1"/>
      </rPr>
      <t>pj</t>
    </r>
    <r>
      <rPr>
        <sz val="13"/>
        <rFont val="Times New Roman"/>
        <family val="1"/>
      </rPr>
      <t xml:space="preserve"> </t>
    </r>
  </si>
  <si>
    <r>
      <t xml:space="preserve">   tương ứng: i</t>
    </r>
    <r>
      <rPr>
        <vertAlign val="subscript"/>
        <sz val="13"/>
        <rFont val="Times New Roman"/>
        <family val="1"/>
      </rPr>
      <t>hi</t>
    </r>
    <r>
      <rPr>
        <sz val="13"/>
        <rFont val="Times New Roman"/>
        <family val="1"/>
      </rPr>
      <t xml:space="preserve"> = i</t>
    </r>
    <r>
      <rPr>
        <vertAlign val="subscript"/>
        <sz val="13"/>
        <rFont val="Times New Roman"/>
        <family val="1"/>
      </rPr>
      <t>h1</t>
    </r>
    <r>
      <rPr>
        <sz val="13"/>
        <rFont val="Times New Roman"/>
        <family val="1"/>
      </rPr>
      <t>, và i</t>
    </r>
    <r>
      <rPr>
        <vertAlign val="subscript"/>
        <sz val="13"/>
        <rFont val="Times New Roman"/>
        <family val="1"/>
      </rPr>
      <t>pj</t>
    </r>
    <r>
      <rPr>
        <sz val="13"/>
        <rFont val="Times New Roman"/>
        <family val="1"/>
      </rPr>
      <t xml:space="preserve"> = i</t>
    </r>
    <r>
      <rPr>
        <vertAlign val="subscript"/>
        <sz val="13"/>
        <rFont val="Times New Roman"/>
        <family val="1"/>
      </rPr>
      <t>pc</t>
    </r>
  </si>
  <si>
    <r>
      <t xml:space="preserve">   để i</t>
    </r>
    <r>
      <rPr>
        <vertAlign val="subscript"/>
        <sz val="13"/>
        <color theme="1"/>
        <rFont val="Times New Roman"/>
        <family val="1"/>
      </rPr>
      <t>yi</t>
    </r>
    <r>
      <rPr>
        <sz val="13"/>
        <color theme="1"/>
        <rFont val="Times New Roman"/>
        <family val="1"/>
      </rPr>
      <t xml:space="preserve"> = i</t>
    </r>
    <r>
      <rPr>
        <vertAlign val="subscript"/>
        <sz val="13"/>
        <color theme="1"/>
        <rFont val="Times New Roman"/>
        <family val="1"/>
      </rPr>
      <t>hi</t>
    </r>
    <r>
      <rPr>
        <sz val="13"/>
        <color theme="1"/>
        <rFont val="Times New Roman"/>
        <family val="1"/>
      </rPr>
      <t>.i</t>
    </r>
    <r>
      <rPr>
        <vertAlign val="subscript"/>
        <sz val="13"/>
        <color theme="1"/>
        <rFont val="Times New Roman"/>
        <family val="1"/>
      </rPr>
      <t>pj</t>
    </r>
    <r>
      <rPr>
        <sz val="13"/>
        <color theme="1"/>
        <rFont val="Times New Roman"/>
        <family val="1"/>
      </rPr>
      <t xml:space="preserve"> = Max(i</t>
    </r>
    <r>
      <rPr>
        <vertAlign val="subscript"/>
        <sz val="13"/>
        <color theme="1"/>
        <rFont val="Times New Roman"/>
        <family val="1"/>
      </rPr>
      <t>yi</t>
    </r>
    <r>
      <rPr>
        <sz val="13"/>
        <color theme="1"/>
        <rFont val="Times New Roman"/>
        <family val="1"/>
      </rPr>
      <t>),</t>
    </r>
  </si>
  <si>
    <t xml:space="preserve">   Bán kính bánh xe chủ động, theo biểu thức (2.83),</t>
  </si>
  <si>
    <t xml:space="preserve">   Số Pi, </t>
  </si>
  <si>
    <t>Cho nên cụm tổng thành “tỷ số truyền thay đổi” chỉ cần hộp số chính, với tỷ số truyền:</t>
  </si>
  <si>
    <t>Xác định các tỷ số truyền trung gian</t>
  </si>
  <si>
    <t>[q] =</t>
  </si>
  <si>
    <t>(... ÷ ...)</t>
  </si>
  <si>
    <t>Є [q] =</t>
  </si>
  <si>
    <r>
      <t>i</t>
    </r>
    <r>
      <rPr>
        <vertAlign val="subscript"/>
        <sz val="13"/>
        <rFont val="Times New Roman"/>
        <family val="1"/>
      </rPr>
      <t>h1</t>
    </r>
    <r>
      <rPr>
        <sz val="13"/>
        <rFont val="Times New Roman"/>
        <family val="1"/>
      </rPr>
      <t xml:space="preserve"> =</t>
    </r>
  </si>
  <si>
    <r>
      <t xml:space="preserve">   i</t>
    </r>
    <r>
      <rPr>
        <vertAlign val="subscript"/>
        <sz val="13"/>
        <rFont val="Times New Roman"/>
        <family val="1"/>
      </rPr>
      <t>h2</t>
    </r>
    <r>
      <rPr>
        <sz val="13"/>
        <rFont val="Times New Roman"/>
        <family val="1"/>
      </rPr>
      <t xml:space="preserve"> = i</t>
    </r>
    <r>
      <rPr>
        <vertAlign val="subscript"/>
        <sz val="13"/>
        <rFont val="Times New Roman"/>
        <family val="1"/>
      </rPr>
      <t>h1</t>
    </r>
    <r>
      <rPr>
        <sz val="13"/>
        <rFont val="Times New Roman"/>
        <family val="1"/>
      </rPr>
      <t>/q</t>
    </r>
  </si>
  <si>
    <r>
      <t>i</t>
    </r>
    <r>
      <rPr>
        <vertAlign val="subscript"/>
        <sz val="13"/>
        <rFont val="Times New Roman"/>
        <family val="1"/>
      </rPr>
      <t>h2</t>
    </r>
    <r>
      <rPr>
        <sz val="13"/>
        <rFont val="Times New Roman"/>
        <family val="1"/>
      </rPr>
      <t>=</t>
    </r>
  </si>
  <si>
    <r>
      <t xml:space="preserve">   i</t>
    </r>
    <r>
      <rPr>
        <vertAlign val="subscript"/>
        <sz val="13"/>
        <rFont val="Times New Roman"/>
        <family val="1"/>
      </rPr>
      <t>h3</t>
    </r>
    <r>
      <rPr>
        <sz val="13"/>
        <rFont val="Times New Roman"/>
        <family val="1"/>
      </rPr>
      <t xml:space="preserve"> = i</t>
    </r>
    <r>
      <rPr>
        <vertAlign val="subscript"/>
        <sz val="13"/>
        <rFont val="Times New Roman"/>
        <family val="1"/>
      </rPr>
      <t>h2</t>
    </r>
    <r>
      <rPr>
        <sz val="13"/>
        <rFont val="Times New Roman"/>
        <family val="1"/>
      </rPr>
      <t>/q</t>
    </r>
  </si>
  <si>
    <r>
      <t>i</t>
    </r>
    <r>
      <rPr>
        <vertAlign val="subscript"/>
        <sz val="13"/>
        <rFont val="Times New Roman"/>
        <family val="1"/>
      </rPr>
      <t>h3</t>
    </r>
    <r>
      <rPr>
        <sz val="13"/>
        <rFont val="Times New Roman"/>
        <family val="1"/>
      </rPr>
      <t xml:space="preserve"> =</t>
    </r>
  </si>
  <si>
    <r>
      <t xml:space="preserve">   i</t>
    </r>
    <r>
      <rPr>
        <vertAlign val="subscript"/>
        <sz val="13"/>
        <rFont val="Times New Roman"/>
        <family val="1"/>
      </rPr>
      <t>h4</t>
    </r>
    <r>
      <rPr>
        <sz val="13"/>
        <rFont val="Times New Roman"/>
        <family val="1"/>
      </rPr>
      <t xml:space="preserve"> = i</t>
    </r>
    <r>
      <rPr>
        <vertAlign val="subscript"/>
        <sz val="13"/>
        <rFont val="Times New Roman"/>
        <family val="1"/>
      </rPr>
      <t>h3</t>
    </r>
    <r>
      <rPr>
        <sz val="13"/>
        <rFont val="Times New Roman"/>
        <family val="1"/>
      </rPr>
      <t>/q</t>
    </r>
  </si>
  <si>
    <r>
      <t xml:space="preserve">   i</t>
    </r>
    <r>
      <rPr>
        <vertAlign val="subscript"/>
        <sz val="13"/>
        <rFont val="Times New Roman"/>
        <family val="1"/>
      </rPr>
      <t>h4</t>
    </r>
    <r>
      <rPr>
        <sz val="13"/>
        <rFont val="Times New Roman"/>
        <family val="1"/>
      </rPr>
      <t xml:space="preserve"> =</t>
    </r>
  </si>
  <si>
    <r>
      <t xml:space="preserve">   i</t>
    </r>
    <r>
      <rPr>
        <vertAlign val="subscript"/>
        <sz val="13"/>
        <rFont val="Times New Roman"/>
        <family val="1"/>
      </rPr>
      <t>h5</t>
    </r>
    <r>
      <rPr>
        <sz val="13"/>
        <rFont val="Times New Roman"/>
        <family val="1"/>
      </rPr>
      <t xml:space="preserve"> = i</t>
    </r>
    <r>
      <rPr>
        <vertAlign val="subscript"/>
        <sz val="13"/>
        <rFont val="Times New Roman"/>
        <family val="1"/>
      </rPr>
      <t>h4</t>
    </r>
    <r>
      <rPr>
        <sz val="13"/>
        <rFont val="Times New Roman"/>
        <family val="1"/>
      </rPr>
      <t>/q</t>
    </r>
  </si>
  <si>
    <r>
      <t>i</t>
    </r>
    <r>
      <rPr>
        <vertAlign val="subscript"/>
        <sz val="13"/>
        <rFont val="Times New Roman"/>
        <family val="1"/>
      </rPr>
      <t>h5</t>
    </r>
    <r>
      <rPr>
        <sz val="13"/>
        <rFont val="Times New Roman"/>
        <family val="1"/>
      </rPr>
      <t xml:space="preserve"> =</t>
    </r>
  </si>
  <si>
    <r>
      <t xml:space="preserve">   i</t>
    </r>
    <r>
      <rPr>
        <vertAlign val="subscript"/>
        <sz val="13"/>
        <rFont val="Times New Roman"/>
        <family val="1"/>
      </rPr>
      <t>h6</t>
    </r>
    <r>
      <rPr>
        <sz val="13"/>
        <rFont val="Times New Roman"/>
        <family val="1"/>
      </rPr>
      <t xml:space="preserve"> = i</t>
    </r>
    <r>
      <rPr>
        <vertAlign val="subscript"/>
        <sz val="13"/>
        <rFont val="Times New Roman"/>
        <family val="1"/>
      </rPr>
      <t>h5</t>
    </r>
    <r>
      <rPr>
        <sz val="13"/>
        <rFont val="Times New Roman"/>
        <family val="1"/>
      </rPr>
      <t>/q</t>
    </r>
  </si>
  <si>
    <r>
      <t>i</t>
    </r>
    <r>
      <rPr>
        <vertAlign val="subscript"/>
        <sz val="13"/>
        <rFont val="Times New Roman"/>
        <family val="1"/>
      </rPr>
      <t>h6</t>
    </r>
    <r>
      <rPr>
        <sz val="13"/>
        <rFont val="Times New Roman"/>
        <family val="1"/>
      </rPr>
      <t xml:space="preserve"> =</t>
    </r>
  </si>
  <si>
    <r>
      <t>q</t>
    </r>
    <r>
      <rPr>
        <vertAlign val="subscript"/>
        <sz val="13"/>
        <rFont val="Times New Roman"/>
        <family val="1"/>
      </rPr>
      <t>sb</t>
    </r>
    <r>
      <rPr>
        <sz val="13"/>
        <rFont val="Times New Roman"/>
        <family val="1"/>
      </rPr>
      <t xml:space="preserve"> =</t>
    </r>
  </si>
  <si>
    <t>hay,</t>
  </si>
  <si>
    <r>
      <t>Chọn sơ bộ cho công bội với ký hiệu: q</t>
    </r>
    <r>
      <rPr>
        <vertAlign val="subscript"/>
        <sz val="13"/>
        <rFont val="Times New Roman"/>
        <family val="1"/>
      </rPr>
      <t>sb</t>
    </r>
  </si>
  <si>
    <t>Tương ứng với:</t>
  </si>
  <si>
    <r>
      <t xml:space="preserve">   q</t>
    </r>
    <r>
      <rPr>
        <vertAlign val="subscript"/>
        <sz val="13"/>
        <rFont val="Times New Roman"/>
        <family val="1"/>
      </rPr>
      <t>sb</t>
    </r>
    <r>
      <rPr>
        <sz val="13"/>
        <rFont val="Times New Roman"/>
        <family val="1"/>
      </rPr>
      <t xml:space="preserve"> – công bội với ký hiệu: </t>
    </r>
  </si>
  <si>
    <r>
      <t xml:space="preserve">   i</t>
    </r>
    <r>
      <rPr>
        <vertAlign val="subscript"/>
        <sz val="13"/>
        <rFont val="Times New Roman"/>
        <family val="1"/>
      </rPr>
      <t>h1</t>
    </r>
    <r>
      <rPr>
        <sz val="13"/>
        <rFont val="Times New Roman"/>
        <family val="1"/>
      </rPr>
      <t xml:space="preserve"> – tỷ số truyền ở tay số 1:</t>
    </r>
  </si>
  <si>
    <r>
      <t>i</t>
    </r>
    <r>
      <rPr>
        <vertAlign val="subscript"/>
        <sz val="13"/>
        <rFont val="Times New Roman"/>
        <family val="1"/>
      </rPr>
      <t>hm</t>
    </r>
    <r>
      <rPr>
        <sz val="13"/>
        <rFont val="Times New Roman"/>
        <family val="1"/>
      </rPr>
      <t xml:space="preserve"> =</t>
    </r>
  </si>
  <si>
    <t>Thay vào, có:</t>
  </si>
  <si>
    <t>vì, m là số nguyên</t>
  </si>
  <si>
    <t>nên chọn:</t>
  </si>
  <si>
    <t>q =</t>
  </si>
  <si>
    <t>Hệ thống tỷ số truyền các số truyền trung gian trong hộp số: "theo cấp số nhân"</t>
  </si>
  <si>
    <t xml:space="preserve"> Xác định công bội "q"</t>
  </si>
  <si>
    <t>4.4.</t>
  </si>
  <si>
    <t>Hệ thống tỷ số truyền các số truyền trung gian trong hộp số: "theo cấp số điều hòa"</t>
  </si>
  <si>
    <t>[a] =</t>
  </si>
  <si>
    <t>Theo cấp số nhân, biểu thức (1.37) có khoảng công bội,</t>
  </si>
  <si>
    <t>Є [a] =</t>
  </si>
  <si>
    <t>Theo cấp số điều hòa, biểu thức (1.37) có khoảng hằng số điều hòa "a",</t>
  </si>
  <si>
    <r>
      <t>Chọn sơ bộ cho hằng số điều hòa với ký hiệu: a</t>
    </r>
    <r>
      <rPr>
        <vertAlign val="subscript"/>
        <sz val="13"/>
        <rFont val="Times New Roman"/>
        <family val="1"/>
      </rPr>
      <t>sb</t>
    </r>
  </si>
  <si>
    <r>
      <t>a</t>
    </r>
    <r>
      <rPr>
        <vertAlign val="subscript"/>
        <sz val="13"/>
        <rFont val="Times New Roman"/>
        <family val="1"/>
      </rPr>
      <t>sb</t>
    </r>
    <r>
      <rPr>
        <sz val="13"/>
        <rFont val="Times New Roman"/>
        <family val="1"/>
      </rPr>
      <t xml:space="preserve"> =</t>
    </r>
  </si>
  <si>
    <t>gọi, m = (n – 1) thứ tự tay số truyền kề cận phía trước n, và m là số truyền thẳng, nên:</t>
  </si>
  <si>
    <r>
      <t>Tay số truyền thứ m được tính theo q</t>
    </r>
    <r>
      <rPr>
        <vertAlign val="subscript"/>
        <sz val="13"/>
        <rFont val="Times New Roman"/>
        <family val="1"/>
      </rPr>
      <t>sb</t>
    </r>
    <r>
      <rPr>
        <sz val="13"/>
        <rFont val="Times New Roman"/>
        <family val="1"/>
      </rPr>
      <t xml:space="preserve"> bằng biểu thức (1.38)</t>
    </r>
  </si>
  <si>
    <t>gọi, m = (n – 1) thứ tự tay số truyền kề cận phía trước n, và m là số truyền thẳng:</t>
  </si>
  <si>
    <r>
      <t xml:space="preserve">   a</t>
    </r>
    <r>
      <rPr>
        <vertAlign val="subscript"/>
        <sz val="13"/>
        <rFont val="Times New Roman"/>
        <family val="1"/>
      </rPr>
      <t>sb</t>
    </r>
    <r>
      <rPr>
        <sz val="13"/>
        <rFont val="Times New Roman"/>
        <family val="1"/>
      </rPr>
      <t xml:space="preserve"> – công bội với ký hiệu: </t>
    </r>
  </si>
  <si>
    <r>
      <t xml:space="preserve">   m = [((i</t>
    </r>
    <r>
      <rPr>
        <vertAlign val="subscript"/>
        <sz val="13"/>
        <color theme="1"/>
        <rFont val="Times New Roman"/>
        <family val="1"/>
      </rPr>
      <t>h1</t>
    </r>
    <r>
      <rPr>
        <sz val="13"/>
        <color theme="1"/>
        <rFont val="Times New Roman"/>
        <family val="1"/>
      </rPr>
      <t>/i</t>
    </r>
    <r>
      <rPr>
        <vertAlign val="subscript"/>
        <sz val="13"/>
        <color theme="1"/>
        <rFont val="Times New Roman"/>
        <family val="1"/>
      </rPr>
      <t>hm</t>
    </r>
    <r>
      <rPr>
        <sz val="13"/>
        <color theme="1"/>
        <rFont val="Times New Roman"/>
        <family val="1"/>
      </rPr>
      <t>) – 1)/(a.i</t>
    </r>
    <r>
      <rPr>
        <vertAlign val="subscript"/>
        <sz val="13"/>
        <color theme="1"/>
        <rFont val="Times New Roman"/>
        <family val="1"/>
      </rPr>
      <t>h1</t>
    </r>
    <r>
      <rPr>
        <sz val="13"/>
        <color theme="1"/>
        <rFont val="Times New Roman"/>
        <family val="1"/>
      </rPr>
      <t>)]+1</t>
    </r>
  </si>
  <si>
    <r>
      <t xml:space="preserve">   i</t>
    </r>
    <r>
      <rPr>
        <vertAlign val="subscript"/>
        <sz val="13"/>
        <rFont val="Times New Roman"/>
        <family val="1"/>
      </rPr>
      <t>h1</t>
    </r>
    <r>
      <rPr>
        <sz val="13"/>
        <rFont val="Times New Roman"/>
        <family val="1"/>
      </rPr>
      <t xml:space="preserve"> – tỷ số truyền ở tay số 1,</t>
    </r>
  </si>
  <si>
    <t>được xác định theo biểu thức (1.39):</t>
  </si>
  <si>
    <t xml:space="preserve">   - Hằng số điều hòa, </t>
  </si>
  <si>
    <t xml:space="preserve">   - Tỷ số truyền ở tay số 1,</t>
  </si>
  <si>
    <t xml:space="preserve">   Số lượng tay số truyền ở số truyền thẳng,</t>
  </si>
  <si>
    <t xml:space="preserve">   - Số lượng tay số truyền ở số truyền thẳng,</t>
  </si>
  <si>
    <t xml:space="preserve">Các thống số để tính toán hệ thống tỷ số truyền trung gian trong hộp số: </t>
  </si>
  <si>
    <t xml:space="preserve"> + Tỷ số truyền ở tay số 2,</t>
  </si>
  <si>
    <t xml:space="preserve"> + Tỷ số truyền ở tay số 3,</t>
  </si>
  <si>
    <t xml:space="preserve"> + Tỷ số truyền ở tay số 4, tay số truyền thẳng:</t>
  </si>
  <si>
    <t xml:space="preserve"> + Tay số truyền tăng, hay tỷ số truyền ở tay số 5, </t>
  </si>
  <si>
    <t xml:space="preserve"> + Tỷ số truyền ở tay số 5, tay số truyền thẳng:</t>
  </si>
  <si>
    <t xml:space="preserve"> + Tay số truyền tăng, hay tỷ số truyền ở tay số 6, </t>
  </si>
  <si>
    <t xml:space="preserve"> + Tỷ số truyền ở tay số 4,</t>
  </si>
  <si>
    <t xml:space="preserve">  + Tỷ số truyền ở tay số 2,</t>
  </si>
  <si>
    <t xml:space="preserve">   - Công bội, </t>
  </si>
  <si>
    <t>4.4.1.</t>
  </si>
  <si>
    <t>Số lượng tay số truyền ứng với tay số truyền thẳng</t>
  </si>
  <si>
    <t xml:space="preserve">Như vậy, </t>
  </si>
  <si>
    <t xml:space="preserve">Như vậy, chọn số lượng tay số truyền ứng với tay số truyền thẳng, </t>
  </si>
  <si>
    <r>
      <t>Tay số truyền thứ m (hay tay số truyền thẳng) được tính theo a</t>
    </r>
    <r>
      <rPr>
        <vertAlign val="subscript"/>
        <sz val="13"/>
        <rFont val="Times New Roman"/>
        <family val="1"/>
      </rPr>
      <t>sb</t>
    </r>
    <r>
      <rPr>
        <sz val="13"/>
        <rFont val="Times New Roman"/>
        <family val="1"/>
      </rPr>
      <t xml:space="preserve"> bằng biểu thức (1.38)</t>
    </r>
  </si>
  <si>
    <t>vì, m là số nguyên, nên chọn:</t>
  </si>
  <si>
    <t xml:space="preserve"> Xác định hằng số điều hòa "a" tương ứng</t>
  </si>
  <si>
    <t>Hằng số điều hòa "a", ứng với:</t>
  </si>
  <si>
    <r>
      <t xml:space="preserve">   i</t>
    </r>
    <r>
      <rPr>
        <vertAlign val="subscript"/>
        <sz val="13"/>
        <rFont val="Times New Roman"/>
        <family val="1"/>
      </rPr>
      <t>hm</t>
    </r>
    <r>
      <rPr>
        <sz val="13"/>
        <rFont val="Times New Roman"/>
        <family val="1"/>
      </rPr>
      <t xml:space="preserve"> – tỷ số truyền ở tay số m hay tay số truyền thẳng,</t>
    </r>
  </si>
  <si>
    <t>4.4.2.</t>
  </si>
  <si>
    <t>4.4.3.</t>
  </si>
  <si>
    <t>(1.2 ÷ 1.3)</t>
  </si>
  <si>
    <t xml:space="preserve"> Chọn,</t>
  </si>
  <si>
    <t>Giá trị tỷ số truyền tay số lùi</t>
  </si>
  <si>
    <t xml:space="preserve"> [a] – khoảng tham số cho tỷ số truyền ở tay số lùi, </t>
  </si>
  <si>
    <t xml:space="preserve"> Tỷ số truyền ở tay số 1, </t>
  </si>
  <si>
    <t xml:space="preserve"> Khoảng tham số cho tỷ số truyền ở tay số lùi, theo biểu thức (1.40),</t>
  </si>
  <si>
    <r>
      <t>a={[(i</t>
    </r>
    <r>
      <rPr>
        <vertAlign val="subscript"/>
        <sz val="13"/>
        <rFont val="Times New Roman"/>
        <family val="1"/>
      </rPr>
      <t>h1</t>
    </r>
    <r>
      <rPr>
        <sz val="13"/>
        <rFont val="Times New Roman"/>
        <family val="1"/>
      </rPr>
      <t>/i</t>
    </r>
    <r>
      <rPr>
        <vertAlign val="subscript"/>
        <sz val="13"/>
        <rFont val="Times New Roman"/>
        <family val="1"/>
      </rPr>
      <t>hm</t>
    </r>
    <r>
      <rPr>
        <sz val="13"/>
        <rFont val="Times New Roman"/>
        <family val="1"/>
      </rPr>
      <t>)-1]/(m-1)}/i</t>
    </r>
    <r>
      <rPr>
        <vertAlign val="subscript"/>
        <sz val="13"/>
        <rFont val="Times New Roman"/>
        <family val="1"/>
      </rPr>
      <t>h1</t>
    </r>
  </si>
  <si>
    <r>
      <t xml:space="preserve">   i</t>
    </r>
    <r>
      <rPr>
        <vertAlign val="subscript"/>
        <sz val="13"/>
        <rFont val="Times New Roman"/>
        <family val="1"/>
      </rPr>
      <t>h2</t>
    </r>
    <r>
      <rPr>
        <sz val="13"/>
        <rFont val="Times New Roman"/>
        <family val="1"/>
      </rPr>
      <t xml:space="preserve"> = i</t>
    </r>
    <r>
      <rPr>
        <vertAlign val="subscript"/>
        <sz val="13"/>
        <rFont val="Times New Roman"/>
        <family val="1"/>
      </rPr>
      <t>h1</t>
    </r>
    <r>
      <rPr>
        <sz val="13"/>
        <rFont val="Times New Roman"/>
        <family val="1"/>
      </rPr>
      <t>/(1+a.i</t>
    </r>
    <r>
      <rPr>
        <vertAlign val="subscript"/>
        <sz val="13"/>
        <rFont val="Times New Roman"/>
        <family val="1"/>
      </rPr>
      <t>h1</t>
    </r>
    <r>
      <rPr>
        <sz val="13"/>
        <rFont val="Times New Roman"/>
        <family val="1"/>
      </rPr>
      <t>)</t>
    </r>
  </si>
  <si>
    <r>
      <t>i</t>
    </r>
    <r>
      <rPr>
        <vertAlign val="subscript"/>
        <sz val="13"/>
        <rFont val="Times New Roman"/>
        <family val="1"/>
      </rPr>
      <t>h2</t>
    </r>
    <r>
      <rPr>
        <sz val="13"/>
        <rFont val="Times New Roman"/>
        <family val="1"/>
      </rPr>
      <t xml:space="preserve"> =</t>
    </r>
  </si>
  <si>
    <r>
      <t>i</t>
    </r>
    <r>
      <rPr>
        <vertAlign val="subscript"/>
        <sz val="13"/>
        <rFont val="Times New Roman"/>
        <family val="1"/>
      </rPr>
      <t>h3</t>
    </r>
    <r>
      <rPr>
        <sz val="13"/>
        <rFont val="Times New Roman"/>
        <family val="1"/>
      </rPr>
      <t xml:space="preserve"> = i</t>
    </r>
    <r>
      <rPr>
        <vertAlign val="subscript"/>
        <sz val="13"/>
        <rFont val="Times New Roman"/>
        <family val="1"/>
      </rPr>
      <t>h1</t>
    </r>
    <r>
      <rPr>
        <sz val="13"/>
        <rFont val="Times New Roman"/>
        <family val="1"/>
      </rPr>
      <t>/(1+2.a.i</t>
    </r>
    <r>
      <rPr>
        <vertAlign val="subscript"/>
        <sz val="13"/>
        <rFont val="Times New Roman"/>
        <family val="1"/>
      </rPr>
      <t>h1</t>
    </r>
    <r>
      <rPr>
        <sz val="13"/>
        <rFont val="Times New Roman"/>
        <family val="1"/>
      </rPr>
      <t>)</t>
    </r>
  </si>
  <si>
    <r>
      <t>i</t>
    </r>
    <r>
      <rPr>
        <vertAlign val="subscript"/>
        <sz val="13"/>
        <rFont val="Times New Roman"/>
        <family val="1"/>
      </rPr>
      <t>h4</t>
    </r>
    <r>
      <rPr>
        <sz val="13"/>
        <rFont val="Times New Roman"/>
        <family val="1"/>
      </rPr>
      <t xml:space="preserve"> = i</t>
    </r>
    <r>
      <rPr>
        <vertAlign val="subscript"/>
        <sz val="13"/>
        <rFont val="Times New Roman"/>
        <family val="1"/>
      </rPr>
      <t>h1</t>
    </r>
    <r>
      <rPr>
        <sz val="13"/>
        <rFont val="Times New Roman"/>
        <family val="1"/>
      </rPr>
      <t>/(1+3.a.i</t>
    </r>
    <r>
      <rPr>
        <vertAlign val="subscript"/>
        <sz val="13"/>
        <rFont val="Times New Roman"/>
        <family val="1"/>
      </rPr>
      <t>h1</t>
    </r>
    <r>
      <rPr>
        <sz val="13"/>
        <rFont val="Times New Roman"/>
        <family val="1"/>
      </rPr>
      <t>)</t>
    </r>
  </si>
  <si>
    <r>
      <t>i</t>
    </r>
    <r>
      <rPr>
        <vertAlign val="subscript"/>
        <sz val="13"/>
        <rFont val="Times New Roman"/>
        <family val="1"/>
      </rPr>
      <t>h4</t>
    </r>
    <r>
      <rPr>
        <sz val="13"/>
        <rFont val="Times New Roman"/>
        <family val="1"/>
      </rPr>
      <t xml:space="preserve"> =</t>
    </r>
  </si>
  <si>
    <r>
      <t>i</t>
    </r>
    <r>
      <rPr>
        <vertAlign val="subscript"/>
        <sz val="13"/>
        <rFont val="Times New Roman"/>
        <family val="1"/>
      </rPr>
      <t>h5</t>
    </r>
    <r>
      <rPr>
        <sz val="13"/>
        <rFont val="Times New Roman"/>
        <family val="1"/>
      </rPr>
      <t xml:space="preserve"> = i</t>
    </r>
    <r>
      <rPr>
        <vertAlign val="subscript"/>
        <sz val="13"/>
        <rFont val="Times New Roman"/>
        <family val="1"/>
      </rPr>
      <t>h1</t>
    </r>
    <r>
      <rPr>
        <sz val="13"/>
        <rFont val="Times New Roman"/>
        <family val="1"/>
      </rPr>
      <t>/(1+4.a.i</t>
    </r>
    <r>
      <rPr>
        <vertAlign val="subscript"/>
        <sz val="13"/>
        <rFont val="Times New Roman"/>
        <family val="1"/>
      </rPr>
      <t>h1</t>
    </r>
    <r>
      <rPr>
        <sz val="13"/>
        <rFont val="Times New Roman"/>
        <family val="1"/>
      </rPr>
      <t>)</t>
    </r>
  </si>
  <si>
    <r>
      <t>Tỷ số truyền ở số lùi, i</t>
    </r>
    <r>
      <rPr>
        <vertAlign val="subscript"/>
        <sz val="13"/>
        <rFont val="Times New Roman"/>
        <family val="1"/>
      </rPr>
      <t>lui</t>
    </r>
    <r>
      <rPr>
        <sz val="13"/>
        <rFont val="Times New Roman"/>
        <family val="1"/>
      </rPr>
      <t xml:space="preserve"> = [a].i</t>
    </r>
    <r>
      <rPr>
        <vertAlign val="subscript"/>
        <sz val="13"/>
        <rFont val="Times New Roman"/>
        <family val="1"/>
      </rPr>
      <t>h1</t>
    </r>
  </si>
  <si>
    <r>
      <t xml:space="preserve"> i</t>
    </r>
    <r>
      <rPr>
        <vertAlign val="subscript"/>
        <sz val="13"/>
        <rFont val="Times New Roman"/>
        <family val="1"/>
      </rPr>
      <t>h1</t>
    </r>
    <r>
      <rPr>
        <sz val="13"/>
        <rFont val="Times New Roman"/>
        <family val="1"/>
      </rPr>
      <t xml:space="preserve"> – tỷ số truyền ở tay số 1, </t>
    </r>
  </si>
  <si>
    <r>
      <t>i</t>
    </r>
    <r>
      <rPr>
        <vertAlign val="subscript"/>
        <sz val="13"/>
        <rFont val="Times New Roman"/>
        <family val="1"/>
      </rPr>
      <t>lui</t>
    </r>
    <r>
      <rPr>
        <sz val="13"/>
        <rFont val="Times New Roman"/>
        <family val="1"/>
      </rPr>
      <t xml:space="preserve"> =</t>
    </r>
  </si>
  <si>
    <t xml:space="preserve">Các thông số để tính toán hệ thống tỷ số truyền trung gian trong hộp số: </t>
  </si>
  <si>
    <r>
      <t>Xác định công bội “q”</t>
    </r>
    <r>
      <rPr>
        <sz val="13"/>
        <color theme="1"/>
        <rFont val="Times New Roman"/>
        <family val="1"/>
      </rPr>
      <t xml:space="preserve"> </t>
    </r>
    <r>
      <rPr>
        <b/>
        <i/>
        <sz val="13"/>
        <color theme="1"/>
        <rFont val="Times New Roman"/>
        <family val="1"/>
      </rPr>
      <t>tương ứng</t>
    </r>
  </si>
  <si>
    <t>Công bội “q”, ứng với:</t>
  </si>
  <si>
    <r>
      <t>q</t>
    </r>
    <r>
      <rPr>
        <vertAlign val="superscript"/>
        <sz val="13"/>
        <color theme="1"/>
        <rFont val="Times New Roman"/>
        <family val="1"/>
      </rPr>
      <t>(m-1)</t>
    </r>
    <r>
      <rPr>
        <sz val="13"/>
        <color theme="1"/>
        <rFont val="Times New Roman"/>
        <family val="1"/>
      </rPr>
      <t xml:space="preserve"> = (i</t>
    </r>
    <r>
      <rPr>
        <vertAlign val="subscript"/>
        <sz val="13"/>
        <color theme="1"/>
        <rFont val="Times New Roman"/>
        <family val="1"/>
      </rPr>
      <t>h1</t>
    </r>
    <r>
      <rPr>
        <sz val="13"/>
        <color theme="1"/>
        <rFont val="Times New Roman"/>
        <family val="1"/>
      </rPr>
      <t>/i</t>
    </r>
    <r>
      <rPr>
        <vertAlign val="subscript"/>
        <sz val="13"/>
        <color theme="1"/>
        <rFont val="Times New Roman"/>
        <family val="1"/>
      </rPr>
      <t>hm</t>
    </r>
    <r>
      <rPr>
        <sz val="13"/>
        <color theme="1"/>
        <rFont val="Times New Roman"/>
        <family val="1"/>
      </rPr>
      <t>)</t>
    </r>
  </si>
  <si>
    <t xml:space="preserve">Số lượng tay số truyền cho đến số truyền thẳng, </t>
  </si>
  <si>
    <r>
      <t xml:space="preserve">   i</t>
    </r>
    <r>
      <rPr>
        <vertAlign val="subscript"/>
        <sz val="13"/>
        <color theme="1"/>
        <rFont val="Times New Roman"/>
        <family val="1"/>
      </rPr>
      <t>h1</t>
    </r>
    <r>
      <rPr>
        <sz val="13"/>
        <color theme="1"/>
        <rFont val="Times New Roman"/>
        <family val="1"/>
      </rPr>
      <t xml:space="preserve"> – tỷ số truyền ở tay số 1, </t>
    </r>
  </si>
  <si>
    <r>
      <t xml:space="preserve">   i</t>
    </r>
    <r>
      <rPr>
        <vertAlign val="subscript"/>
        <sz val="13"/>
        <color theme="1"/>
        <rFont val="Times New Roman"/>
        <family val="1"/>
      </rPr>
      <t>hm</t>
    </r>
    <r>
      <rPr>
        <sz val="13"/>
        <color theme="1"/>
        <rFont val="Times New Roman"/>
        <family val="1"/>
      </rPr>
      <t xml:space="preserve"> – tỷ số truyền ở tay số m hay tay số truyền thẳng, </t>
    </r>
  </si>
  <si>
    <t xml:space="preserve">Được xác đinh theo biểu thức (1.39): </t>
  </si>
  <si>
    <t>MOMENT VÀ LỰC</t>
  </si>
  <si>
    <t>5.1.</t>
  </si>
  <si>
    <r>
      <t>Theo thực nghiệm S.R.Lay Decman (công thức (1.9)), công suất ĐCĐT (N</t>
    </r>
    <r>
      <rPr>
        <vertAlign val="subscript"/>
        <sz val="13"/>
        <color theme="1"/>
        <rFont val="Times New Roman"/>
        <family val="1"/>
      </rPr>
      <t>e</t>
    </r>
    <r>
      <rPr>
        <sz val="13"/>
        <color theme="1"/>
        <rFont val="Times New Roman"/>
        <family val="1"/>
      </rPr>
      <t>) ứng với từng số vòng (n</t>
    </r>
    <r>
      <rPr>
        <vertAlign val="subscript"/>
        <sz val="13"/>
        <color theme="1"/>
        <rFont val="Times New Roman"/>
        <family val="1"/>
      </rPr>
      <t>e</t>
    </r>
    <r>
      <rPr>
        <sz val="13"/>
        <color theme="1"/>
        <rFont val="Times New Roman"/>
        <family val="1"/>
      </rPr>
      <t>) được xác định bởi hàm số:</t>
    </r>
  </si>
  <si>
    <r>
      <t>N</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t>
    </r>
  </si>
  <si>
    <r>
      <t>M</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e</t>
    </r>
    <r>
      <rPr>
        <sz val="13"/>
        <color theme="1"/>
        <rFont val="Times New Roman"/>
        <family val="1"/>
      </rPr>
      <t>/n</t>
    </r>
    <r>
      <rPr>
        <vertAlign val="subscript"/>
        <sz val="13"/>
        <color theme="1"/>
        <rFont val="Times New Roman"/>
        <family val="1"/>
      </rPr>
      <t>e</t>
    </r>
    <r>
      <rPr>
        <sz val="13"/>
        <color theme="1"/>
        <rFont val="Times New Roman"/>
        <family val="1"/>
      </rPr>
      <t xml:space="preserve"> </t>
    </r>
  </si>
  <si>
    <t>Mô men xoắn trục khuỷu động cơ</t>
  </si>
  <si>
    <r>
      <t>N</t>
    </r>
    <r>
      <rPr>
        <vertAlign val="subscript"/>
        <sz val="13"/>
        <color theme="1"/>
        <rFont val="Times New Roman"/>
        <family val="1"/>
      </rPr>
      <t>max</t>
    </r>
    <r>
      <rPr>
        <sz val="13"/>
        <color theme="1"/>
        <rFont val="Times New Roman"/>
        <family val="1"/>
      </rPr>
      <t xml:space="preserve"> – công suất lớn nhất của ĐCĐT, v/p;</t>
    </r>
  </si>
  <si>
    <r>
      <t>n</t>
    </r>
    <r>
      <rPr>
        <vertAlign val="subscript"/>
        <sz val="13"/>
        <color theme="1"/>
        <rFont val="Times New Roman"/>
        <family val="1"/>
      </rPr>
      <t>N</t>
    </r>
    <r>
      <rPr>
        <sz val="13"/>
        <color theme="1"/>
        <rFont val="Times New Roman"/>
        <family val="1"/>
      </rPr>
      <t xml:space="preserve"> – số vòng quay ứng với công suất lớn nhất, v/p;</t>
    </r>
  </si>
  <si>
    <r>
      <t>n</t>
    </r>
    <r>
      <rPr>
        <vertAlign val="subscript"/>
        <sz val="13"/>
        <color theme="1"/>
        <rFont val="Times New Roman"/>
        <family val="1"/>
      </rPr>
      <t>max</t>
    </r>
    <r>
      <rPr>
        <sz val="13"/>
        <color theme="1"/>
        <rFont val="Times New Roman"/>
        <family val="1"/>
      </rPr>
      <t xml:space="preserve"> – số vòng quay lớn nhất, v/p;</t>
    </r>
  </si>
  <si>
    <t>a, b, c – hệ số thực nghiệm.</t>
  </si>
  <si>
    <r>
      <t>n</t>
    </r>
    <r>
      <rPr>
        <vertAlign val="subscript"/>
        <sz val="13"/>
        <color theme="1"/>
        <rFont val="Times New Roman"/>
        <family val="1"/>
      </rPr>
      <t>e</t>
    </r>
    <r>
      <rPr>
        <sz val="13"/>
        <color theme="1"/>
        <rFont val="Times New Roman"/>
        <family val="1"/>
      </rPr>
      <t xml:space="preserve"> – số vòng quay trục khuỷu động cơ, v/p;</t>
    </r>
  </si>
  <si>
    <r>
      <t>n</t>
    </r>
    <r>
      <rPr>
        <vertAlign val="subscript"/>
        <sz val="13"/>
        <color theme="1"/>
        <rFont val="Times New Roman"/>
        <family val="1"/>
      </rPr>
      <t>N</t>
    </r>
    <r>
      <rPr>
        <sz val="13"/>
        <color theme="1"/>
        <rFont val="Times New Roman"/>
        <family val="1"/>
      </rPr>
      <t xml:space="preserve"> =</t>
    </r>
  </si>
  <si>
    <r>
      <t>n</t>
    </r>
    <r>
      <rPr>
        <vertAlign val="subscript"/>
        <sz val="13"/>
        <color theme="1"/>
        <rFont val="Times New Roman"/>
        <family val="1"/>
      </rPr>
      <t>max</t>
    </r>
    <r>
      <rPr>
        <sz val="13"/>
        <color theme="1"/>
        <rFont val="Times New Roman"/>
        <family val="1"/>
      </rPr>
      <t xml:space="preserve"> =λ.n</t>
    </r>
    <r>
      <rPr>
        <vertAlign val="subscript"/>
        <sz val="13"/>
        <color theme="1"/>
        <rFont val="Times New Roman"/>
        <family val="1"/>
      </rPr>
      <t>N</t>
    </r>
    <r>
      <rPr>
        <sz val="13"/>
        <color theme="1"/>
        <rFont val="Times New Roman"/>
        <family val="1"/>
      </rPr>
      <t>=</t>
    </r>
  </si>
  <si>
    <r>
      <t>(</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t>
    </r>
  </si>
  <si>
    <r>
      <t xml:space="preserve"> + Hằng số: 2; π; r</t>
    </r>
    <r>
      <rPr>
        <vertAlign val="subscript"/>
        <sz val="13"/>
        <color theme="1"/>
        <rFont val="Times New Roman"/>
        <family val="1"/>
      </rPr>
      <t>b</t>
    </r>
    <r>
      <rPr>
        <sz val="13"/>
        <color theme="1"/>
        <rFont val="Times New Roman"/>
        <family val="1"/>
      </rPr>
      <t>; i</t>
    </r>
    <r>
      <rPr>
        <vertAlign val="subscript"/>
        <sz val="13"/>
        <color theme="1"/>
        <rFont val="Times New Roman"/>
        <family val="1"/>
      </rPr>
      <t>n</t>
    </r>
    <r>
      <rPr>
        <sz val="13"/>
        <color theme="1"/>
        <rFont val="Times New Roman"/>
        <family val="1"/>
      </rPr>
      <t xml:space="preserve"> </t>
    </r>
  </si>
  <si>
    <r>
      <t xml:space="preserve">   i</t>
    </r>
    <r>
      <rPr>
        <vertAlign val="subscript"/>
        <sz val="13"/>
        <rFont val="Times New Roman"/>
        <family val="1"/>
      </rPr>
      <t>hm</t>
    </r>
    <r>
      <rPr>
        <sz val="13"/>
        <rFont val="Times New Roman"/>
        <family val="1"/>
      </rPr>
      <t xml:space="preserve"> – tỷ số truyền ở tay số m,</t>
    </r>
  </si>
  <si>
    <r>
      <t xml:space="preserve">   m = log</t>
    </r>
    <r>
      <rPr>
        <vertAlign val="subscript"/>
        <sz val="13"/>
        <rFont val="Times New Roman"/>
        <family val="1"/>
      </rPr>
      <t>qsb</t>
    </r>
    <r>
      <rPr>
        <sz val="13"/>
        <rFont val="Times New Roman"/>
        <family val="1"/>
      </rPr>
      <t>(i</t>
    </r>
    <r>
      <rPr>
        <vertAlign val="subscript"/>
        <sz val="13"/>
        <rFont val="Times New Roman"/>
        <family val="1"/>
      </rPr>
      <t>h1</t>
    </r>
    <r>
      <rPr>
        <sz val="13"/>
        <rFont val="Times New Roman"/>
        <family val="1"/>
      </rPr>
      <t>/i</t>
    </r>
    <r>
      <rPr>
        <vertAlign val="subscript"/>
        <sz val="13"/>
        <rFont val="Times New Roman"/>
        <family val="1"/>
      </rPr>
      <t>hm</t>
    </r>
    <r>
      <rPr>
        <sz val="13"/>
        <rFont val="Times New Roman"/>
        <family val="1"/>
      </rPr>
      <t>) +1</t>
    </r>
  </si>
  <si>
    <t xml:space="preserve">   m =</t>
  </si>
  <si>
    <t>.2.89</t>
  </si>
  <si>
    <t>.2.90</t>
  </si>
  <si>
    <t>.2.91</t>
  </si>
  <si>
    <t>.2.93</t>
  </si>
  <si>
    <t>.2.94</t>
  </si>
  <si>
    <t>.2.95</t>
  </si>
  <si>
    <t>.2.92</t>
  </si>
  <si>
    <t>.2.96</t>
  </si>
  <si>
    <t>5.2.</t>
  </si>
  <si>
    <t>Lực</t>
  </si>
  <si>
    <t>5.2.1.</t>
  </si>
  <si>
    <t>Lực kéo</t>
  </si>
  <si>
    <r>
      <t>Theo biểu thức (1.43), mô men xoắn M</t>
    </r>
    <r>
      <rPr>
        <vertAlign val="subscript"/>
        <sz val="13"/>
        <color theme="1"/>
        <rFont val="Times New Roman"/>
        <family val="1"/>
      </rPr>
      <t>e</t>
    </r>
    <r>
      <rPr>
        <sz val="13"/>
        <color theme="1"/>
        <rFont val="Times New Roman"/>
        <family val="1"/>
      </rPr>
      <t xml:space="preserve"> của động cơ đốt trong được xác định theo biểu thức:</t>
    </r>
  </si>
  <si>
    <t>Với các thông số có đơn vị tính tương ứng:</t>
  </si>
  <si>
    <r>
      <t>M</t>
    </r>
    <r>
      <rPr>
        <vertAlign val="subscript"/>
        <sz val="13"/>
        <color theme="1"/>
        <rFont val="Times New Roman"/>
        <family val="1"/>
      </rPr>
      <t>e</t>
    </r>
    <r>
      <rPr>
        <sz val="13"/>
        <color theme="1"/>
        <rFont val="Times New Roman"/>
        <family val="1"/>
      </rPr>
      <t xml:space="preserve"> – mô men xoắn động cơ, có đơn vị tính là: N.m;</t>
    </r>
  </si>
  <si>
    <r>
      <t>N</t>
    </r>
    <r>
      <rPr>
        <vertAlign val="subscript"/>
        <sz val="13"/>
        <color theme="1"/>
        <rFont val="Times New Roman"/>
        <family val="1"/>
      </rPr>
      <t>e</t>
    </r>
    <r>
      <rPr>
        <sz val="13"/>
        <color theme="1"/>
        <rFont val="Times New Roman"/>
        <family val="1"/>
      </rPr>
      <t xml:space="preserve"> – Công suất động cơ, có đơn vị tính là: kW;</t>
    </r>
  </si>
  <si>
    <r>
      <t>M</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(10</t>
    </r>
    <r>
      <rPr>
        <vertAlign val="superscript"/>
        <sz val="13"/>
        <color theme="1"/>
        <rFont val="Times New Roman"/>
        <family val="1"/>
      </rPr>
      <t>4</t>
    </r>
    <r>
      <rPr>
        <sz val="13"/>
        <color theme="1"/>
        <rFont val="Times New Roman"/>
        <family val="1"/>
      </rPr>
      <t>.N</t>
    </r>
    <r>
      <rPr>
        <vertAlign val="subscript"/>
        <sz val="13"/>
        <color theme="1"/>
        <rFont val="Times New Roman"/>
        <family val="1"/>
      </rPr>
      <t>e</t>
    </r>
    <r>
      <rPr>
        <sz val="13"/>
        <color theme="1"/>
        <rFont val="Times New Roman"/>
        <family val="1"/>
      </rPr>
      <t>)/(1.0472.n</t>
    </r>
    <r>
      <rPr>
        <vertAlign val="subscript"/>
        <sz val="13"/>
        <color theme="1"/>
        <rFont val="Times New Roman"/>
        <family val="1"/>
      </rPr>
      <t>e</t>
    </r>
    <r>
      <rPr>
        <sz val="13"/>
        <color theme="1"/>
        <rFont val="Times New Roman"/>
        <family val="1"/>
      </rPr>
      <t>); [N.m]</t>
    </r>
  </si>
  <si>
    <r>
      <t>Biểu thức mô men xoắn M</t>
    </r>
    <r>
      <rPr>
        <b/>
        <i/>
        <vertAlign val="subscript"/>
        <sz val="13"/>
        <color theme="1"/>
        <rFont val="Times New Roman"/>
        <family val="1"/>
      </rPr>
      <t>e</t>
    </r>
    <r>
      <rPr>
        <b/>
        <i/>
        <sz val="13"/>
        <color theme="1"/>
        <rFont val="Times New Roman"/>
        <family val="1"/>
      </rPr>
      <t xml:space="preserve"> của động cơ đốt trong</t>
    </r>
  </si>
  <si>
    <r>
      <t>P</t>
    </r>
    <r>
      <rPr>
        <vertAlign val="subscript"/>
        <sz val="13"/>
        <color theme="1"/>
        <rFont val="Times New Roman"/>
        <family val="1"/>
      </rPr>
      <t>kn</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hn</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</si>
  <si>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k1</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h1</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</si>
  <si>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i</t>
    </r>
    <r>
      <rPr>
        <vertAlign val="subscript"/>
        <sz val="13"/>
        <color theme="1"/>
        <rFont val="Times New Roman"/>
        <family val="1"/>
      </rPr>
      <t xml:space="preserve">o </t>
    </r>
    <r>
      <rPr>
        <sz val="13"/>
        <color theme="1"/>
        <rFont val="Times New Roman"/>
        <family val="1"/>
      </rPr>
      <t>=</t>
    </r>
  </si>
  <si>
    <r>
      <t>i</t>
    </r>
    <r>
      <rPr>
        <vertAlign val="subscript"/>
        <sz val="13"/>
        <color theme="1"/>
        <rFont val="Times New Roman"/>
        <family val="1"/>
      </rPr>
      <t xml:space="preserve">h2 </t>
    </r>
    <r>
      <rPr>
        <sz val="13"/>
        <color theme="1"/>
        <rFont val="Times New Roman"/>
        <family val="1"/>
      </rPr>
      <t>=</t>
    </r>
  </si>
  <si>
    <r>
      <t>i</t>
    </r>
    <r>
      <rPr>
        <vertAlign val="subscript"/>
        <sz val="13"/>
        <color theme="1"/>
        <rFont val="Times New Roman"/>
        <family val="1"/>
      </rPr>
      <t xml:space="preserve">h1 </t>
    </r>
    <r>
      <rPr>
        <sz val="13"/>
        <color theme="1"/>
        <rFont val="Times New Roman"/>
        <family val="1"/>
      </rPr>
      <t>=</t>
    </r>
  </si>
  <si>
    <r>
      <t>i</t>
    </r>
    <r>
      <rPr>
        <vertAlign val="subscript"/>
        <sz val="13"/>
        <color theme="1"/>
        <rFont val="Times New Roman"/>
        <family val="1"/>
      </rPr>
      <t xml:space="preserve">h3 </t>
    </r>
    <r>
      <rPr>
        <sz val="13"/>
        <color theme="1"/>
        <rFont val="Times New Roman"/>
        <family val="1"/>
      </rPr>
      <t>=</t>
    </r>
  </si>
  <si>
    <r>
      <t>i</t>
    </r>
    <r>
      <rPr>
        <vertAlign val="subscript"/>
        <sz val="13"/>
        <color theme="1"/>
        <rFont val="Times New Roman"/>
        <family val="1"/>
      </rPr>
      <t xml:space="preserve">h4 </t>
    </r>
    <r>
      <rPr>
        <sz val="13"/>
        <color theme="1"/>
        <rFont val="Times New Roman"/>
        <family val="1"/>
      </rPr>
      <t>=</t>
    </r>
  </si>
  <si>
    <r>
      <t>i</t>
    </r>
    <r>
      <rPr>
        <vertAlign val="subscript"/>
        <sz val="13"/>
        <color theme="1"/>
        <rFont val="Times New Roman"/>
        <family val="1"/>
      </rPr>
      <t xml:space="preserve">h5 </t>
    </r>
    <r>
      <rPr>
        <sz val="13"/>
        <color theme="1"/>
        <rFont val="Times New Roman"/>
        <family val="1"/>
      </rPr>
      <t>=</t>
    </r>
  </si>
  <si>
    <r>
      <t>i</t>
    </r>
    <r>
      <rPr>
        <vertAlign val="subscript"/>
        <sz val="13"/>
        <color theme="1"/>
        <rFont val="Times New Roman"/>
        <family val="1"/>
      </rPr>
      <t xml:space="preserve">hlui </t>
    </r>
    <r>
      <rPr>
        <sz val="13"/>
        <color theme="1"/>
        <rFont val="Times New Roman"/>
        <family val="1"/>
      </rPr>
      <t>=</t>
    </r>
  </si>
  <si>
    <r>
      <t>i</t>
    </r>
    <r>
      <rPr>
        <vertAlign val="subscript"/>
        <sz val="13"/>
        <color theme="1"/>
        <rFont val="Times New Roman"/>
        <family val="1"/>
      </rPr>
      <t xml:space="preserve">h6 </t>
    </r>
    <r>
      <rPr>
        <sz val="13"/>
        <color theme="1"/>
        <rFont val="Times New Roman"/>
        <family val="1"/>
      </rPr>
      <t>=</t>
    </r>
  </si>
  <si>
    <r>
      <t>r</t>
    </r>
    <r>
      <rPr>
        <vertAlign val="subscript"/>
        <sz val="13"/>
        <color theme="1"/>
        <rFont val="Times New Roman"/>
        <family val="1"/>
      </rPr>
      <t>b</t>
    </r>
    <r>
      <rPr>
        <sz val="13"/>
        <color theme="1"/>
        <rFont val="Times New Roman"/>
        <family val="1"/>
      </rPr>
      <t>=</t>
    </r>
  </si>
  <si>
    <r>
      <t>η</t>
    </r>
    <r>
      <rPr>
        <vertAlign val="subscript"/>
        <sz val="13"/>
        <color theme="1"/>
        <rFont val="Times New Roman"/>
        <family val="1"/>
      </rPr>
      <t xml:space="preserve">t </t>
    </r>
    <r>
      <rPr>
        <sz val="13"/>
        <color theme="1"/>
        <rFont val="Times New Roman"/>
        <family val="1"/>
      </rPr>
      <t>=</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</si>
  <si>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hlui</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</si>
  <si>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h1</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</si>
  <si>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h2</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</si>
  <si>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h3</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</si>
  <si>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h4</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</si>
  <si>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h5</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</si>
  <si>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h6</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</si>
  <si>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m = min(G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</si>
  <si>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r>
      <t>M = M(G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</si>
  <si>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r>
      <t>(G</t>
    </r>
    <r>
      <rPr>
        <vertAlign val="subscript"/>
        <sz val="13"/>
        <rFont val="Times New Roman"/>
        <family val="1"/>
      </rPr>
      <t>oφ</t>
    </r>
    <r>
      <rPr>
        <sz val="13"/>
        <rFont val="Times New Roman"/>
        <family val="1"/>
      </rPr>
      <t>; G</t>
    </r>
    <r>
      <rPr>
        <vertAlign val="subscript"/>
        <sz val="13"/>
        <rFont val="Times New Roman"/>
        <family val="1"/>
      </rPr>
      <t>aφ</t>
    </r>
    <r>
      <rPr>
        <sz val="13"/>
        <rFont val="Times New Roman"/>
        <family val="1"/>
      </rPr>
      <t>)</t>
    </r>
  </si>
  <si>
    <t>Theo biểu thức (2.41)………………………….</t>
  </si>
  <si>
    <t xml:space="preserve">Các khối lượng này cũng được gọi là trọng lượng bám của các bánh xe chủ động, và chúng là trọng lượng bám của xe, khi: </t>
  </si>
  <si>
    <r>
      <t>G</t>
    </r>
    <r>
      <rPr>
        <vertAlign val="subscript"/>
        <sz val="13"/>
        <color theme="1"/>
        <rFont val="Times New Roman"/>
        <family val="1"/>
      </rPr>
      <t xml:space="preserve">oφ </t>
    </r>
    <r>
      <rPr>
        <sz val="13"/>
        <color theme="1"/>
        <rFont val="Times New Roman"/>
        <family val="1"/>
      </rPr>
      <t>=</t>
    </r>
  </si>
  <si>
    <r>
      <t xml:space="preserve"> - Chỉ có trọng lượng bản thân G</t>
    </r>
    <r>
      <rPr>
        <vertAlign val="subscript"/>
        <sz val="13"/>
        <color theme="1"/>
        <rFont val="Times New Roman"/>
        <family val="1"/>
      </rPr>
      <t>o</t>
    </r>
  </si>
  <si>
    <r>
      <t xml:space="preserve"> - Chất đủ tải G</t>
    </r>
    <r>
      <rPr>
        <vertAlign val="subscript"/>
        <sz val="13"/>
        <color theme="1"/>
        <rFont val="Times New Roman"/>
        <family val="1"/>
      </rPr>
      <t>a</t>
    </r>
  </si>
  <si>
    <r>
      <t>G</t>
    </r>
    <r>
      <rPr>
        <vertAlign val="subscript"/>
        <sz val="13"/>
        <color theme="1"/>
        <rFont val="Times New Roman"/>
        <family val="1"/>
      </rPr>
      <t xml:space="preserve">aφ </t>
    </r>
    <r>
      <rPr>
        <sz val="13"/>
        <color theme="1"/>
        <rFont val="Times New Roman"/>
        <family val="1"/>
      </rPr>
      <t>=</t>
    </r>
  </si>
  <si>
    <r>
      <t>φ.G</t>
    </r>
    <r>
      <rPr>
        <vertAlign val="subscript"/>
        <sz val="13"/>
        <color theme="1"/>
        <rFont val="Times New Roman"/>
        <family val="1"/>
      </rPr>
      <t>oφ</t>
    </r>
    <r>
      <rPr>
        <sz val="13"/>
        <color theme="1"/>
        <rFont val="Times New Roman"/>
        <family val="1"/>
      </rPr>
      <t xml:space="preserve"> = φ.G</t>
    </r>
    <r>
      <rPr>
        <vertAlign val="subscript"/>
        <sz val="13"/>
        <color rgb="FFFF0000"/>
        <rFont val="Times New Roman"/>
        <family val="1"/>
      </rPr>
      <t>o1</t>
    </r>
    <r>
      <rPr>
        <sz val="13"/>
        <color theme="1"/>
        <rFont val="Times New Roman"/>
        <family val="1"/>
      </rPr>
      <t xml:space="preserve"> =</t>
    </r>
  </si>
  <si>
    <r>
      <t>φ.G</t>
    </r>
    <r>
      <rPr>
        <vertAlign val="subscript"/>
        <sz val="13"/>
        <color theme="1"/>
        <rFont val="Times New Roman"/>
        <family val="1"/>
      </rPr>
      <t>oφ</t>
    </r>
    <r>
      <rPr>
        <sz val="13"/>
        <color theme="1"/>
        <rFont val="Times New Roman"/>
        <family val="1"/>
      </rPr>
      <t xml:space="preserve"> = φ.G</t>
    </r>
    <r>
      <rPr>
        <vertAlign val="subscript"/>
        <sz val="13"/>
        <color rgb="FFFF0000"/>
        <rFont val="Times New Roman"/>
        <family val="1"/>
      </rPr>
      <t>o2</t>
    </r>
    <r>
      <rPr>
        <sz val="13"/>
        <color theme="1"/>
        <rFont val="Times New Roman"/>
        <family val="1"/>
      </rPr>
      <t xml:space="preserve"> =</t>
    </r>
  </si>
  <si>
    <r>
      <t>φ.G</t>
    </r>
    <r>
      <rPr>
        <vertAlign val="subscript"/>
        <sz val="13"/>
        <color theme="1"/>
        <rFont val="Times New Roman"/>
        <family val="1"/>
      </rPr>
      <t>aφ</t>
    </r>
    <r>
      <rPr>
        <sz val="13"/>
        <color theme="1"/>
        <rFont val="Times New Roman"/>
        <family val="1"/>
      </rPr>
      <t xml:space="preserve">  = φ.G</t>
    </r>
    <r>
      <rPr>
        <vertAlign val="subscript"/>
        <sz val="13"/>
        <color rgb="FFFF0000"/>
        <rFont val="Times New Roman"/>
        <family val="1"/>
      </rPr>
      <t>a1</t>
    </r>
    <r>
      <rPr>
        <sz val="13"/>
        <color theme="1"/>
        <rFont val="Times New Roman"/>
        <family val="1"/>
      </rPr>
      <t xml:space="preserve"> =</t>
    </r>
  </si>
  <si>
    <r>
      <t>φ.G</t>
    </r>
    <r>
      <rPr>
        <vertAlign val="subscript"/>
        <sz val="13"/>
        <color theme="1"/>
        <rFont val="Times New Roman"/>
        <family val="1"/>
      </rPr>
      <t>aφ</t>
    </r>
    <r>
      <rPr>
        <sz val="13"/>
        <color theme="1"/>
        <rFont val="Times New Roman"/>
        <family val="1"/>
      </rPr>
      <t xml:space="preserve">  = φ.G</t>
    </r>
    <r>
      <rPr>
        <vertAlign val="subscript"/>
        <sz val="13"/>
        <color rgb="FFFF0000"/>
        <rFont val="Times New Roman"/>
        <family val="1"/>
      </rPr>
      <t>a2</t>
    </r>
    <r>
      <rPr>
        <sz val="13"/>
        <color theme="1"/>
        <rFont val="Times New Roman"/>
        <family val="1"/>
      </rPr>
      <t xml:space="preserve"> =</t>
    </r>
  </si>
  <si>
    <r>
      <t>G</t>
    </r>
    <r>
      <rPr>
        <vertAlign val="subscript"/>
        <sz val="13"/>
        <color rgb="FFFF0000"/>
        <rFont val="Times New Roman"/>
        <family val="1"/>
      </rPr>
      <t>o1</t>
    </r>
    <r>
      <rPr>
        <sz val="13"/>
        <color rgb="FFFF0000"/>
        <rFont val="Times New Roman"/>
        <family val="1"/>
      </rPr>
      <t xml:space="preserve"> =</t>
    </r>
  </si>
  <si>
    <r>
      <t>G</t>
    </r>
    <r>
      <rPr>
        <vertAlign val="subscript"/>
        <sz val="13"/>
        <color rgb="FFFF0000"/>
        <rFont val="Times New Roman"/>
        <family val="1"/>
      </rPr>
      <t>o2</t>
    </r>
    <r>
      <rPr>
        <sz val="13"/>
        <color rgb="FFFF0000"/>
        <rFont val="Times New Roman"/>
        <family val="1"/>
      </rPr>
      <t xml:space="preserve"> =</t>
    </r>
  </si>
  <si>
    <r>
      <t>G</t>
    </r>
    <r>
      <rPr>
        <vertAlign val="subscript"/>
        <sz val="13"/>
        <color rgb="FFFF0000"/>
        <rFont val="Times New Roman"/>
        <family val="1"/>
      </rPr>
      <t>a1</t>
    </r>
    <r>
      <rPr>
        <sz val="13"/>
        <color rgb="FFFF0000"/>
        <rFont val="Times New Roman"/>
        <family val="1"/>
      </rPr>
      <t xml:space="preserve"> =</t>
    </r>
  </si>
  <si>
    <r>
      <t>G</t>
    </r>
    <r>
      <rPr>
        <vertAlign val="subscript"/>
        <sz val="13"/>
        <color rgb="FFFF0000"/>
        <rFont val="Times New Roman"/>
        <family val="1"/>
      </rPr>
      <t>a2</t>
    </r>
    <r>
      <rPr>
        <sz val="13"/>
        <color rgb="FFFF0000"/>
        <rFont val="Times New Roman"/>
        <family val="1"/>
      </rPr>
      <t xml:space="preserve"> =</t>
    </r>
  </si>
  <si>
    <r>
      <t>fv</t>
    </r>
    <r>
      <rPr>
        <vertAlign val="subscript"/>
        <sz val="13"/>
        <color theme="1"/>
        <rFont val="Times New Roman"/>
        <family val="1"/>
      </rPr>
      <t>i</t>
    </r>
    <r>
      <rPr>
        <sz val="13"/>
        <color theme="1"/>
        <rFont val="Times New Roman"/>
        <family val="1"/>
      </rPr>
      <t xml:space="preserve"> = (32+v</t>
    </r>
    <r>
      <rPr>
        <vertAlign val="subscript"/>
        <sz val="13"/>
        <color theme="1"/>
        <rFont val="Times New Roman"/>
        <family val="1"/>
      </rPr>
      <t>i</t>
    </r>
    <r>
      <rPr>
        <sz val="13"/>
        <color theme="1"/>
        <rFont val="Times New Roman"/>
        <family val="1"/>
      </rPr>
      <t xml:space="preserve">)/2800 </t>
    </r>
  </si>
  <si>
    <r>
      <t>f</t>
    </r>
    <r>
      <rPr>
        <vertAlign val="subscript"/>
        <sz val="13"/>
        <color theme="1"/>
        <rFont val="Times New Roman"/>
        <family val="1"/>
      </rPr>
      <t>ψ</t>
    </r>
    <r>
      <rPr>
        <sz val="13"/>
        <color theme="1"/>
        <rFont val="Times New Roman"/>
        <family val="1"/>
      </rPr>
      <t>= (fv</t>
    </r>
    <r>
      <rPr>
        <vertAlign val="subscript"/>
        <sz val="13"/>
        <color theme="1"/>
        <rFont val="Times New Roman"/>
        <family val="1"/>
      </rPr>
      <t>6</t>
    </r>
    <r>
      <rPr>
        <sz val="13"/>
        <color theme="1"/>
        <rFont val="Times New Roman"/>
        <family val="1"/>
      </rPr>
      <t>+i) =</t>
    </r>
  </si>
  <si>
    <r>
      <t>n</t>
    </r>
    <r>
      <rPr>
        <vertAlign val="subscript"/>
        <sz val="13"/>
        <rFont val="Times New Roman"/>
        <family val="1"/>
      </rPr>
      <t xml:space="preserve">e </t>
    </r>
    <r>
      <rPr>
        <sz val="13"/>
        <rFont val="Times New Roman"/>
        <family val="1"/>
      </rPr>
      <t>=</t>
    </r>
  </si>
  <si>
    <r>
      <t>N</t>
    </r>
    <r>
      <rPr>
        <vertAlign val="subscript"/>
        <sz val="13"/>
        <rFont val="Times New Roman"/>
        <family val="1"/>
      </rPr>
      <t>e</t>
    </r>
    <r>
      <rPr>
        <sz val="13"/>
        <rFont val="Times New Roman"/>
        <family val="1"/>
      </rPr>
      <t xml:space="preserve"> =</t>
    </r>
  </si>
  <si>
    <r>
      <t>M</t>
    </r>
    <r>
      <rPr>
        <vertAlign val="subscript"/>
        <sz val="13"/>
        <rFont val="Times New Roman"/>
        <family val="1"/>
      </rPr>
      <t>e</t>
    </r>
    <r>
      <rPr>
        <sz val="13"/>
        <rFont val="Times New Roman"/>
        <family val="1"/>
      </rPr>
      <t xml:space="preserve"> =</t>
    </r>
  </si>
  <si>
    <r>
      <t>v</t>
    </r>
    <r>
      <rPr>
        <vertAlign val="subscript"/>
        <sz val="13"/>
        <rFont val="Times New Roman"/>
        <family val="1"/>
      </rPr>
      <t>e1ui</t>
    </r>
    <r>
      <rPr>
        <sz val="13"/>
        <rFont val="Times New Roman"/>
        <family val="1"/>
      </rPr>
      <t xml:space="preserve"> =</t>
    </r>
  </si>
  <si>
    <r>
      <t>v</t>
    </r>
    <r>
      <rPr>
        <vertAlign val="subscript"/>
        <sz val="13"/>
        <rFont val="Times New Roman"/>
        <family val="1"/>
      </rPr>
      <t>e1</t>
    </r>
    <r>
      <rPr>
        <sz val="13"/>
        <rFont val="Times New Roman"/>
        <family val="1"/>
      </rPr>
      <t xml:space="preserve"> =</t>
    </r>
  </si>
  <si>
    <r>
      <t>v</t>
    </r>
    <r>
      <rPr>
        <vertAlign val="subscript"/>
        <sz val="13"/>
        <rFont val="Times New Roman"/>
        <family val="1"/>
      </rPr>
      <t>e2</t>
    </r>
    <r>
      <rPr>
        <sz val="13"/>
        <rFont val="Times New Roman"/>
        <family val="1"/>
      </rPr>
      <t xml:space="preserve"> =</t>
    </r>
  </si>
  <si>
    <r>
      <t>v</t>
    </r>
    <r>
      <rPr>
        <vertAlign val="subscript"/>
        <sz val="13"/>
        <rFont val="Times New Roman"/>
        <family val="1"/>
      </rPr>
      <t>e3</t>
    </r>
    <r>
      <rPr>
        <sz val="13"/>
        <rFont val="Times New Roman"/>
        <family val="1"/>
      </rPr>
      <t xml:space="preserve"> =</t>
    </r>
  </si>
  <si>
    <r>
      <t>v</t>
    </r>
    <r>
      <rPr>
        <vertAlign val="subscript"/>
        <sz val="13"/>
        <rFont val="Times New Roman"/>
        <family val="1"/>
      </rPr>
      <t>e4</t>
    </r>
    <r>
      <rPr>
        <sz val="13"/>
        <rFont val="Times New Roman"/>
        <family val="1"/>
      </rPr>
      <t xml:space="preserve"> =</t>
    </r>
  </si>
  <si>
    <r>
      <t>v</t>
    </r>
    <r>
      <rPr>
        <vertAlign val="subscript"/>
        <sz val="13"/>
        <rFont val="Times New Roman"/>
        <family val="1"/>
      </rPr>
      <t>e5</t>
    </r>
    <r>
      <rPr>
        <sz val="13"/>
        <rFont val="Times New Roman"/>
        <family val="1"/>
      </rPr>
      <t xml:space="preserve"> =</t>
    </r>
  </si>
  <si>
    <r>
      <t>v</t>
    </r>
    <r>
      <rPr>
        <vertAlign val="subscript"/>
        <sz val="13"/>
        <rFont val="Times New Roman"/>
        <family val="1"/>
      </rPr>
      <t>e6</t>
    </r>
    <r>
      <rPr>
        <sz val="13"/>
        <rFont val="Times New Roman"/>
        <family val="1"/>
      </rPr>
      <t xml:space="preserve"> =</t>
    </r>
  </si>
  <si>
    <r>
      <t>P</t>
    </r>
    <r>
      <rPr>
        <vertAlign val="subscript"/>
        <sz val="13"/>
        <color rgb="FFFF0000"/>
        <rFont val="Times New Roman"/>
        <family val="1"/>
      </rPr>
      <t>oφ</t>
    </r>
    <r>
      <rPr>
        <sz val="13"/>
        <color rgb="FFFF0000"/>
        <rFont val="Times New Roman"/>
        <family val="1"/>
      </rPr>
      <t xml:space="preserve"> =</t>
    </r>
  </si>
  <si>
    <r>
      <t>P</t>
    </r>
    <r>
      <rPr>
        <vertAlign val="subscript"/>
        <sz val="13"/>
        <color rgb="FFFF0000"/>
        <rFont val="Times New Roman"/>
        <family val="1"/>
      </rPr>
      <t>aφ</t>
    </r>
    <r>
      <rPr>
        <sz val="13"/>
        <color rgb="FFFF0000"/>
        <rFont val="Times New Roman"/>
        <family val="1"/>
      </rPr>
      <t xml:space="preserve"> =</t>
    </r>
  </si>
  <si>
    <r>
      <t>P</t>
    </r>
    <r>
      <rPr>
        <vertAlign val="subscript"/>
        <sz val="13"/>
        <rFont val="Times New Roman"/>
        <family val="1"/>
      </rPr>
      <t>klui</t>
    </r>
    <r>
      <rPr>
        <sz val="13"/>
        <rFont val="Times New Roman"/>
        <family val="1"/>
      </rPr>
      <t xml:space="preserve"> =</t>
    </r>
  </si>
  <si>
    <r>
      <t>P</t>
    </r>
    <r>
      <rPr>
        <vertAlign val="subscript"/>
        <sz val="13"/>
        <rFont val="Times New Roman"/>
        <family val="1"/>
      </rPr>
      <t>k1</t>
    </r>
    <r>
      <rPr>
        <sz val="13"/>
        <rFont val="Times New Roman"/>
        <family val="1"/>
      </rPr>
      <t xml:space="preserve"> =</t>
    </r>
  </si>
  <si>
    <r>
      <t>P</t>
    </r>
    <r>
      <rPr>
        <vertAlign val="subscript"/>
        <sz val="13"/>
        <rFont val="Times New Roman"/>
        <family val="1"/>
      </rPr>
      <t>k2</t>
    </r>
    <r>
      <rPr>
        <sz val="13"/>
        <rFont val="Times New Roman"/>
        <family val="1"/>
      </rPr>
      <t xml:space="preserve"> =</t>
    </r>
  </si>
  <si>
    <r>
      <t>P</t>
    </r>
    <r>
      <rPr>
        <vertAlign val="subscript"/>
        <sz val="13"/>
        <rFont val="Times New Roman"/>
        <family val="1"/>
      </rPr>
      <t>k3</t>
    </r>
    <r>
      <rPr>
        <sz val="13"/>
        <rFont val="Times New Roman"/>
        <family val="1"/>
      </rPr>
      <t xml:space="preserve"> =</t>
    </r>
  </si>
  <si>
    <r>
      <t>P</t>
    </r>
    <r>
      <rPr>
        <vertAlign val="subscript"/>
        <sz val="13"/>
        <rFont val="Times New Roman"/>
        <family val="1"/>
      </rPr>
      <t>k4</t>
    </r>
    <r>
      <rPr>
        <sz val="13"/>
        <rFont val="Times New Roman"/>
        <family val="1"/>
      </rPr>
      <t xml:space="preserve"> =</t>
    </r>
  </si>
  <si>
    <r>
      <t>P</t>
    </r>
    <r>
      <rPr>
        <vertAlign val="subscript"/>
        <sz val="13"/>
        <rFont val="Times New Roman"/>
        <family val="1"/>
      </rPr>
      <t>k5</t>
    </r>
    <r>
      <rPr>
        <sz val="13"/>
        <rFont val="Times New Roman"/>
        <family val="1"/>
      </rPr>
      <t xml:space="preserve"> =</t>
    </r>
  </si>
  <si>
    <r>
      <t>P</t>
    </r>
    <r>
      <rPr>
        <vertAlign val="subscript"/>
        <sz val="13"/>
        <rFont val="Times New Roman"/>
        <family val="1"/>
      </rPr>
      <t>k6</t>
    </r>
    <r>
      <rPr>
        <sz val="13"/>
        <rFont val="Times New Roman"/>
        <family val="1"/>
      </rPr>
      <t xml:space="preserve"> =</t>
    </r>
  </si>
  <si>
    <r>
      <t>P</t>
    </r>
    <r>
      <rPr>
        <vertAlign val="subscript"/>
        <sz val="13"/>
        <rFont val="Times New Roman"/>
        <family val="1"/>
      </rPr>
      <t>oφ</t>
    </r>
    <r>
      <rPr>
        <sz val="13"/>
        <rFont val="Times New Roman"/>
        <family val="1"/>
      </rPr>
      <t xml:space="preserve"> - P</t>
    </r>
    <r>
      <rPr>
        <vertAlign val="subscript"/>
        <sz val="13"/>
        <rFont val="Times New Roman"/>
        <family val="1"/>
      </rPr>
      <t xml:space="preserve">klui </t>
    </r>
    <r>
      <rPr>
        <sz val="13"/>
        <rFont val="Times New Roman"/>
        <family val="1"/>
      </rPr>
      <t>=</t>
    </r>
  </si>
  <si>
    <r>
      <t>P</t>
    </r>
    <r>
      <rPr>
        <vertAlign val="subscript"/>
        <sz val="13"/>
        <rFont val="Times New Roman"/>
        <family val="1"/>
      </rPr>
      <t>oφ</t>
    </r>
    <r>
      <rPr>
        <sz val="13"/>
        <rFont val="Times New Roman"/>
        <family val="1"/>
      </rPr>
      <t xml:space="preserve"> - P</t>
    </r>
    <r>
      <rPr>
        <vertAlign val="subscript"/>
        <sz val="13"/>
        <rFont val="Times New Roman"/>
        <family val="1"/>
      </rPr>
      <t xml:space="preserve">k1 </t>
    </r>
    <r>
      <rPr>
        <sz val="13"/>
        <rFont val="Times New Roman"/>
        <family val="1"/>
      </rPr>
      <t>=</t>
    </r>
  </si>
  <si>
    <t>Giá trị công suất tương ứng với số vòng quay</t>
  </si>
  <si>
    <r>
      <t>Lập bảng giá trị N</t>
    </r>
    <r>
      <rPr>
        <b/>
        <i/>
        <vertAlign val="subscript"/>
        <sz val="13"/>
        <color theme="1"/>
        <rFont val="Times New Roman"/>
        <family val="1"/>
      </rPr>
      <t>e</t>
    </r>
    <r>
      <rPr>
        <b/>
        <i/>
        <sz val="13"/>
        <color theme="1"/>
        <rFont val="Times New Roman"/>
        <family val="1"/>
      </rPr>
      <t>, M</t>
    </r>
    <r>
      <rPr>
        <b/>
        <i/>
        <vertAlign val="subscript"/>
        <sz val="13"/>
        <color theme="1"/>
        <rFont val="Times New Roman"/>
        <family val="1"/>
      </rPr>
      <t xml:space="preserve">e </t>
    </r>
    <r>
      <rPr>
        <b/>
        <i/>
        <sz val="13"/>
        <color theme="1"/>
        <rFont val="Times New Roman"/>
        <family val="1"/>
      </rPr>
      <t>theo n</t>
    </r>
    <r>
      <rPr>
        <b/>
        <i/>
        <vertAlign val="subscript"/>
        <sz val="13"/>
        <color theme="1"/>
        <rFont val="Times New Roman"/>
        <family val="1"/>
      </rPr>
      <t>e</t>
    </r>
  </si>
  <si>
    <t>Hàm số xác định giá trị lực kéo:</t>
  </si>
  <si>
    <r>
      <t>P</t>
    </r>
    <r>
      <rPr>
        <vertAlign val="subscript"/>
        <sz val="13"/>
        <color theme="1"/>
        <rFont val="Times New Roman"/>
        <family val="1"/>
      </rPr>
      <t>k(i,j)</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t(i,j)</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</si>
  <si>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t>Thành phần trong hệ thống truyền lực không có hộp số 
phụ, nên:</t>
  </si>
  <si>
    <r>
      <t>P</t>
    </r>
    <r>
      <rPr>
        <vertAlign val="subscript"/>
        <sz val="13"/>
        <color theme="1"/>
        <rFont val="Times New Roman"/>
        <family val="1"/>
      </rPr>
      <t>k(i,j)</t>
    </r>
    <r>
      <rPr>
        <sz val="13"/>
        <color theme="1"/>
        <rFont val="Times New Roman"/>
        <family val="1"/>
      </rPr>
      <t xml:space="preserve"> = P</t>
    </r>
    <r>
      <rPr>
        <vertAlign val="subscript"/>
        <sz val="13"/>
        <color theme="1"/>
        <rFont val="Times New Roman"/>
        <family val="1"/>
      </rPr>
      <t>ki</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hi</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</si>
  <si>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t>Do đó:</t>
  </si>
  <si>
    <r>
      <t>P</t>
    </r>
    <r>
      <rPr>
        <vertAlign val="subscript"/>
        <sz val="13"/>
        <color theme="1"/>
        <rFont val="Times New Roman"/>
        <family val="1"/>
      </rPr>
      <t>k2</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h2</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</si>
  <si>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klui</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hlui</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</si>
  <si>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k3</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h3</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</si>
  <si>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rFont val="Times New Roman"/>
        <family val="1"/>
      </rPr>
      <t>ω</t>
    </r>
    <r>
      <rPr>
        <sz val="13"/>
        <rFont val="Times New Roman"/>
        <family val="1"/>
      </rPr>
      <t xml:space="preserve"> =W.v</t>
    </r>
    <r>
      <rPr>
        <vertAlign val="superscript"/>
        <sz val="13"/>
        <rFont val="Times New Roman"/>
        <family val="1"/>
      </rPr>
      <t>2</t>
    </r>
    <r>
      <rPr>
        <sz val="13"/>
        <rFont val="Times New Roman"/>
        <family val="1"/>
      </rPr>
      <t>=</t>
    </r>
  </si>
  <si>
    <r>
      <t>P</t>
    </r>
    <r>
      <rPr>
        <vertAlign val="subscript"/>
        <sz val="13"/>
        <rFont val="Times New Roman"/>
        <family val="1"/>
      </rPr>
      <t>oψ</t>
    </r>
    <r>
      <rPr>
        <sz val="13"/>
        <rFont val="Times New Roman"/>
        <family val="1"/>
      </rPr>
      <t xml:space="preserve"> = f</t>
    </r>
    <r>
      <rPr>
        <vertAlign val="subscript"/>
        <sz val="13"/>
        <rFont val="Times New Roman"/>
        <family val="1"/>
      </rPr>
      <t>ψ</t>
    </r>
    <r>
      <rPr>
        <sz val="13"/>
        <rFont val="Times New Roman"/>
        <family val="1"/>
      </rPr>
      <t>.G</t>
    </r>
    <r>
      <rPr>
        <vertAlign val="subscript"/>
        <sz val="13"/>
        <rFont val="Times New Roman"/>
        <family val="1"/>
      </rPr>
      <t>o</t>
    </r>
    <r>
      <rPr>
        <sz val="13"/>
        <rFont val="Times New Roman"/>
        <family val="1"/>
      </rPr>
      <t>=</t>
    </r>
  </si>
  <si>
    <r>
      <t>P</t>
    </r>
    <r>
      <rPr>
        <vertAlign val="subscript"/>
        <sz val="13"/>
        <rFont val="Times New Roman"/>
        <family val="1"/>
      </rPr>
      <t>aψ</t>
    </r>
    <r>
      <rPr>
        <sz val="13"/>
        <rFont val="Times New Roman"/>
        <family val="1"/>
      </rPr>
      <t xml:space="preserve"> = f</t>
    </r>
    <r>
      <rPr>
        <vertAlign val="subscript"/>
        <sz val="13"/>
        <rFont val="Times New Roman"/>
        <family val="1"/>
      </rPr>
      <t>ψ</t>
    </r>
    <r>
      <rPr>
        <sz val="13"/>
        <rFont val="Times New Roman"/>
        <family val="1"/>
      </rPr>
      <t>.G</t>
    </r>
    <r>
      <rPr>
        <vertAlign val="subscript"/>
        <sz val="13"/>
        <rFont val="Times New Roman"/>
        <family val="1"/>
      </rPr>
      <t>a</t>
    </r>
    <r>
      <rPr>
        <sz val="13"/>
        <rFont val="Times New Roman"/>
        <family val="1"/>
      </rPr>
      <t>=</t>
    </r>
  </si>
  <si>
    <r>
      <t>P</t>
    </r>
    <r>
      <rPr>
        <vertAlign val="subscript"/>
        <sz val="13"/>
        <rFont val="Times New Roman"/>
        <family val="1"/>
      </rPr>
      <t>oc</t>
    </r>
    <r>
      <rPr>
        <sz val="13"/>
        <rFont val="Times New Roman"/>
        <family val="1"/>
      </rPr>
      <t xml:space="preserve"> = P</t>
    </r>
    <r>
      <rPr>
        <vertAlign val="subscript"/>
        <sz val="13"/>
        <rFont val="Times New Roman"/>
        <family val="1"/>
      </rPr>
      <t>oψ</t>
    </r>
    <r>
      <rPr>
        <sz val="13"/>
        <rFont val="Times New Roman"/>
        <family val="1"/>
      </rPr>
      <t>+P</t>
    </r>
    <r>
      <rPr>
        <vertAlign val="subscript"/>
        <sz val="13"/>
        <rFont val="Times New Roman"/>
        <family val="1"/>
      </rPr>
      <t>ω</t>
    </r>
    <r>
      <rPr>
        <sz val="13"/>
        <rFont val="Times New Roman"/>
        <family val="1"/>
      </rPr>
      <t xml:space="preserve"> =</t>
    </r>
  </si>
  <si>
    <r>
      <t>P</t>
    </r>
    <r>
      <rPr>
        <vertAlign val="subscript"/>
        <sz val="13"/>
        <rFont val="Times New Roman"/>
        <family val="1"/>
      </rPr>
      <t>ac</t>
    </r>
    <r>
      <rPr>
        <sz val="13"/>
        <rFont val="Times New Roman"/>
        <family val="1"/>
      </rPr>
      <t xml:space="preserve"> = P</t>
    </r>
    <r>
      <rPr>
        <vertAlign val="subscript"/>
        <sz val="13"/>
        <rFont val="Times New Roman"/>
        <family val="1"/>
      </rPr>
      <t>aψ</t>
    </r>
    <r>
      <rPr>
        <sz val="13"/>
        <rFont val="Times New Roman"/>
        <family val="1"/>
      </rPr>
      <t>+P</t>
    </r>
    <r>
      <rPr>
        <vertAlign val="subscript"/>
        <sz val="13"/>
        <rFont val="Times New Roman"/>
        <family val="1"/>
      </rPr>
      <t>ω</t>
    </r>
    <r>
      <rPr>
        <sz val="13"/>
        <rFont val="Times New Roman"/>
        <family val="1"/>
      </rPr>
      <t xml:space="preserve"> =</t>
    </r>
  </si>
  <si>
    <r>
      <t>P</t>
    </r>
    <r>
      <rPr>
        <vertAlign val="subscript"/>
        <sz val="13"/>
        <rFont val="Times New Roman"/>
        <family val="1"/>
      </rPr>
      <t>k6</t>
    </r>
    <r>
      <rPr>
        <sz val="13"/>
        <rFont val="Times New Roman"/>
        <family val="1"/>
      </rPr>
      <t xml:space="preserve"> - P</t>
    </r>
    <r>
      <rPr>
        <vertAlign val="subscript"/>
        <sz val="13"/>
        <rFont val="Times New Roman"/>
        <family val="1"/>
      </rPr>
      <t>oc</t>
    </r>
    <r>
      <rPr>
        <sz val="13"/>
        <rFont val="Times New Roman"/>
        <family val="1"/>
      </rPr>
      <t xml:space="preserve"> =</t>
    </r>
  </si>
  <si>
    <r>
      <t>P</t>
    </r>
    <r>
      <rPr>
        <vertAlign val="subscript"/>
        <sz val="13"/>
        <rFont val="Times New Roman"/>
        <family val="1"/>
      </rPr>
      <t>k6</t>
    </r>
    <r>
      <rPr>
        <sz val="13"/>
        <rFont val="Times New Roman"/>
        <family val="1"/>
      </rPr>
      <t xml:space="preserve"> - P</t>
    </r>
    <r>
      <rPr>
        <vertAlign val="subscript"/>
        <sz val="13"/>
        <rFont val="Times New Roman"/>
        <family val="1"/>
      </rPr>
      <t>ac</t>
    </r>
    <r>
      <rPr>
        <sz val="13"/>
        <rFont val="Times New Roman"/>
        <family val="1"/>
      </rPr>
      <t xml:space="preserve"> =</t>
    </r>
  </si>
  <si>
    <t>Học kỳ 1 Năm học 2023-2024</t>
  </si>
  <si>
    <r>
      <t xml:space="preserve">Môn học: </t>
    </r>
    <r>
      <rPr>
        <b/>
        <sz val="11"/>
        <color theme="1"/>
        <rFont val="Arial"/>
        <family val="2"/>
      </rPr>
      <t>Đồ án kết cấu, tính toán ô tô (AUE373) / Nhóm: 63.CNOT-1, 2, 3</t>
    </r>
  </si>
  <si>
    <r>
      <rPr>
        <b/>
        <sz val="11"/>
        <color theme="1"/>
        <rFont val="Arial"/>
        <family val="2"/>
      </rPr>
      <t xml:space="preserve">....:KT% </t>
    </r>
    <r>
      <rPr>
        <sz val="11"/>
        <color theme="1"/>
        <rFont val="Arial"/>
        <family val="2"/>
      </rPr>
      <t xml:space="preserve">   CBGD: </t>
    </r>
    <r>
      <rPr>
        <b/>
        <sz val="11"/>
        <color theme="1"/>
        <rFont val="Arial"/>
        <family val="2"/>
      </rPr>
      <t>Huỳnh Trọng Chương</t>
    </r>
  </si>
  <si>
    <t>User in: 1997001 - 18:13 04-09-2023</t>
  </si>
  <si>
    <t>THÔNG SỐ ĐẦU VÀO</t>
  </si>
  <si>
    <t xml:space="preserve">THÔNG SỐ LIÊN QUAN </t>
  </si>
  <si>
    <t>ĐỘNG CƠ</t>
  </si>
  <si>
    <t>HỆ THỐNG TREO</t>
  </si>
  <si>
    <t>HỆ THỐNG TRUYỀN ĐỘNG XE</t>
  </si>
  <si>
    <t>HỆ THỐNG PHANH</t>
  </si>
  <si>
    <t>HỆ THỐNG LÁI</t>
  </si>
  <si>
    <t>Con người - ng</t>
  </si>
  <si>
    <r>
      <rPr>
        <b/>
        <sz val="11"/>
        <color theme="1"/>
        <rFont val="Arial"/>
        <family val="2"/>
      </rPr>
      <t>Mặt đường</t>
    </r>
    <r>
      <rPr>
        <sz val="11"/>
        <color theme="1"/>
        <rFont val="Arial"/>
        <family val="2"/>
      </rPr>
      <t xml:space="preserve">:
</t>
    </r>
    <r>
      <rPr>
        <b/>
        <sz val="11"/>
        <color theme="1"/>
        <rFont val="Arial"/>
        <family val="2"/>
      </rPr>
      <t>Nhựa, bê tông khô sạch</t>
    </r>
  </si>
  <si>
    <t>TLC&amp;VS</t>
  </si>
  <si>
    <t>Bán Trục</t>
  </si>
  <si>
    <t>Phanh tay</t>
  </si>
  <si>
    <t>Phanh chân</t>
  </si>
  <si>
    <t>AB
(mm)</t>
  </si>
  <si>
    <t>AD = BC
(mm)</t>
  </si>
  <si>
    <t>Trợ lực</t>
  </si>
  <si>
    <t>Cơ cấu
lái</t>
  </si>
  <si>
    <t>n
(ng)</t>
  </si>
  <si>
    <r>
      <t>G</t>
    </r>
    <r>
      <rPr>
        <vertAlign val="subscript"/>
        <sz val="11"/>
        <color theme="1"/>
        <rFont val="Arial"/>
        <family val="2"/>
      </rPr>
      <t>hh</t>
    </r>
    <r>
      <rPr>
        <sz val="11"/>
        <color theme="1"/>
        <rFont val="Arial"/>
        <family val="2"/>
      </rPr>
      <t xml:space="preserve">
(kg)</t>
    </r>
  </si>
  <si>
    <t>Vận tốc</t>
  </si>
  <si>
    <t>Người Tham Gia</t>
  </si>
  <si>
    <r>
      <t>CHỦNG LOẠI XE - V</t>
    </r>
    <r>
      <rPr>
        <b/>
        <vertAlign val="subscript"/>
        <sz val="11"/>
        <color theme="1"/>
        <rFont val="Arial"/>
        <family val="2"/>
      </rPr>
      <t>e</t>
    </r>
  </si>
  <si>
    <t>Vị Trí Đặt</t>
  </si>
  <si>
    <t>Thông Số</t>
  </si>
  <si>
    <t>Trục Cầu</t>
  </si>
  <si>
    <t>Công Thức Bánh xe</t>
  </si>
  <si>
    <t>Hộp TLC&amp;VS</t>
  </si>
  <si>
    <t>Ly Hợp</t>
  </si>
  <si>
    <t>Hộp Số</t>
  </si>
  <si>
    <t>Trục Truyền</t>
  </si>
  <si>
    <t>Truyền Lực Chính (TLC) &amp; Vi Sai (VS)</t>
  </si>
  <si>
    <t>Bánh Xe Chủ Động</t>
  </si>
  <si>
    <r>
      <t>v</t>
    </r>
    <r>
      <rPr>
        <vertAlign val="subscript"/>
        <sz val="11"/>
        <rFont val="Arial"/>
        <family val="2"/>
      </rPr>
      <t>max</t>
    </r>
    <r>
      <rPr>
        <sz val="11"/>
        <rFont val="Arial"/>
        <family val="2"/>
      </rPr>
      <t xml:space="preserve">
(km/h)</t>
    </r>
  </si>
  <si>
    <t>Mặt đường</t>
  </si>
  <si>
    <r>
      <t>V</t>
    </r>
    <r>
      <rPr>
        <vertAlign val="subscript"/>
        <sz val="11"/>
        <color theme="1"/>
        <rFont val="Arial"/>
        <family val="2"/>
      </rPr>
      <t>e</t>
    </r>
  </si>
  <si>
    <r>
      <t>η</t>
    </r>
    <r>
      <rPr>
        <vertAlign val="subscript"/>
        <sz val="11"/>
        <color theme="1"/>
        <rFont val="Arial"/>
        <family val="2"/>
      </rPr>
      <t>tl</t>
    </r>
  </si>
  <si>
    <r>
      <t>[v</t>
    </r>
    <r>
      <rPr>
        <vertAlign val="subscript"/>
        <sz val="11"/>
        <color theme="1"/>
        <rFont val="Arial"/>
        <family val="2"/>
      </rPr>
      <t>min</t>
    </r>
    <r>
      <rPr>
        <sz val="11"/>
        <color theme="1"/>
        <rFont val="Arial"/>
        <family val="2"/>
      </rPr>
      <t>]
(km/h)</t>
    </r>
  </si>
  <si>
    <t>Thông Số Khối Lượng, Vận Tốc Lớn Nhất, Lốp Xe</t>
  </si>
  <si>
    <t>Thông Số Kích Thước</t>
  </si>
  <si>
    <t>Phía</t>
  </si>
  <si>
    <t>Theo
phương</t>
  </si>
  <si>
    <t>Nhiên liệu
sử dụng</t>
  </si>
  <si>
    <t>Bộ hạn chế số vòng quay</t>
  </si>
  <si>
    <t>Số kỳ</t>
  </si>
  <si>
    <t>Loại
Buồng đốt</t>
  </si>
  <si>
    <r>
      <t>[n</t>
    </r>
    <r>
      <rPr>
        <vertAlign val="subscript"/>
        <sz val="11"/>
        <rFont val="Arial"/>
        <family val="2"/>
      </rPr>
      <t>min</t>
    </r>
    <r>
      <rPr>
        <sz val="11"/>
        <rFont val="Arial"/>
        <family val="2"/>
      </rPr>
      <t>]
(v/ph)</t>
    </r>
  </si>
  <si>
    <r>
      <t>[λ] =
(n</t>
    </r>
    <r>
      <rPr>
        <vertAlign val="subscript"/>
        <sz val="11"/>
        <color theme="1"/>
        <rFont val="Arial"/>
        <family val="2"/>
      </rPr>
      <t>max</t>
    </r>
    <r>
      <rPr>
        <sz val="11"/>
        <color theme="1"/>
        <rFont val="Arial"/>
        <family val="2"/>
      </rPr>
      <t>/n</t>
    </r>
    <r>
      <rPr>
        <vertAlign val="subscript"/>
        <sz val="11"/>
        <color theme="1"/>
        <rFont val="Arial"/>
        <family val="2"/>
      </rPr>
      <t>N</t>
    </r>
    <r>
      <rPr>
        <sz val="11"/>
        <color theme="1"/>
        <rFont val="Arial"/>
        <family val="2"/>
      </rPr>
      <t>)</t>
    </r>
  </si>
  <si>
    <t>TLC loại 
cặp bánh răng</t>
  </si>
  <si>
    <t>Tỷ số truyền</t>
  </si>
  <si>
    <t>loại giảm</t>
  </si>
  <si>
    <t>Đường kính
mâm
(Inch)</t>
  </si>
  <si>
    <t>Chiều rộng
lốp
(mm)</t>
  </si>
  <si>
    <t>Chiều cao
hông lốp
(mm)</t>
  </si>
  <si>
    <r>
      <t>Bán kính bánh xe
chủ động 
[r</t>
    </r>
    <r>
      <rPr>
        <vertAlign val="subscript"/>
        <sz val="11"/>
        <rFont val="Arial"/>
        <family val="2"/>
      </rPr>
      <t>o</t>
    </r>
    <r>
      <rPr>
        <sz val="11"/>
        <rFont val="Arial"/>
        <family val="2"/>
      </rPr>
      <t>], (mm)</t>
    </r>
  </si>
  <si>
    <t>Dẫn động 
phanh</t>
  </si>
  <si>
    <r>
      <t>[G</t>
    </r>
    <r>
      <rPr>
        <vertAlign val="subscript"/>
        <sz val="11"/>
        <color theme="1"/>
        <rFont val="Arial"/>
        <family val="2"/>
      </rPr>
      <t>p</t>
    </r>
    <r>
      <rPr>
        <sz val="11"/>
        <color theme="1"/>
        <rFont val="Arial"/>
        <family val="2"/>
      </rPr>
      <t>]
(kg)</t>
    </r>
  </si>
  <si>
    <r>
      <t>[G</t>
    </r>
    <r>
      <rPr>
        <vertAlign val="subscript"/>
        <sz val="11"/>
        <color theme="1"/>
        <rFont val="Arial"/>
        <family val="2"/>
      </rPr>
      <t>hl/p</t>
    </r>
    <r>
      <rPr>
        <sz val="11"/>
        <color theme="1"/>
        <rFont val="Arial"/>
        <family val="2"/>
      </rPr>
      <t>]
(kg)</t>
    </r>
  </si>
  <si>
    <t>[φ]</t>
  </si>
  <si>
    <r>
      <t>[f</t>
    </r>
    <r>
      <rPr>
        <vertAlign val="subscript"/>
        <sz val="11"/>
        <color theme="1"/>
        <rFont val="Arial"/>
        <family val="2"/>
      </rPr>
      <t>≤80 km/h</t>
    </r>
    <r>
      <rPr>
        <sz val="11"/>
        <color theme="1"/>
        <rFont val="Arial"/>
        <family val="2"/>
      </rPr>
      <t>]</t>
    </r>
  </si>
  <si>
    <t>[i]</t>
  </si>
  <si>
    <r>
      <t>G</t>
    </r>
    <r>
      <rPr>
        <vertAlign val="subscript"/>
        <sz val="11"/>
        <color rgb="FFFF0000"/>
        <rFont val="Arial"/>
        <family val="2"/>
      </rPr>
      <t>0</t>
    </r>
    <r>
      <rPr>
        <sz val="11"/>
        <color rgb="FFFF0000"/>
        <rFont val="Arial"/>
        <family val="2"/>
      </rPr>
      <t>, kg</t>
    </r>
  </si>
  <si>
    <r>
      <t>G</t>
    </r>
    <r>
      <rPr>
        <vertAlign val="subscript"/>
        <sz val="11"/>
        <color rgb="FFFF0000"/>
        <rFont val="Arial"/>
        <family val="2"/>
      </rPr>
      <t>01</t>
    </r>
    <r>
      <rPr>
        <sz val="11"/>
        <color rgb="FFFF0000"/>
        <rFont val="Arial"/>
        <family val="2"/>
      </rPr>
      <t>, kg</t>
    </r>
  </si>
  <si>
    <r>
      <t>G</t>
    </r>
    <r>
      <rPr>
        <vertAlign val="subscript"/>
        <sz val="11"/>
        <color rgb="FFFF0000"/>
        <rFont val="Arial"/>
        <family val="2"/>
      </rPr>
      <t>02</t>
    </r>
    <r>
      <rPr>
        <sz val="11"/>
        <color rgb="FFFF0000"/>
        <rFont val="Arial"/>
        <family val="2"/>
      </rPr>
      <t>, kg</t>
    </r>
  </si>
  <si>
    <r>
      <t>[G</t>
    </r>
    <r>
      <rPr>
        <vertAlign val="subscript"/>
        <sz val="11"/>
        <color rgb="FFFF0000"/>
        <rFont val="Arial"/>
        <family val="2"/>
      </rPr>
      <t>01</t>
    </r>
    <r>
      <rPr>
        <sz val="11"/>
        <color rgb="FFFF0000"/>
        <rFont val="Arial"/>
        <family val="2"/>
      </rPr>
      <t>] %</t>
    </r>
  </si>
  <si>
    <r>
      <t>[G</t>
    </r>
    <r>
      <rPr>
        <vertAlign val="subscript"/>
        <sz val="11"/>
        <color rgb="FFFF0000"/>
        <rFont val="Arial"/>
        <family val="2"/>
      </rPr>
      <t>02</t>
    </r>
    <r>
      <rPr>
        <sz val="11"/>
        <color rgb="FFFF0000"/>
        <rFont val="Arial"/>
        <family val="2"/>
      </rPr>
      <t>] %</t>
    </r>
  </si>
  <si>
    <r>
      <t>G</t>
    </r>
    <r>
      <rPr>
        <vertAlign val="subscript"/>
        <sz val="11"/>
        <color rgb="FFFF0000"/>
        <rFont val="Arial"/>
        <family val="2"/>
      </rPr>
      <t>a</t>
    </r>
    <r>
      <rPr>
        <sz val="11"/>
        <color rgb="FFFF0000"/>
        <rFont val="Arial"/>
        <family val="2"/>
      </rPr>
      <t>, kg</t>
    </r>
  </si>
  <si>
    <r>
      <t>G</t>
    </r>
    <r>
      <rPr>
        <vertAlign val="subscript"/>
        <sz val="11"/>
        <color rgb="FFFF0000"/>
        <rFont val="Arial"/>
        <family val="2"/>
      </rPr>
      <t>a1</t>
    </r>
    <r>
      <rPr>
        <sz val="11"/>
        <color rgb="FFFF0000"/>
        <rFont val="Arial"/>
        <family val="2"/>
      </rPr>
      <t>.</t>
    </r>
  </si>
  <si>
    <r>
      <t>G</t>
    </r>
    <r>
      <rPr>
        <vertAlign val="subscript"/>
        <sz val="11"/>
        <color rgb="FFFF0000"/>
        <rFont val="Arial"/>
        <family val="2"/>
      </rPr>
      <t>a2</t>
    </r>
    <r>
      <rPr>
        <sz val="11"/>
        <color rgb="FFFF0000"/>
        <rFont val="Arial"/>
        <family val="2"/>
      </rPr>
      <t>.</t>
    </r>
  </si>
  <si>
    <t>P</t>
  </si>
  <si>
    <t>205
(mm)</t>
  </si>
  <si>
    <t>/</t>
  </si>
  <si>
    <t>B</t>
  </si>
  <si>
    <t>V</t>
  </si>
  <si>
    <r>
      <t>[G</t>
    </r>
    <r>
      <rPr>
        <vertAlign val="subscript"/>
        <sz val="11"/>
        <color rgb="FFFF0000"/>
        <rFont val="Arial"/>
        <family val="2"/>
      </rPr>
      <t>a1</t>
    </r>
    <r>
      <rPr>
        <sz val="11"/>
        <color rgb="FFFF0000"/>
        <rFont val="Arial"/>
        <family val="2"/>
      </rPr>
      <t>] %</t>
    </r>
  </si>
  <si>
    <r>
      <t>[G</t>
    </r>
    <r>
      <rPr>
        <vertAlign val="subscript"/>
        <sz val="11"/>
        <color rgb="FFFF0000"/>
        <rFont val="Arial"/>
        <family val="2"/>
      </rPr>
      <t>a2</t>
    </r>
    <r>
      <rPr>
        <sz val="11"/>
        <color rgb="FFFF0000"/>
        <rFont val="Arial"/>
        <family val="2"/>
      </rPr>
      <t>] %</t>
    </r>
  </si>
  <si>
    <t>[W]
(mm)</t>
  </si>
  <si>
    <r>
      <t>[W</t>
    </r>
    <r>
      <rPr>
        <vertAlign val="subscript"/>
        <sz val="11"/>
        <color rgb="FFFF0000"/>
        <rFont val="Arial"/>
        <family val="2"/>
      </rPr>
      <t>o</t>
    </r>
    <r>
      <rPr>
        <sz val="11"/>
        <color rgb="FFFF0000"/>
        <rFont val="Arial"/>
        <family val="2"/>
      </rPr>
      <t>]
(mm)</t>
    </r>
  </si>
  <si>
    <r>
      <t>[L</t>
    </r>
    <r>
      <rPr>
        <vertAlign val="subscript"/>
        <sz val="11"/>
        <color rgb="FFFF0000"/>
        <rFont val="Arial"/>
        <family val="2"/>
      </rPr>
      <t>o</t>
    </r>
    <r>
      <rPr>
        <sz val="11"/>
        <color rgb="FFFF0000"/>
        <rFont val="Arial"/>
        <family val="2"/>
      </rPr>
      <t>]
(mm)</t>
    </r>
  </si>
  <si>
    <r>
      <t>[H</t>
    </r>
    <r>
      <rPr>
        <vertAlign val="subscript"/>
        <sz val="11"/>
        <color rgb="FFFF0000"/>
        <rFont val="Arial"/>
        <family val="2"/>
      </rPr>
      <t>o</t>
    </r>
    <r>
      <rPr>
        <sz val="11"/>
        <color rgb="FFFF0000"/>
        <rFont val="Arial"/>
        <family val="2"/>
      </rPr>
      <t>]
(mm)</t>
    </r>
  </si>
  <si>
    <t>A x B</t>
  </si>
  <si>
    <t>Trục cầu 
chủ động, phía</t>
  </si>
  <si>
    <t xml:space="preserve">Ly hợp Truyền động </t>
  </si>
  <si>
    <t>Hộp số
điều khiển</t>
  </si>
  <si>
    <t>Tỷ số truyền 
tay số 1</t>
  </si>
  <si>
    <t>Khớp Cardan</t>
  </si>
  <si>
    <t>Khoảng</t>
  </si>
  <si>
    <t>Chọn
(theo số răng)</t>
  </si>
  <si>
    <t>Điều hòa 
lực phanh</t>
  </si>
  <si>
    <t>ABS</t>
  </si>
  <si>
    <t>Phía 
trước</t>
  </si>
  <si>
    <t>Phía 
sau</t>
  </si>
  <si>
    <t>Link xe (HYUNDAI TRUCK)</t>
  </si>
  <si>
    <t>chon (cá nhân)</t>
  </si>
  <si>
    <t>https://oto.com.vn/kinh-nghiem-lai-xe/cach-doc-thong-so-lop-o-to-cac-tai-viet-can-biet-articleid-nkqyn28</t>
  </si>
  <si>
    <t>Trước, trục cầu trước</t>
  </si>
  <si>
    <t>Ngang xe</t>
  </si>
  <si>
    <t xml:space="preserve">Không </t>
  </si>
  <si>
    <t>Đồng tốc</t>
  </si>
  <si>
    <t>Trụ - răng nghiêng</t>
  </si>
  <si>
    <t>tải 1/2</t>
  </si>
  <si>
    <t>Đòn</t>
  </si>
  <si>
    <t>https://autojobs.co/group-posts/bang-tra-cuu-thong-so-ky-thuat-lop-xe-cho-nhung-anh-em-can.45/?page=1</t>
  </si>
  <si>
    <t>Khoảng giữa, 
trục cầu trước và sau</t>
  </si>
  <si>
    <t>Dọc xe</t>
  </si>
  <si>
    <t>Chữ thập</t>
  </si>
  <si>
    <t>Côn - răng xoắn</t>
  </si>
  <si>
    <t>tải 3/4</t>
  </si>
  <si>
    <t>cáp</t>
  </si>
  <si>
    <t>https://otominhlong.com/lop-oto/lop-xe-tai/lop-sailun/gia-lop-sailun-thang-10-2022.html</t>
  </si>
  <si>
    <t>Khoảng giữa, 
gần trục cầu trước</t>
  </si>
  <si>
    <t>tải hoàn toàn</t>
  </si>
  <si>
    <t>Khí nén</t>
  </si>
  <si>
    <t>http://acquylop.vn/shop/lop-o-to/lop-o-drc-12-00r20d91120pr-bo</t>
  </si>
  <si>
    <t>Khoảng giữa, 
gần trục cầu sau</t>
  </si>
  <si>
    <t>Sau, trục cầu sau</t>
  </si>
  <si>
    <t xml:space="preserve"> + Khoảng khối lượng trung bình của 1 người, kg</t>
  </si>
  <si>
    <r>
      <rPr>
        <sz val="11"/>
        <color theme="1"/>
        <rFont val="Arial"/>
        <family val="2"/>
      </rPr>
      <t>[G</t>
    </r>
    <r>
      <rPr>
        <vertAlign val="subscript"/>
        <sz val="11"/>
        <color theme="1"/>
        <rFont val="Arial"/>
        <family val="2"/>
      </rPr>
      <t>p</t>
    </r>
    <r>
      <rPr>
        <sz val="11"/>
        <color theme="1"/>
        <rFont val="Arial"/>
        <family val="2"/>
      </rPr>
      <t>] =</t>
    </r>
  </si>
  <si>
    <t xml:space="preserve"> + Khoảng khối lượng trung bình hành lý cho 1 người, kg</t>
  </si>
  <si>
    <r>
      <rPr>
        <sz val="11"/>
        <color theme="1"/>
        <rFont val="Arial"/>
        <family val="2"/>
      </rPr>
      <t>[G</t>
    </r>
    <r>
      <rPr>
        <vertAlign val="subscript"/>
        <sz val="11"/>
        <color theme="1"/>
        <rFont val="Arial"/>
        <family val="2"/>
      </rPr>
      <t>hl/p</t>
    </r>
    <r>
      <rPr>
        <sz val="11"/>
        <color theme="1"/>
        <rFont val="Arial"/>
        <family val="2"/>
      </rPr>
      <t>] =</t>
    </r>
  </si>
  <si>
    <r>
      <rPr>
        <sz val="11"/>
        <rFont val="Arial"/>
        <family val="2"/>
      </rPr>
      <t>G</t>
    </r>
    <r>
      <rPr>
        <vertAlign val="subscript"/>
        <sz val="11"/>
        <rFont val="Arial"/>
        <family val="2"/>
      </rPr>
      <t>hh</t>
    </r>
    <r>
      <rPr>
        <sz val="11"/>
        <rFont val="Arial"/>
        <family val="2"/>
      </rPr>
      <t xml:space="preserve"> =</t>
    </r>
  </si>
  <si>
    <t>Mặt đường ứng với vận tốc lớn nhất, và nhỏ nhất</t>
  </si>
  <si>
    <t xml:space="preserve"> + Khoảng giá trị hệ số bám</t>
  </si>
  <si>
    <t xml:space="preserve"> + Khoảng giá trị hệ số cản lăn ứng với vận tốc nhỏ hơn 80 km/h</t>
  </si>
  <si>
    <r>
      <rPr>
        <sz val="11"/>
        <color theme="1"/>
        <rFont val="Arial"/>
        <family val="2"/>
      </rPr>
      <t>[f</t>
    </r>
    <r>
      <rPr>
        <vertAlign val="subscript"/>
        <sz val="11"/>
        <color theme="1"/>
        <rFont val="Arial"/>
        <family val="2"/>
      </rPr>
      <t>≤80km</t>
    </r>
    <r>
      <rPr>
        <sz val="11"/>
        <color theme="1"/>
        <rFont val="Arial"/>
        <family val="2"/>
      </rPr>
      <t>]=</t>
    </r>
  </si>
  <si>
    <t xml:space="preserve"> + Khoảng độ dốc mặt đường [i]</t>
  </si>
  <si>
    <r>
      <rPr>
        <sz val="11"/>
        <rFont val="Arial"/>
        <family val="2"/>
      </rPr>
      <t>v</t>
    </r>
    <r>
      <rPr>
        <vertAlign val="subscript"/>
        <sz val="11"/>
        <rFont val="Arial"/>
        <family val="2"/>
      </rPr>
      <t>max</t>
    </r>
    <r>
      <rPr>
        <sz val="11"/>
        <rFont val="Arial"/>
        <family val="2"/>
      </rPr>
      <t xml:space="preserve"> =</t>
    </r>
  </si>
  <si>
    <t>Chủng loại xe</t>
  </si>
  <si>
    <r>
      <rPr>
        <sz val="11"/>
        <color theme="1"/>
        <rFont val="Arial"/>
        <family val="2"/>
      </rPr>
      <t>V</t>
    </r>
    <r>
      <rPr>
        <vertAlign val="subscript"/>
        <sz val="11"/>
        <color theme="1"/>
        <rFont val="Arial"/>
        <family val="2"/>
      </rPr>
      <t>e</t>
    </r>
    <r>
      <rPr>
        <sz val="11"/>
        <color theme="1"/>
        <rFont val="Arial"/>
        <family val="2"/>
      </rPr>
      <t xml:space="preserve"> =</t>
    </r>
  </si>
  <si>
    <t xml:space="preserve"> + Khối lượng bản thân xe, kg: </t>
  </si>
  <si>
    <r>
      <rPr>
        <sz val="11"/>
        <rFont val="Arial"/>
        <family val="2"/>
      </rPr>
      <t>G</t>
    </r>
    <r>
      <rPr>
        <vertAlign val="subscript"/>
        <sz val="11"/>
        <rFont val="Arial"/>
        <family val="2"/>
      </rPr>
      <t>o</t>
    </r>
  </si>
  <si>
    <t xml:space="preserve">   - Khoảng khối lượng bản thân xe, kg: </t>
  </si>
  <si>
    <r>
      <rPr>
        <sz val="11"/>
        <rFont val="Arial"/>
        <family val="2"/>
      </rPr>
      <t>[G</t>
    </r>
    <r>
      <rPr>
        <vertAlign val="subscript"/>
        <sz val="11"/>
        <rFont val="Arial"/>
        <family val="2"/>
      </rPr>
      <t>o</t>
    </r>
    <r>
      <rPr>
        <sz val="11"/>
        <rFont val="Arial"/>
        <family val="2"/>
      </rPr>
      <t>] =</t>
    </r>
  </si>
  <si>
    <r>
      <rPr>
        <sz val="11"/>
        <color theme="1"/>
        <rFont val="Arial"/>
        <family val="2"/>
      </rPr>
      <t xml:space="preserve">   - Khoảng phần trăm (%) G</t>
    </r>
    <r>
      <rPr>
        <vertAlign val="subscript"/>
        <sz val="11"/>
        <color theme="1"/>
        <rFont val="Arial"/>
        <family val="2"/>
      </rPr>
      <t>o</t>
    </r>
    <r>
      <rPr>
        <sz val="11"/>
        <color theme="1"/>
        <rFont val="Arial"/>
        <family val="2"/>
      </rPr>
      <t>, phân bố ra phía trục</t>
    </r>
  </si>
  <si>
    <t xml:space="preserve">       Trục cầu trước:</t>
  </si>
  <si>
    <r>
      <rPr>
        <sz val="11"/>
        <rFont val="Arial"/>
        <family val="2"/>
      </rPr>
      <t>[G</t>
    </r>
    <r>
      <rPr>
        <vertAlign val="subscript"/>
        <sz val="11"/>
        <rFont val="Arial"/>
        <family val="2"/>
      </rPr>
      <t>o1</t>
    </r>
    <r>
      <rPr>
        <sz val="11"/>
        <rFont val="Arial"/>
        <family val="2"/>
      </rPr>
      <t>]% =</t>
    </r>
  </si>
  <si>
    <t xml:space="preserve">       Trục cầu sau:</t>
  </si>
  <si>
    <r>
      <rPr>
        <sz val="11"/>
        <rFont val="Arial"/>
        <family val="2"/>
      </rPr>
      <t>[G</t>
    </r>
    <r>
      <rPr>
        <vertAlign val="subscript"/>
        <sz val="11"/>
        <rFont val="Arial"/>
        <family val="2"/>
      </rPr>
      <t>o2</t>
    </r>
    <r>
      <rPr>
        <sz val="11"/>
        <rFont val="Arial"/>
        <family val="2"/>
      </rPr>
      <t>]% =</t>
    </r>
  </si>
  <si>
    <t xml:space="preserve"> + Khối lượng toàn bộ xe, kg: </t>
  </si>
  <si>
    <r>
      <rPr>
        <sz val="11"/>
        <rFont val="Arial"/>
        <family val="2"/>
      </rPr>
      <t>G</t>
    </r>
    <r>
      <rPr>
        <vertAlign val="subscript"/>
        <sz val="11"/>
        <rFont val="Arial"/>
        <family val="2"/>
      </rPr>
      <t>a</t>
    </r>
  </si>
  <si>
    <r>
      <rPr>
        <sz val="11"/>
        <color theme="1"/>
        <rFont val="Arial"/>
        <family val="2"/>
      </rPr>
      <t xml:space="preserve">   Khoảng phần trăm (%) G</t>
    </r>
    <r>
      <rPr>
        <vertAlign val="subscript"/>
        <sz val="11"/>
        <color theme="1"/>
        <rFont val="Arial"/>
        <family val="2"/>
      </rPr>
      <t>a</t>
    </r>
    <r>
      <rPr>
        <sz val="11"/>
        <color theme="1"/>
        <rFont val="Arial"/>
        <family val="2"/>
      </rPr>
      <t>, phân bố ra phía:</t>
    </r>
  </si>
  <si>
    <t xml:space="preserve">      Trục cầu trước, kg; </t>
  </si>
  <si>
    <r>
      <rPr>
        <sz val="11"/>
        <rFont val="Arial"/>
        <family val="2"/>
      </rPr>
      <t>[G</t>
    </r>
    <r>
      <rPr>
        <vertAlign val="subscript"/>
        <sz val="11"/>
        <rFont val="Arial"/>
        <family val="2"/>
      </rPr>
      <t>a1</t>
    </r>
    <r>
      <rPr>
        <sz val="11"/>
        <rFont val="Arial"/>
        <family val="2"/>
      </rPr>
      <t>]% =</t>
    </r>
  </si>
  <si>
    <t xml:space="preserve">      Trục cầu sau, kg; </t>
  </si>
  <si>
    <r>
      <rPr>
        <sz val="11"/>
        <rFont val="Arial"/>
        <family val="2"/>
      </rPr>
      <t>[G</t>
    </r>
    <r>
      <rPr>
        <vertAlign val="subscript"/>
        <sz val="11"/>
        <rFont val="Arial"/>
        <family val="2"/>
      </rPr>
      <t>a2</t>
    </r>
    <r>
      <rPr>
        <sz val="11"/>
        <rFont val="Arial"/>
        <family val="2"/>
      </rPr>
      <t>]% =</t>
    </r>
  </si>
  <si>
    <t xml:space="preserve"> + Khoảng giá trị vận tốc nhỏ nhất, km/h</t>
  </si>
  <si>
    <r>
      <rPr>
        <sz val="11"/>
        <color theme="1"/>
        <rFont val="Arial"/>
        <family val="2"/>
      </rPr>
      <t>[v</t>
    </r>
    <r>
      <rPr>
        <vertAlign val="subscript"/>
        <sz val="11"/>
        <color theme="1"/>
        <rFont val="Arial"/>
        <family val="2"/>
      </rPr>
      <t>min</t>
    </r>
    <r>
      <rPr>
        <sz val="11"/>
        <color theme="1"/>
        <rFont val="Arial"/>
        <family val="2"/>
      </rPr>
      <t>] =</t>
    </r>
  </si>
  <si>
    <t xml:space="preserve"> + Thông số kích thước xe, mm</t>
  </si>
  <si>
    <t xml:space="preserve">     - Khoảng chiều rộng 2 vệt bánh xe trước</t>
  </si>
  <si>
    <t xml:space="preserve">     - Khoảng chiều rộng bao của xe</t>
  </si>
  <si>
    <r>
      <rPr>
        <sz val="11"/>
        <color theme="1"/>
        <rFont val="Arial"/>
        <family val="2"/>
      </rPr>
      <t>[W</t>
    </r>
    <r>
      <rPr>
        <vertAlign val="subscript"/>
        <sz val="11"/>
        <color theme="1"/>
        <rFont val="Arial"/>
        <family val="2"/>
      </rPr>
      <t>o</t>
    </r>
    <r>
      <rPr>
        <sz val="11"/>
        <color theme="1"/>
        <rFont val="Arial"/>
        <family val="2"/>
      </rPr>
      <t>] =</t>
    </r>
  </si>
  <si>
    <t xml:space="preserve">     - Khoảng chiều dài cơ sở</t>
  </si>
  <si>
    <r>
      <rPr>
        <sz val="11"/>
        <color theme="1"/>
        <rFont val="Arial"/>
        <family val="2"/>
      </rPr>
      <t>[L</t>
    </r>
    <r>
      <rPr>
        <vertAlign val="subscript"/>
        <sz val="11"/>
        <color theme="1"/>
        <rFont val="Arial"/>
        <family val="2"/>
      </rPr>
      <t>o</t>
    </r>
    <r>
      <rPr>
        <sz val="11"/>
        <color theme="1"/>
        <rFont val="Arial"/>
        <family val="2"/>
      </rPr>
      <t>] =</t>
    </r>
  </si>
  <si>
    <t xml:space="preserve">     - Khoảng chiều cao bao</t>
  </si>
  <si>
    <r>
      <rPr>
        <sz val="11"/>
        <color theme="1"/>
        <rFont val="Arial"/>
        <family val="2"/>
      </rPr>
      <t>[H</t>
    </r>
    <r>
      <rPr>
        <vertAlign val="subscript"/>
        <sz val="11"/>
        <color theme="1"/>
        <rFont val="Arial"/>
        <family val="2"/>
      </rPr>
      <t>o</t>
    </r>
    <r>
      <rPr>
        <sz val="11"/>
        <color theme="1"/>
        <rFont val="Arial"/>
        <family val="2"/>
      </rPr>
      <t>] =</t>
    </r>
  </si>
  <si>
    <t xml:space="preserve"> + Động cơ</t>
  </si>
  <si>
    <t xml:space="preserve">     - Khoảng số vòng quay nhỏ nhất của động cơ, v/p:</t>
  </si>
  <si>
    <r>
      <rPr>
        <sz val="11"/>
        <rFont val="Arial"/>
        <family val="2"/>
      </rPr>
      <t>[n</t>
    </r>
    <r>
      <rPr>
        <vertAlign val="subscript"/>
        <sz val="11"/>
        <rFont val="Arial"/>
        <family val="2"/>
      </rPr>
      <t>min</t>
    </r>
    <r>
      <rPr>
        <sz val="11"/>
        <rFont val="Arial"/>
        <family val="2"/>
      </rPr>
      <t>] =</t>
    </r>
  </si>
  <si>
    <t xml:space="preserve">     - Khoảng số vòng quay ứng với công suất lơn nhất, v/p:</t>
  </si>
  <si>
    <r>
      <rPr>
        <sz val="11"/>
        <rFont val="Arial"/>
        <family val="2"/>
      </rPr>
      <t>[n</t>
    </r>
    <r>
      <rPr>
        <vertAlign val="subscript"/>
        <sz val="11"/>
        <rFont val="Arial"/>
        <family val="2"/>
      </rPr>
      <t>N</t>
    </r>
    <r>
      <rPr>
        <sz val="11"/>
        <rFont val="Arial"/>
        <family val="2"/>
      </rPr>
      <t>] =</t>
    </r>
  </si>
  <si>
    <t xml:space="preserve">     - Khoảng số vòng quay lớn nhất của động cơ, v/p:</t>
  </si>
  <si>
    <r>
      <rPr>
        <sz val="11"/>
        <rFont val="Arial"/>
        <family val="2"/>
      </rPr>
      <t>[n</t>
    </r>
    <r>
      <rPr>
        <vertAlign val="subscript"/>
        <sz val="11"/>
        <rFont val="Arial"/>
        <family val="2"/>
      </rPr>
      <t>max</t>
    </r>
    <r>
      <rPr>
        <sz val="11"/>
        <rFont val="Arial"/>
        <family val="2"/>
      </rPr>
      <t>] =</t>
    </r>
  </si>
  <si>
    <t xml:space="preserve">     - Với:</t>
  </si>
  <si>
    <t xml:space="preserve">        nhiên liệu sử dụng; số kỳ; và loại buồng đốt đã chọn</t>
  </si>
  <si>
    <t xml:space="preserve">        có giá trị các hệ số kinh nghiệm tương ứng, với:</t>
  </si>
  <si>
    <r>
      <rPr>
        <i/>
        <sz val="11"/>
        <color theme="1"/>
        <rFont val="Arial"/>
        <family val="2"/>
      </rPr>
      <t xml:space="preserve"> + </t>
    </r>
    <r>
      <rPr>
        <sz val="11"/>
        <color theme="1"/>
        <rFont val="Arial"/>
        <family val="2"/>
      </rPr>
      <t>Hiệu suất của hệ thống truyền lực</t>
    </r>
  </si>
  <si>
    <r>
      <rPr>
        <sz val="11"/>
        <color theme="1"/>
        <rFont val="Arial"/>
        <family val="2"/>
      </rPr>
      <t>η</t>
    </r>
    <r>
      <rPr>
        <vertAlign val="subscript"/>
        <sz val="11"/>
        <color theme="1"/>
        <rFont val="Arial"/>
        <family val="2"/>
      </rPr>
      <t>t</t>
    </r>
    <r>
      <rPr>
        <sz val="11"/>
        <color theme="1"/>
        <rFont val="Arial"/>
        <family val="2"/>
      </rPr>
      <t xml:space="preserve"> =</t>
    </r>
  </si>
  <si>
    <t>Phanh chóng hãm cứng</t>
  </si>
  <si>
    <t xml:space="preserve">     - Điểm giao của 2 đường tâm Kingpin với mặt phẳng chưa hình thang lái</t>
  </si>
  <si>
    <t>A, B</t>
  </si>
  <si>
    <t xml:space="preserve">     - Đường tâm trục sau đối với xe chỉ có 2 trục cầu</t>
  </si>
  <si>
    <t>CD</t>
  </si>
  <si>
    <t xml:space="preserve">     - Chiều dài cơ sơ xe chỉ có 2 trục cầu</t>
  </si>
  <si>
    <t>AD = CD</t>
  </si>
  <si>
    <t>Nhựa, 
bê tông 
khô sạch</t>
  </si>
  <si>
    <t>GHI CHÚ</t>
  </si>
  <si>
    <t>0.7</t>
  </si>
  <si>
    <t>0.01</t>
  </si>
  <si>
    <t xml:space="preserve">Con </t>
  </si>
  <si>
    <t>65 ÷ 75</t>
  </si>
  <si>
    <t>0 ÷5</t>
  </si>
  <si>
    <t>0.012 ÷ 0.018</t>
  </si>
  <si>
    <t>0.005 ÷ 0.015</t>
  </si>
  <si>
    <t>1470 ÷ 1967</t>
  </si>
  <si>
    <t>Trục cầu trước</t>
  </si>
  <si>
    <t>1.2</t>
  </si>
  <si>
    <t>Độc lập</t>
  </si>
  <si>
    <t>Cơ khí</t>
  </si>
  <si>
    <t>Tự động</t>
  </si>
  <si>
    <t>3.55</t>
  </si>
  <si>
    <t>3.5</t>
  </si>
  <si>
    <t>Đĩa</t>
  </si>
  <si>
    <t>Thanh răng - Bánh răng</t>
  </si>
  <si>
    <t>Chất lỏng</t>
  </si>
  <si>
    <t>4x2</t>
  </si>
  <si>
    <t>0.93</t>
  </si>
  <si>
    <t>Trợ lực điện</t>
  </si>
  <si>
    <t>Cáp</t>
  </si>
  <si>
    <t>Phanh tay cơ</t>
  </si>
  <si>
    <t>Trước, Trục cầu trước</t>
  </si>
  <si>
    <t>Nguyễn Đình Phúc</t>
  </si>
  <si>
    <t>MAZDA CX-5</t>
  </si>
  <si>
    <t>39/9</t>
  </si>
  <si>
    <t>50/11</t>
  </si>
  <si>
    <t>/65</t>
  </si>
  <si>
    <t>Thông số lốp xe</t>
  </si>
  <si>
    <t>Mazda CX-5 1</t>
  </si>
  <si>
    <t>Mazda CX-5 2</t>
  </si>
  <si>
    <t>Mazda CX-5 3</t>
  </si>
  <si>
    <t>Mazda CX-5 4</t>
  </si>
  <si>
    <t>Mazda CX-5 5</t>
  </si>
  <si>
    <t>/20</t>
  </si>
  <si>
    <t>/21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</si>
</sst>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7">
    <font>
      <sz val="11"/>
      <color theme="1"/>
      <name val="Calibri"/>
      <charset val="134"/>
      <scheme val="minor"/>
    </font>
    <font>
      <b/>
      <sz val="11"/>
      <name val="Calibri"/>
      <charset val="134"/>
      <scheme val="minor"/>
    </font>
    <font>
      <sz val="11"/>
      <name val="Calibri"/>
      <charset val="134"/>
      <scheme val="minor"/>
    </font>
    <font>
      <u/>
      <sz val="11"/>
      <color theme="10"/>
      <name val="Calibri"/>
      <charset val="134"/>
      <scheme val="minor"/>
    </font>
    <font>
      <i/>
      <sz val="11"/>
      <name val="Arial"/>
      <charset val="134"/>
    </font>
    <font>
      <b/>
      <i/>
      <sz val="11"/>
      <name val="Arial"/>
      <charset val="134"/>
    </font>
    <font>
      <sz val="11"/>
      <name val="Arial"/>
      <charset val="134"/>
    </font>
    <font>
      <b/>
      <sz val="11"/>
      <name val="Arial"/>
      <charset val="134"/>
    </font>
    <font>
      <sz val="11"/>
      <name val="Arial"/>
      <charset val="163"/>
    </font>
    <font>
      <i/>
      <u/>
      <sz val="11"/>
      <name val="Arial"/>
      <charset val="134"/>
    </font>
    <font>
      <u/>
      <sz val="11"/>
      <name val="Arial"/>
      <charset val="134"/>
    </font>
    <font>
      <b/>
      <sz val="11"/>
      <name val="Calibri Light"/>
      <charset val="134"/>
      <scheme val="major"/>
    </font>
    <font>
      <b/>
      <sz val="13"/>
      <name val="Times New Roman"/>
      <charset val="163"/>
    </font>
    <font>
      <sz val="13"/>
      <name val="Times New Roman"/>
      <charset val="163"/>
    </font>
    <font>
      <b/>
      <sz val="13"/>
      <name val="Calibri"/>
      <charset val="163"/>
      <scheme val="minor"/>
    </font>
    <font>
      <b/>
      <sz val="13"/>
      <name val="Times New Roman"/>
      <charset val="134"/>
    </font>
    <font>
      <b/>
      <i/>
      <sz val="13"/>
      <name val="Times New Roman"/>
      <charset val="134"/>
    </font>
    <font>
      <sz val="13"/>
      <name val="Times New Roman"/>
      <charset val="134"/>
    </font>
    <font>
      <b/>
      <sz val="11"/>
      <name val="Arial"/>
      <charset val="163"/>
    </font>
    <font>
      <b/>
      <sz val="11"/>
      <color rgb="FFFF0000"/>
      <name val="Arial"/>
      <charset val="134"/>
    </font>
    <font>
      <sz val="11"/>
      <color rgb="FFFF0000"/>
      <name val="Arial"/>
      <charset val="134"/>
    </font>
    <font>
      <b/>
      <sz val="11"/>
      <name val="Times New Roman"/>
      <charset val="134"/>
    </font>
    <font>
      <sz val="11"/>
      <color rgb="FFFF0000"/>
      <name val="Arial"/>
      <charset val="163"/>
    </font>
    <font>
      <b/>
      <sz val="11"/>
      <color rgb="FFFF0000"/>
      <name val="Arial"/>
      <charset val="163"/>
    </font>
    <font>
      <sz val="7"/>
      <color theme="1"/>
      <name val="Calibri"/>
      <charset val="163"/>
      <scheme val="minor"/>
    </font>
    <font>
      <sz val="7"/>
      <color theme="1"/>
      <name val="Calibri"/>
      <charset val="134"/>
      <scheme val="minor"/>
    </font>
    <font>
      <b/>
      <sz val="7"/>
      <color theme="1"/>
      <name val="Calibri"/>
      <charset val="163"/>
      <scheme val="minor"/>
    </font>
    <font>
      <b/>
      <sz val="7"/>
      <color theme="1"/>
      <name val="Times New Roman"/>
      <charset val="134"/>
    </font>
    <font>
      <sz val="11"/>
      <color theme="1"/>
      <name val="Calibri"/>
      <charset val="163"/>
      <scheme val="minor"/>
    </font>
    <font>
      <b/>
      <sz val="7"/>
      <color theme="1"/>
      <name val="Arial"/>
      <charset val="134"/>
    </font>
    <font>
      <sz val="7"/>
      <color theme="1"/>
      <name val="Arial"/>
      <charset val="134"/>
    </font>
    <font>
      <i/>
      <sz val="7"/>
      <color theme="1"/>
      <name val="Arial"/>
      <charset val="134"/>
    </font>
    <font>
      <sz val="13"/>
      <color theme="1"/>
      <name val="Times New Roman"/>
      <charset val="134"/>
    </font>
    <font>
      <b/>
      <sz val="13"/>
      <color theme="1"/>
      <name val="Times New Roman"/>
      <charset val="134"/>
    </font>
    <font>
      <b/>
      <sz val="16"/>
      <color theme="1"/>
      <name val="Times New Roman"/>
      <charset val="134"/>
    </font>
    <font>
      <sz val="13"/>
      <color rgb="FFFF0000"/>
      <name val="Times New Roman"/>
      <charset val="134"/>
    </font>
    <font>
      <sz val="13"/>
      <color theme="1"/>
      <name val="Calibri"/>
      <charset val="134"/>
    </font>
    <font>
      <sz val="13"/>
      <name val="Calibri"/>
      <charset val="134"/>
    </font>
    <font>
      <sz val="8"/>
      <name val="Times New Roman"/>
      <charset val="134"/>
    </font>
    <font>
      <sz val="9"/>
      <name val="Times New Roman"/>
      <charset val="134"/>
    </font>
    <font>
      <sz val="11"/>
      <name val="Symbol"/>
      <charset val="2"/>
    </font>
    <font>
      <vertAlign val="subscript"/>
      <sz val="11"/>
      <name val="Arial"/>
      <charset val="134"/>
    </font>
    <font>
      <b/>
      <i/>
      <vertAlign val="subscript"/>
      <sz val="11"/>
      <name val="Arial"/>
      <charset val="134"/>
    </font>
    <font>
      <b/>
      <vertAlign val="subscript"/>
      <sz val="11"/>
      <name val="Arial"/>
      <charset val="163"/>
    </font>
    <font>
      <b/>
      <vertAlign val="subscript"/>
      <sz val="11"/>
      <name val="Arial"/>
      <charset val="134"/>
    </font>
    <font>
      <sz val="11"/>
      <name val="Times New Roman"/>
      <charset val="134"/>
    </font>
    <font>
      <vertAlign val="subscript"/>
      <sz val="11"/>
      <name val="Arial"/>
      <charset val="163"/>
    </font>
    <font>
      <b/>
      <vertAlign val="subscript"/>
      <sz val="13"/>
      <name val="Times New Roman"/>
      <charset val="163"/>
    </font>
    <font>
      <vertAlign val="subscript"/>
      <sz val="11"/>
      <name val="Calibri Light"/>
      <charset val="134"/>
    </font>
    <font>
      <vertAlign val="subscript"/>
      <sz val="11"/>
      <name val="Symbol"/>
      <charset val="2"/>
    </font>
    <font>
      <vertAlign val="superscript"/>
      <sz val="11"/>
      <name val="Arial"/>
      <charset val="134"/>
    </font>
    <font>
      <i/>
      <vertAlign val="superscript"/>
      <sz val="11"/>
      <name val="Arial"/>
      <charset val="134"/>
    </font>
    <font>
      <b/>
      <vertAlign val="subscript"/>
      <sz val="13"/>
      <name val="Calibri"/>
      <charset val="163"/>
      <scheme val="minor"/>
    </font>
    <font>
      <i/>
      <sz val="13"/>
      <name val="Times New Roman"/>
      <charset val="134"/>
    </font>
    <font>
      <sz val="6"/>
      <name val="Times New Roman"/>
      <charset val="134"/>
    </font>
    <font>
      <sz val="9.35"/>
      <name val="Arial"/>
      <charset val="134"/>
    </font>
    <font>
      <vertAlign val="superscript"/>
      <sz val="11"/>
      <name val="Arial"/>
      <charset val="163"/>
    </font>
    <font>
      <b/>
      <sz val="11"/>
      <name val="Symbol"/>
      <charset val="2"/>
    </font>
    <font>
      <b/>
      <vertAlign val="subscript"/>
      <sz val="11"/>
      <name val="Symbol"/>
      <charset val="2"/>
    </font>
    <font>
      <b/>
      <vertAlign val="subscript"/>
      <sz val="11"/>
      <name val="Times New Roman"/>
      <charset val="134"/>
    </font>
    <font>
      <b/>
      <sz val="9.35"/>
      <name val="Arial"/>
      <charset val="134"/>
    </font>
    <font>
      <b/>
      <vertAlign val="superscript"/>
      <sz val="11"/>
      <name val="Arial"/>
      <charset val="134"/>
    </font>
    <font>
      <b/>
      <sz val="11"/>
      <name val="Calibri"/>
      <charset val="163"/>
    </font>
    <font>
      <b/>
      <sz val="8.8000000000000007"/>
      <name val="Arial"/>
      <charset val="134"/>
    </font>
    <font>
      <sz val="11"/>
      <name val="Times New Roman"/>
      <charset val="163"/>
    </font>
    <font>
      <sz val="13.2"/>
      <name val="Arial"/>
      <charset val="134"/>
    </font>
    <font>
      <vertAlign val="subscript"/>
      <sz val="13"/>
      <name val="Times New Roman"/>
      <charset val="134"/>
    </font>
    <font>
      <vertAlign val="subscript"/>
      <sz val="13"/>
      <name val="Times New Roman"/>
      <charset val="163"/>
    </font>
    <font>
      <sz val="13.2"/>
      <name val="Arial"/>
      <charset val="163"/>
    </font>
    <font>
      <b/>
      <sz val="7"/>
      <color theme="1"/>
      <name val="Calibri"/>
      <charset val="134"/>
      <scheme val="minor"/>
    </font>
    <font>
      <vertAlign val="subscript"/>
      <sz val="7"/>
      <color theme="1"/>
      <name val="Calibri"/>
      <charset val="134"/>
      <scheme val="minor"/>
    </font>
    <font>
      <vertAlign val="subscript"/>
      <sz val="7"/>
      <color theme="1"/>
      <name val="Symbol"/>
      <charset val="2"/>
    </font>
    <font>
      <b/>
      <vertAlign val="subscript"/>
      <sz val="7"/>
      <color theme="1"/>
      <name val="Times New Roman"/>
      <charset val="134"/>
    </font>
    <font>
      <b/>
      <vertAlign val="subscript"/>
      <sz val="7"/>
      <color theme="1"/>
      <name val="Calibri"/>
      <charset val="163"/>
      <scheme val="minor"/>
    </font>
    <font>
      <b/>
      <vertAlign val="subscript"/>
      <sz val="7"/>
      <color theme="1"/>
      <name val="Calibri"/>
      <charset val="134"/>
      <scheme val="minor"/>
    </font>
    <font>
      <sz val="7"/>
      <color theme="1"/>
      <name val="Symbol"/>
      <charset val="2"/>
    </font>
    <font>
      <sz val="9.1"/>
      <color theme="1"/>
      <name val="Calibri"/>
      <charset val="134"/>
    </font>
    <font>
      <b/>
      <sz val="10"/>
      <color theme="1"/>
      <name val="Times New Roman"/>
      <charset val="134"/>
    </font>
    <font>
      <sz val="10"/>
      <color theme="1"/>
      <name val="Times New Roman"/>
      <charset val="134"/>
    </font>
    <font>
      <sz val="10"/>
      <color theme="1"/>
      <name val="Calibri"/>
      <charset val="134"/>
    </font>
    <font>
      <sz val="11.7"/>
      <color theme="1"/>
      <name val="Times New Roman"/>
      <charset val="134"/>
    </font>
    <font>
      <sz val="8"/>
      <color theme="1"/>
      <name val="Times New Roman"/>
      <charset val="134"/>
    </font>
    <font>
      <vertAlign val="subscript"/>
      <sz val="13"/>
      <color theme="1"/>
      <name val="Times New Roman"/>
      <charset val="134"/>
    </font>
    <font>
      <sz val="7"/>
      <name val="Times New Roman"/>
      <charset val="134"/>
    </font>
    <font>
      <b/>
      <sz val="11"/>
      <color rgb="FFFF0000"/>
      <name val="Arial"/>
      <family val="2"/>
    </font>
    <font>
      <sz val="11"/>
      <color rgb="FFFF0000"/>
      <name val="Arial"/>
      <family val="2"/>
    </font>
    <font>
      <b/>
      <sz val="11"/>
      <name val="Arial"/>
      <family val="2"/>
    </font>
    <font>
      <sz val="11"/>
      <name val="Arial"/>
      <family val="2"/>
    </font>
    <font>
      <b/>
      <vertAlign val="subscript"/>
      <sz val="11"/>
      <color rgb="FFFF0000"/>
      <name val="Arabic Typesetting"/>
      <family val="4"/>
    </font>
    <font>
      <b/>
      <vertAlign val="subscript"/>
      <sz val="11"/>
      <color rgb="FFFF0000"/>
      <name val="Arial"/>
      <family val="2"/>
    </font>
    <font>
      <vertAlign val="subscript"/>
      <sz val="11"/>
      <color rgb="FFFF0000"/>
      <name val="Arial"/>
      <family val="2"/>
    </font>
    <font>
      <b/>
      <i/>
      <sz val="11"/>
      <color rgb="FFFF0000"/>
      <name val="Arial"/>
      <family val="2"/>
    </font>
    <font>
      <sz val="13"/>
      <color theme="1"/>
      <name val="Times New Roman"/>
      <family val="1"/>
    </font>
    <font>
      <vertAlign val="subscript"/>
      <sz val="13"/>
      <color theme="1"/>
      <name val="Times New Roman"/>
      <family val="1"/>
    </font>
    <font>
      <b/>
      <sz val="13"/>
      <color theme="1"/>
      <name val="Times New Roman"/>
      <family val="1"/>
    </font>
    <font>
      <b/>
      <i/>
      <sz val="13"/>
      <color theme="1"/>
      <name val="Times New Roman"/>
      <family val="1"/>
    </font>
    <font>
      <sz val="13"/>
      <color rgb="FFFF0000"/>
      <name val="Times New Roman"/>
      <family val="1"/>
    </font>
    <font>
      <b/>
      <vertAlign val="subscript"/>
      <sz val="13"/>
      <color theme="1"/>
      <name val="Times New Roman"/>
      <family val="1"/>
    </font>
    <font>
      <sz val="13"/>
      <name val="Times New Roman"/>
      <family val="1"/>
    </font>
    <font>
      <vertAlign val="subscript"/>
      <sz val="13"/>
      <name val="Times New Roman"/>
      <family val="1"/>
    </font>
    <font>
      <b/>
      <sz val="13"/>
      <name val="Times New Roman"/>
      <family val="1"/>
    </font>
    <font>
      <vertAlign val="subscript"/>
      <sz val="13"/>
      <color rgb="FFFF0000"/>
      <name val="Times New Roman"/>
      <family val="1"/>
    </font>
    <font>
      <vertAlign val="superscript"/>
      <sz val="13"/>
      <color theme="1"/>
      <name val="Times New Roman"/>
      <family val="1"/>
    </font>
    <font>
      <b/>
      <i/>
      <sz val="13"/>
      <color rgb="FFFF0000"/>
      <name val="Times New Roman"/>
      <family val="1"/>
    </font>
    <font>
      <b/>
      <i/>
      <sz val="13"/>
      <name val="Times New Roman"/>
      <family val="1"/>
    </font>
    <font>
      <b/>
      <sz val="13"/>
      <color rgb="FFFF0000"/>
      <name val="Times New Roman"/>
      <family val="1"/>
    </font>
    <font>
      <i/>
      <sz val="13"/>
      <color theme="1"/>
      <name val="Times New Roman"/>
      <family val="1"/>
    </font>
    <font>
      <i/>
      <sz val="13"/>
      <name val="Times New Roman"/>
      <family val="1"/>
    </font>
    <font>
      <b/>
      <i/>
      <vertAlign val="subscript"/>
      <sz val="13"/>
      <color theme="1"/>
      <name val="Times New Roman"/>
      <family val="1"/>
    </font>
    <font>
      <sz val="13"/>
      <color rgb="FF000000"/>
      <name val="Times New Roman"/>
      <family val="1"/>
    </font>
    <font>
      <vertAlign val="subscript"/>
      <sz val="13"/>
      <color rgb="FF000000"/>
      <name val="Times New Roman"/>
      <family val="1"/>
    </font>
    <font>
      <vertAlign val="superscript"/>
      <sz val="13"/>
      <color rgb="FF000000"/>
      <name val="Times New Roman"/>
      <family val="1"/>
    </font>
    <font>
      <b/>
      <sz val="13"/>
      <color rgb="FF000000"/>
      <name val="Times New Roman"/>
      <family val="1"/>
    </font>
    <font>
      <i/>
      <sz val="13"/>
      <color rgb="FFFF0000"/>
      <name val="Times New Roman"/>
      <family val="1"/>
    </font>
    <font>
      <vertAlign val="superscript"/>
      <sz val="13"/>
      <name val="Times New Roman"/>
      <family val="1"/>
    </font>
    <font>
      <b/>
      <sz val="11"/>
      <color theme="1"/>
      <name val="Arial"/>
      <family val="2"/>
    </font>
    <font>
      <sz val="11"/>
      <color theme="1"/>
      <name val="Arial"/>
      <family val="2"/>
    </font>
    <font>
      <i/>
      <sz val="11"/>
      <color theme="1"/>
      <name val="Arial"/>
      <family val="2"/>
    </font>
    <font>
      <vertAlign val="subscript"/>
      <sz val="11"/>
      <color theme="1"/>
      <name val="Arial"/>
      <family val="2"/>
    </font>
    <font>
      <b/>
      <vertAlign val="subscript"/>
      <sz val="11"/>
      <color theme="1"/>
      <name val="Arial"/>
      <family val="2"/>
    </font>
    <font>
      <vertAlign val="subscript"/>
      <sz val="11"/>
      <name val="Arial"/>
      <family val="2"/>
    </font>
    <font>
      <b/>
      <sz val="11"/>
      <color rgb="FF000000"/>
      <name val="Arial"/>
      <family val="2"/>
    </font>
    <font>
      <u/>
      <sz val="11"/>
      <color theme="10"/>
      <name val="Arial"/>
      <family val="2"/>
    </font>
    <font>
      <sz val="11"/>
      <color rgb="FF000000"/>
      <name val="Arial"/>
      <family val="2"/>
    </font>
    <font>
      <sz val="11"/>
      <color rgb="FF222222"/>
      <name val="Arial"/>
      <family val="2"/>
    </font>
    <font>
      <b/>
      <sz val="14"/>
      <color rgb="FF000000"/>
      <name val="Arial"/>
      <family val="2"/>
    </font>
    <font>
      <sz val="13"/>
      <color theme="1"/>
      <name val="Arial"/>
      <family val="2"/>
    </font>
    <font>
      <sz val="14"/>
      <color rgb="FFFF0000"/>
      <name val="Arial"/>
      <family val="2"/>
    </font>
    <font>
      <b/>
      <sz val="11"/>
      <color theme="1"/>
      <name val="Times New Roman"/>
      <family val="1"/>
    </font>
    <font>
      <sz val="11"/>
      <color theme="1"/>
      <name val="Times New Roman"/>
      <family val="1"/>
    </font>
    <font>
      <b/>
      <sz val="14"/>
      <color rgb="FF000000"/>
      <name val="Times New Roman"/>
      <family val="1"/>
    </font>
    <font>
      <sz val="11"/>
      <name val="Times New Roman"/>
      <family val="1"/>
    </font>
    <font>
      <sz val="11"/>
      <color rgb="FFFF0000"/>
      <name val="Times New Roman"/>
      <family val="1"/>
    </font>
    <font>
      <sz val="9.75"/>
      <color rgb="FF000000"/>
      <name val="Times New Roman"/>
      <family val="1"/>
    </font>
    <font>
      <sz val="10.5"/>
      <color rgb="FF222222"/>
      <name val="Times New Roman"/>
      <family val="1"/>
    </font>
    <font>
      <sz val="10.5"/>
      <color rgb="FFFF0000"/>
      <name val="Times New Roman"/>
      <family val="1"/>
    </font>
    <font>
      <sz val="8"/>
      <name val="Calibri"/>
      <charset val="134"/>
      <scheme val="minor"/>
    </font>
  </fonts>
  <fills count="4">
    <fill>
      <patternFill patternType="none"/>
    </fill>
    <fill>
      <patternFill patternType="gray125"/>
    </fill>
    <fill>
      <patternFill patternType="solid">
        <fgColor theme="0"/>
        <bgColor indexed="64"/>
      </patternFill>
    </fill>
    <fill>
      <patternFill patternType="solid">
        <fgColor theme="9" tint="0.59999389629810485"/>
        <bgColor indexed="64"/>
      </patternFill>
    </fill>
  </fills>
  <borders count="63">
    <border>
      <left/>
      <right/>
      <top/>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top/>
      <bottom/>
      <diagonal/>
    </border>
    <border>
      <left style="medium">
        <color auto="1"/>
      </left>
      <right style="medium">
        <color auto="1"/>
      </right>
      <top style="medium">
        <color auto="1"/>
      </top>
      <bottom/>
      <diagonal/>
    </border>
    <border>
      <left/>
      <right style="medium">
        <color rgb="FF000000"/>
      </right>
      <top style="medium">
        <color auto="1"/>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style="medium">
        <color rgb="FF000000"/>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rgb="FF000000"/>
      </right>
      <top style="medium">
        <color auto="1"/>
      </top>
      <bottom style="medium">
        <color auto="1"/>
      </bottom>
      <diagonal/>
    </border>
    <border>
      <left style="medium">
        <color auto="1"/>
      </left>
      <right style="medium">
        <color auto="1"/>
      </right>
      <top/>
      <bottom/>
      <diagonal/>
    </border>
    <border>
      <left style="medium">
        <color auto="1"/>
      </left>
      <right style="medium">
        <color rgb="FF000000"/>
      </right>
      <top style="medium">
        <color auto="1"/>
      </top>
      <bottom/>
      <diagonal/>
    </border>
    <border>
      <left style="medium">
        <color auto="1"/>
      </left>
      <right style="medium">
        <color rgb="FF000000"/>
      </right>
      <top/>
      <bottom/>
      <diagonal/>
    </border>
    <border>
      <left/>
      <right style="medium">
        <color rgb="FF000000"/>
      </right>
      <top/>
      <bottom/>
      <diagonal/>
    </border>
    <border>
      <left style="medium">
        <color auto="1"/>
      </left>
      <right style="medium">
        <color rgb="FF000000"/>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rgb="FF000000"/>
      </left>
      <right/>
      <top style="thin">
        <color rgb="FF000000"/>
      </top>
      <bottom/>
      <diagonal/>
    </border>
    <border>
      <left/>
      <right style="thin">
        <color auto="1"/>
      </right>
      <top style="thin">
        <color rgb="FF000000"/>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style="thin">
        <color rgb="FF000000"/>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rgb="FF000000"/>
      </top>
      <bottom/>
      <diagonal/>
    </border>
    <border>
      <left style="thin">
        <color auto="1"/>
      </left>
      <right/>
      <top style="thin">
        <color rgb="FF000000"/>
      </top>
      <bottom style="thin">
        <color rgb="FF000000"/>
      </bottom>
      <diagonal/>
    </border>
    <border>
      <left style="thin">
        <color auto="1"/>
      </left>
      <right/>
      <top style="thin">
        <color rgb="FF000000"/>
      </top>
      <bottom style="thin">
        <color auto="1"/>
      </bottom>
      <diagonal/>
    </border>
    <border>
      <left/>
      <right/>
      <top style="thin">
        <color rgb="FF000000"/>
      </top>
      <bottom style="thin">
        <color auto="1"/>
      </bottom>
      <diagonal/>
    </border>
    <border>
      <left/>
      <right style="thin">
        <color auto="1"/>
      </right>
      <top style="thin">
        <color rgb="FF000000"/>
      </top>
      <bottom style="thin">
        <color auto="1"/>
      </bottom>
      <diagonal/>
    </border>
    <border>
      <left style="thin">
        <color auto="1"/>
      </left>
      <right style="thin">
        <color rgb="FF000000"/>
      </right>
      <top/>
      <bottom style="thin">
        <color auto="1"/>
      </bottom>
      <diagonal/>
    </border>
    <border>
      <left style="thin">
        <color rgb="FF000000"/>
      </left>
      <right/>
      <top style="thin">
        <color auto="1"/>
      </top>
      <bottom/>
      <diagonal/>
    </border>
    <border>
      <left style="thin">
        <color rgb="FF000000"/>
      </left>
      <right/>
      <top style="thin">
        <color auto="1"/>
      </top>
      <bottom style="thin">
        <color auto="1"/>
      </bottom>
      <diagonal/>
    </border>
    <border>
      <left/>
      <right style="thin">
        <color rgb="FF000000"/>
      </right>
      <top/>
      <bottom style="thin">
        <color auto="1"/>
      </bottom>
      <diagonal/>
    </border>
    <border>
      <left style="thin">
        <color rgb="FF000000"/>
      </left>
      <right/>
      <top/>
      <bottom/>
      <diagonal/>
    </border>
  </borders>
  <cellStyleXfs count="3">
    <xf numFmtId="0" fontId="0" fillId="0" borderId="0"/>
    <xf numFmtId="0" fontId="28" fillId="0" borderId="0"/>
    <xf numFmtId="0" fontId="3" fillId="0" borderId="0" applyNumberFormat="0" applyFill="0" applyBorder="0" applyAlignment="0" applyProtection="0"/>
  </cellStyleXfs>
  <cellXfs count="552">
    <xf numFmtId="0" fontId="0" fillId="0" borderId="0" xfId="0"/>
    <xf numFmtId="0" fontId="0" fillId="0" borderId="0" xfId="0" applyAlignment="1">
      <alignment horizontal="center" vertical="center"/>
    </xf>
    <xf numFmtId="0" fontId="4" fillId="0" borderId="0" xfId="0" applyFont="1"/>
    <xf numFmtId="0" fontId="5" fillId="0" borderId="0" xfId="0" applyFont="1"/>
    <xf numFmtId="0" fontId="6" fillId="0" borderId="0" xfId="0" applyFont="1"/>
    <xf numFmtId="0" fontId="6" fillId="0" borderId="0" xfId="0" applyFont="1" applyAlignment="1">
      <alignment wrapText="1"/>
    </xf>
    <xf numFmtId="0" fontId="6" fillId="0" borderId="0" xfId="0" applyFont="1" applyAlignment="1">
      <alignment vertical="center"/>
    </xf>
    <xf numFmtId="0" fontId="6" fillId="0" borderId="0" xfId="0" applyFont="1" applyAlignment="1">
      <alignment horizontal="left" vertical="center"/>
    </xf>
    <xf numFmtId="0" fontId="6" fillId="0" borderId="0" xfId="0" applyFont="1" applyAlignment="1">
      <alignment vertical="center" wrapText="1"/>
    </xf>
    <xf numFmtId="0" fontId="7" fillId="0" borderId="0" xfId="0" applyFont="1"/>
    <xf numFmtId="0" fontId="6" fillId="0" borderId="0" xfId="0" applyFont="1" applyAlignment="1">
      <alignment horizontal="left"/>
    </xf>
    <xf numFmtId="0" fontId="8" fillId="0" borderId="0" xfId="0" applyFont="1"/>
    <xf numFmtId="0" fontId="6" fillId="0" borderId="0" xfId="0" applyFont="1" applyAlignment="1">
      <alignment horizontal="center" vertical="center"/>
    </xf>
    <xf numFmtId="0" fontId="4" fillId="0" borderId="0" xfId="0" applyFont="1" applyAlignment="1">
      <alignment vertical="center"/>
    </xf>
    <xf numFmtId="0" fontId="7" fillId="0" borderId="0" xfId="0" applyFont="1" applyAlignment="1">
      <alignment horizontal="center" vertical="center" wrapText="1"/>
    </xf>
    <xf numFmtId="0" fontId="6" fillId="0" borderId="0" xfId="0" applyFont="1" applyAlignment="1">
      <alignment horizontal="center"/>
    </xf>
    <xf numFmtId="0" fontId="7" fillId="0" borderId="0" xfId="0" applyFont="1" applyAlignment="1">
      <alignment horizontal="center" vertical="center"/>
    </xf>
    <xf numFmtId="0" fontId="7" fillId="0" borderId="0" xfId="0" applyFont="1" applyAlignment="1">
      <alignment horizontal="left" vertical="center" wrapText="1"/>
    </xf>
    <xf numFmtId="0" fontId="7" fillId="0" borderId="0" xfId="0" applyFont="1" applyAlignment="1">
      <alignment wrapText="1"/>
    </xf>
    <xf numFmtId="0" fontId="6" fillId="0" borderId="0" xfId="0" applyFont="1" applyAlignment="1">
      <alignment horizontal="justify" vertical="center"/>
    </xf>
    <xf numFmtId="0" fontId="6" fillId="0" borderId="0" xfId="2" applyFont="1" applyAlignment="1">
      <alignment horizontal="center" vertical="center"/>
    </xf>
    <xf numFmtId="0" fontId="6" fillId="0" borderId="0" xfId="0" applyFont="1" applyAlignment="1">
      <alignment horizontal="left" vertical="center" wrapText="1"/>
    </xf>
    <xf numFmtId="0" fontId="7" fillId="0" borderId="0" xfId="0" applyFont="1" applyAlignment="1">
      <alignment vertical="center"/>
    </xf>
    <xf numFmtId="0" fontId="7" fillId="0" borderId="1"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7" xfId="0" applyFont="1" applyBorder="1" applyAlignment="1">
      <alignment vertical="center" wrapText="1"/>
    </xf>
    <xf numFmtId="0" fontId="6" fillId="0" borderId="8" xfId="0" applyFont="1" applyBorder="1" applyAlignment="1">
      <alignment vertical="center" wrapText="1"/>
    </xf>
    <xf numFmtId="0" fontId="5" fillId="0" borderId="9" xfId="0" applyFont="1" applyBorder="1" applyAlignment="1">
      <alignment horizontal="center" vertical="center" wrapText="1"/>
    </xf>
    <xf numFmtId="0" fontId="5" fillId="0" borderId="8" xfId="0" applyFont="1" applyBorder="1" applyAlignment="1">
      <alignment horizontal="center" vertical="center" wrapText="1"/>
    </xf>
    <xf numFmtId="0" fontId="5" fillId="0" borderId="10" xfId="0" applyFont="1" applyBorder="1" applyAlignment="1">
      <alignment vertical="center" wrapText="1"/>
    </xf>
    <xf numFmtId="0" fontId="6" fillId="0" borderId="5" xfId="0" applyFont="1" applyBorder="1" applyAlignment="1">
      <alignment vertical="center" wrapText="1"/>
    </xf>
    <xf numFmtId="0" fontId="6" fillId="0" borderId="11" xfId="0" applyFont="1" applyBorder="1" applyAlignment="1">
      <alignment horizontal="center" vertical="center"/>
    </xf>
    <xf numFmtId="0" fontId="6" fillId="0" borderId="11" xfId="0" applyFont="1" applyBorder="1" applyAlignment="1">
      <alignment horizontal="center" vertical="center" wrapText="1"/>
    </xf>
    <xf numFmtId="0" fontId="6" fillId="0" borderId="12" xfId="0" applyFont="1" applyBorder="1" applyAlignment="1">
      <alignment vertical="center" wrapText="1"/>
    </xf>
    <xf numFmtId="0" fontId="6" fillId="0" borderId="0" xfId="0" applyFont="1" applyAlignment="1">
      <alignment horizontal="center" vertical="center" wrapText="1"/>
    </xf>
    <xf numFmtId="0" fontId="6" fillId="0" borderId="13" xfId="0" applyFont="1" applyBorder="1" applyAlignment="1">
      <alignment vertical="center" wrapText="1"/>
    </xf>
    <xf numFmtId="0" fontId="6" fillId="0" borderId="13" xfId="0" applyFont="1" applyBorder="1" applyAlignment="1">
      <alignment vertical="center"/>
    </xf>
    <xf numFmtId="0" fontId="6" fillId="0" borderId="5" xfId="0" applyFont="1" applyBorder="1" applyAlignment="1">
      <alignment vertical="center"/>
    </xf>
    <xf numFmtId="0" fontId="6" fillId="0" borderId="8" xfId="0" applyFont="1" applyBorder="1" applyAlignment="1">
      <alignment vertical="center"/>
    </xf>
    <xf numFmtId="0" fontId="6" fillId="0" borderId="14" xfId="0" applyFont="1" applyBorder="1" applyAlignment="1">
      <alignment horizontal="center" vertical="center"/>
    </xf>
    <xf numFmtId="0" fontId="6" fillId="0" borderId="15" xfId="0" applyFont="1" applyBorder="1" applyAlignment="1">
      <alignmen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9" fillId="0" borderId="0" xfId="2" applyFont="1" applyAlignment="1">
      <alignment horizontal="center" vertical="center"/>
    </xf>
    <xf numFmtId="0" fontId="4" fillId="0" borderId="0" xfId="0" applyFont="1" applyAlignment="1">
      <alignment horizontal="center" vertical="center"/>
    </xf>
    <xf numFmtId="0" fontId="6" fillId="0" borderId="0" xfId="2" applyFont="1" applyAlignment="1">
      <alignment horizontal="left" vertical="center" wrapText="1"/>
    </xf>
    <xf numFmtId="0" fontId="10" fillId="0" borderId="0" xfId="2" applyFont="1" applyAlignment="1">
      <alignment horizontal="center" vertical="center"/>
    </xf>
    <xf numFmtId="0" fontId="7" fillId="0" borderId="0" xfId="2"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horizontal="justify" vertical="center"/>
    </xf>
    <xf numFmtId="0" fontId="5" fillId="0" borderId="0" xfId="2" applyFont="1" applyAlignment="1">
      <alignment horizontal="right" vertical="center"/>
    </xf>
    <xf numFmtId="0" fontId="6" fillId="0" borderId="0" xfId="2" applyFont="1" applyAlignment="1">
      <alignment horizontal="left" vertical="center"/>
    </xf>
    <xf numFmtId="0" fontId="6" fillId="0" borderId="0" xfId="2" applyFont="1" applyAlignment="1">
      <alignment horizontal="right" vertical="center"/>
    </xf>
    <xf numFmtId="0" fontId="7" fillId="0" borderId="14" xfId="0" applyFont="1" applyBorder="1" applyAlignment="1">
      <alignment vertical="center" wrapText="1"/>
    </xf>
    <xf numFmtId="0" fontId="7" fillId="0" borderId="14" xfId="0" applyFont="1" applyBorder="1" applyAlignment="1">
      <alignment vertical="center"/>
    </xf>
    <xf numFmtId="0" fontId="7" fillId="0" borderId="14" xfId="0" applyFont="1" applyBorder="1" applyAlignment="1">
      <alignment horizontal="center" vertical="center"/>
    </xf>
    <xf numFmtId="0" fontId="7" fillId="0" borderId="0" xfId="0" applyFont="1" applyAlignment="1">
      <alignment horizontal="right" vertical="center"/>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9" xfId="0" applyFont="1" applyBorder="1" applyAlignment="1">
      <alignment horizontal="left" vertical="center" wrapText="1"/>
    </xf>
    <xf numFmtId="0" fontId="1" fillId="0" borderId="17" xfId="0" applyFont="1" applyBorder="1" applyAlignment="1">
      <alignment horizontal="center" vertical="center"/>
    </xf>
    <xf numFmtId="0" fontId="6" fillId="0" borderId="17" xfId="0" applyFont="1" applyBorder="1" applyAlignment="1">
      <alignment horizontal="center" vertical="center"/>
    </xf>
    <xf numFmtId="0" fontId="2" fillId="0" borderId="18" xfId="0" applyFont="1" applyBorder="1" applyAlignment="1">
      <alignment horizontal="center" vertical="center"/>
    </xf>
    <xf numFmtId="0" fontId="11" fillId="0" borderId="18" xfId="0" applyFont="1" applyBorder="1" applyAlignment="1">
      <alignment horizontal="center" vertical="center"/>
    </xf>
    <xf numFmtId="0" fontId="1" fillId="0" borderId="18" xfId="0" applyFont="1" applyBorder="1" applyAlignment="1">
      <alignment horizontal="center" vertical="center"/>
    </xf>
    <xf numFmtId="0" fontId="1" fillId="2" borderId="18" xfId="0" applyFont="1" applyFill="1" applyBorder="1" applyAlignment="1">
      <alignment horizontal="center" vertical="center"/>
    </xf>
    <xf numFmtId="0" fontId="6" fillId="0" borderId="9" xfId="0" applyFont="1" applyBorder="1" applyAlignment="1">
      <alignment horizontal="center" vertical="center" wrapText="1"/>
    </xf>
    <xf numFmtId="1" fontId="1" fillId="0" borderId="18" xfId="0" applyNumberFormat="1" applyFont="1" applyBorder="1" applyAlignment="1">
      <alignment horizontal="center" vertical="center"/>
    </xf>
    <xf numFmtId="0" fontId="6" fillId="0" borderId="15" xfId="0" applyFont="1" applyBorder="1" applyAlignment="1">
      <alignment horizontal="center" vertical="center" wrapText="1"/>
    </xf>
    <xf numFmtId="0" fontId="2" fillId="0" borderId="19" xfId="0" applyFont="1" applyBorder="1" applyAlignment="1">
      <alignment horizontal="center" vertical="center"/>
    </xf>
    <xf numFmtId="0" fontId="2" fillId="0" borderId="0" xfId="0" applyFont="1"/>
    <xf numFmtId="0" fontId="5" fillId="0" borderId="0" xfId="0" applyFont="1" applyAlignment="1">
      <alignment vertical="center" wrapText="1"/>
    </xf>
    <xf numFmtId="0" fontId="5" fillId="0" borderId="0" xfId="2" applyFont="1" applyAlignment="1">
      <alignment horizontal="center" vertical="center"/>
    </xf>
    <xf numFmtId="0" fontId="5" fillId="0" borderId="0" xfId="2" applyFont="1" applyAlignment="1">
      <alignment horizontal="left" vertical="center"/>
    </xf>
    <xf numFmtId="0" fontId="4" fillId="0" borderId="0" xfId="2" applyFont="1" applyAlignment="1">
      <alignment horizontal="left" vertical="center"/>
    </xf>
    <xf numFmtId="0" fontId="4" fillId="0" borderId="0" xfId="2" applyFont="1" applyAlignment="1">
      <alignment horizontal="center" vertical="center"/>
    </xf>
    <xf numFmtId="0" fontId="8" fillId="0" borderId="0" xfId="0" applyFont="1" applyAlignment="1">
      <alignment vertical="center" wrapText="1"/>
    </xf>
    <xf numFmtId="0" fontId="7" fillId="0" borderId="0" xfId="0" applyFont="1" applyAlignment="1">
      <alignment vertical="center" wrapText="1"/>
    </xf>
    <xf numFmtId="0" fontId="12" fillId="0" borderId="17" xfId="0" applyFont="1" applyBorder="1" applyAlignment="1">
      <alignment horizontal="center" vertical="center"/>
    </xf>
    <xf numFmtId="0" fontId="12" fillId="0" borderId="4" xfId="0" applyFont="1" applyBorder="1" applyAlignment="1">
      <alignment horizontal="center" vertical="center"/>
    </xf>
    <xf numFmtId="0" fontId="13" fillId="0" borderId="9" xfId="0" applyFont="1" applyBorder="1" applyAlignment="1">
      <alignment vertical="center"/>
    </xf>
    <xf numFmtId="0" fontId="13" fillId="0" borderId="10" xfId="0" applyFont="1" applyBorder="1" applyAlignment="1">
      <alignment horizontal="center" vertical="center"/>
    </xf>
    <xf numFmtId="0" fontId="7" fillId="0" borderId="9" xfId="0" applyFont="1" applyBorder="1" applyAlignment="1">
      <alignment horizontal="center" vertical="center" wrapText="1"/>
    </xf>
    <xf numFmtId="0" fontId="2" fillId="0" borderId="2" xfId="0" applyFont="1" applyBorder="1" applyAlignment="1">
      <alignment horizontal="center" vertical="center"/>
    </xf>
    <xf numFmtId="0" fontId="2" fillId="0" borderId="20" xfId="0" applyFont="1" applyBorder="1" applyAlignment="1">
      <alignment horizontal="center" vertical="center"/>
    </xf>
    <xf numFmtId="0" fontId="1" fillId="0" borderId="18" xfId="0" applyFont="1" applyBorder="1" applyAlignment="1">
      <alignment horizontal="center" vertical="center" wrapText="1"/>
    </xf>
    <xf numFmtId="0" fontId="7" fillId="0" borderId="21" xfId="0" applyFont="1" applyBorder="1" applyAlignment="1">
      <alignment horizontal="center" vertical="center" wrapText="1"/>
    </xf>
    <xf numFmtId="0" fontId="6" fillId="0" borderId="22" xfId="0" applyFont="1" applyBorder="1" applyAlignment="1">
      <alignment horizontal="justify" vertical="center" wrapText="1"/>
    </xf>
    <xf numFmtId="0" fontId="7" fillId="0" borderId="13"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9" xfId="0" applyFont="1" applyBorder="1" applyAlignment="1">
      <alignment horizontal="justify" vertical="center" wrapText="1"/>
    </xf>
    <xf numFmtId="0" fontId="14" fillId="0" borderId="0" xfId="0" applyFont="1" applyAlignment="1">
      <alignment horizontal="center" vertical="center" wrapText="1"/>
    </xf>
    <xf numFmtId="0" fontId="12" fillId="0" borderId="0" xfId="0" applyFont="1" applyAlignment="1">
      <alignment horizontal="justify" vertical="center" wrapText="1"/>
    </xf>
    <xf numFmtId="0" fontId="13" fillId="0" borderId="0" xfId="0" applyFont="1" applyAlignment="1">
      <alignment horizontal="center" vertical="center" wrapText="1"/>
    </xf>
    <xf numFmtId="0" fontId="15" fillId="0" borderId="6" xfId="0" applyFont="1" applyBorder="1" applyAlignment="1">
      <alignment horizontal="center" vertical="center" wrapText="1"/>
    </xf>
    <xf numFmtId="0" fontId="15" fillId="0" borderId="22" xfId="0" applyFont="1" applyBorder="1" applyAlignment="1">
      <alignment horizontal="center" vertical="center" wrapText="1"/>
    </xf>
    <xf numFmtId="0" fontId="15" fillId="0" borderId="15" xfId="0" applyFont="1" applyBorder="1" applyAlignment="1">
      <alignment horizontal="center" vertical="center" wrapText="1"/>
    </xf>
    <xf numFmtId="0" fontId="2" fillId="0" borderId="9" xfId="0" applyFont="1" applyBorder="1" applyAlignment="1">
      <alignment vertical="center" wrapText="1"/>
    </xf>
    <xf numFmtId="0" fontId="16" fillId="0" borderId="15" xfId="0" applyFont="1" applyBorder="1" applyAlignment="1">
      <alignment horizontal="center" vertical="center" wrapText="1"/>
    </xf>
    <xf numFmtId="0" fontId="17" fillId="0" borderId="15" xfId="0" applyFont="1" applyBorder="1" applyAlignment="1">
      <alignment horizontal="center" vertical="center" wrapText="1"/>
    </xf>
    <xf numFmtId="0" fontId="15" fillId="0" borderId="9" xfId="0" applyFont="1" applyBorder="1" applyAlignment="1">
      <alignment horizontal="justify" vertical="center" wrapText="1"/>
    </xf>
    <xf numFmtId="0" fontId="15" fillId="0" borderId="9"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0" xfId="0" applyFont="1" applyAlignment="1">
      <alignment horizontal="center" vertical="center" wrapText="1"/>
    </xf>
    <xf numFmtId="0" fontId="17" fillId="0" borderId="13"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4" xfId="0" applyFont="1" applyBorder="1" applyAlignment="1">
      <alignment horizontal="center" vertical="center" wrapText="1"/>
    </xf>
    <xf numFmtId="0" fontId="5" fillId="0" borderId="0" xfId="0" applyFont="1" applyAlignment="1">
      <alignment horizontal="left" vertical="center"/>
    </xf>
    <xf numFmtId="0" fontId="5" fillId="0" borderId="0" xfId="0" applyFont="1" applyAlignment="1">
      <alignment vertical="center"/>
    </xf>
    <xf numFmtId="0" fontId="7" fillId="0" borderId="0" xfId="0" applyFont="1" applyAlignment="1">
      <alignment horizontal="justify" vertical="center"/>
    </xf>
    <xf numFmtId="0" fontId="7" fillId="0" borderId="23" xfId="0" applyFont="1" applyBorder="1" applyAlignment="1">
      <alignment horizontal="center" vertical="center"/>
    </xf>
    <xf numFmtId="0" fontId="7" fillId="0" borderId="7" xfId="0" applyFont="1" applyBorder="1" applyAlignment="1">
      <alignment horizontal="center" vertical="center" wrapText="1"/>
    </xf>
    <xf numFmtId="0" fontId="7" fillId="0" borderId="24" xfId="0" applyFont="1" applyBorder="1" applyAlignment="1">
      <alignment horizontal="center" vertical="center"/>
    </xf>
    <xf numFmtId="0" fontId="7" fillId="0" borderId="25" xfId="0" applyFont="1" applyBorder="1" applyAlignment="1">
      <alignment horizontal="center" vertical="center" wrapText="1"/>
    </xf>
    <xf numFmtId="0" fontId="7" fillId="0" borderId="26" xfId="0" applyFont="1" applyBorder="1" applyAlignment="1">
      <alignment horizontal="center" vertical="center"/>
    </xf>
    <xf numFmtId="0" fontId="7" fillId="0" borderId="10" xfId="0" applyFont="1" applyBorder="1" applyAlignment="1">
      <alignment horizontal="center" vertical="center" wrapText="1"/>
    </xf>
    <xf numFmtId="0" fontId="6" fillId="0" borderId="22" xfId="0" applyFont="1" applyBorder="1" applyAlignment="1">
      <alignment vertical="center"/>
    </xf>
    <xf numFmtId="0" fontId="6" fillId="0" borderId="13" xfId="0" applyFont="1" applyBorder="1" applyAlignment="1">
      <alignment horizontal="center" vertical="center"/>
    </xf>
    <xf numFmtId="0" fontId="6" fillId="0" borderId="9" xfId="0" applyFont="1" applyBorder="1" applyAlignment="1">
      <alignment vertical="center"/>
    </xf>
    <xf numFmtId="0" fontId="6" fillId="0" borderId="15" xfId="0" applyFont="1" applyBorder="1" applyAlignment="1">
      <alignment horizontal="center" vertical="center"/>
    </xf>
    <xf numFmtId="0" fontId="7" fillId="0" borderId="0" xfId="0" applyFont="1" applyAlignment="1">
      <alignment horizontal="left" vertical="center"/>
    </xf>
    <xf numFmtId="0" fontId="5" fillId="0" borderId="0" xfId="0" applyFont="1" applyAlignment="1">
      <alignment horizontal="center"/>
    </xf>
    <xf numFmtId="0" fontId="4" fillId="0" borderId="0" xfId="0" applyFont="1" applyAlignment="1">
      <alignment horizontal="justify" vertical="center"/>
    </xf>
    <xf numFmtId="0" fontId="4" fillId="0" borderId="0" xfId="0" applyFont="1" applyAlignment="1">
      <alignment horizontal="center"/>
    </xf>
    <xf numFmtId="0" fontId="7" fillId="0" borderId="0" xfId="0" applyFont="1" applyAlignment="1">
      <alignment horizontal="center"/>
    </xf>
    <xf numFmtId="0" fontId="18" fillId="0" borderId="0" xfId="0" applyFont="1" applyAlignment="1">
      <alignment horizontal="center" vertical="center"/>
    </xf>
    <xf numFmtId="0" fontId="8" fillId="0" borderId="0" xfId="0"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wrapText="1"/>
    </xf>
    <xf numFmtId="0" fontId="8" fillId="0" borderId="0" xfId="0" applyFont="1" applyAlignment="1">
      <alignment horizontal="left" vertical="center" wrapText="1"/>
    </xf>
    <xf numFmtId="0" fontId="20" fillId="0" borderId="0" xfId="0" applyFont="1" applyAlignment="1">
      <alignment horizontal="center" vertical="center"/>
    </xf>
    <xf numFmtId="0" fontId="19" fillId="0" borderId="0" xfId="0" applyFont="1" applyAlignment="1">
      <alignment horizontal="center" vertical="center" wrapText="1"/>
    </xf>
    <xf numFmtId="0" fontId="8" fillId="0" borderId="0" xfId="0" applyFont="1" applyAlignment="1">
      <alignment horizontal="left" vertical="center"/>
    </xf>
    <xf numFmtId="0" fontId="18" fillId="0" borderId="0" xfId="0" applyFont="1" applyAlignment="1">
      <alignment horizontal="left" vertical="center" wrapText="1"/>
    </xf>
    <xf numFmtId="0" fontId="21" fillId="0" borderId="0" xfId="0" applyFont="1" applyAlignment="1">
      <alignment horizontal="left" vertical="center" wrapText="1"/>
    </xf>
    <xf numFmtId="0" fontId="18"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xf>
    <xf numFmtId="0" fontId="6" fillId="0" borderId="0" xfId="0" applyFont="1" applyAlignment="1">
      <alignment horizontal="center" wrapText="1"/>
    </xf>
    <xf numFmtId="16" fontId="20" fillId="0" borderId="0" xfId="0" applyNumberFormat="1" applyFont="1" applyAlignment="1">
      <alignment horizontal="center" vertical="center"/>
    </xf>
    <xf numFmtId="0" fontId="17" fillId="0" borderId="0" xfId="0" applyFont="1" applyAlignment="1">
      <alignment horizontal="left" vertical="center" wrapText="1"/>
    </xf>
    <xf numFmtId="0" fontId="22" fillId="0" borderId="0" xfId="0" applyFont="1" applyAlignment="1">
      <alignment horizontal="center" vertical="center"/>
    </xf>
    <xf numFmtId="0" fontId="24" fillId="0" borderId="0" xfId="0" applyFont="1" applyAlignment="1">
      <alignment horizontal="center" vertical="center"/>
    </xf>
    <xf numFmtId="0" fontId="25" fillId="0" borderId="0" xfId="0" applyFont="1"/>
    <xf numFmtId="0" fontId="26" fillId="0" borderId="0" xfId="1" applyFont="1" applyAlignment="1">
      <alignment horizontal="left" vertical="top" wrapText="1"/>
    </xf>
    <xf numFmtId="0" fontId="26" fillId="0" borderId="0" xfId="1" applyFont="1" applyAlignment="1">
      <alignment horizontal="center" vertical="center" wrapText="1"/>
    </xf>
    <xf numFmtId="0" fontId="26" fillId="0" borderId="27" xfId="1" applyFont="1" applyBorder="1" applyAlignment="1">
      <alignment horizontal="center" vertical="center" wrapText="1"/>
    </xf>
    <xf numFmtId="0" fontId="25" fillId="0" borderId="20" xfId="0" applyFont="1" applyBorder="1" applyAlignment="1">
      <alignment horizontal="center" vertical="center"/>
    </xf>
    <xf numFmtId="0" fontId="27" fillId="0" borderId="18" xfId="0" applyFont="1" applyBorder="1" applyAlignment="1">
      <alignment horizontal="center" vertical="center"/>
    </xf>
    <xf numFmtId="0" fontId="26" fillId="0" borderId="19" xfId="0" applyFont="1" applyBorder="1" applyAlignment="1">
      <alignment horizontal="center" vertical="center"/>
    </xf>
    <xf numFmtId="0" fontId="24" fillId="0" borderId="27" xfId="1" applyFont="1" applyBorder="1" applyAlignment="1">
      <alignment horizontal="center" vertical="center"/>
    </xf>
    <xf numFmtId="0" fontId="24" fillId="0" borderId="28" xfId="1" applyFont="1" applyBorder="1" applyAlignment="1">
      <alignment horizontal="left" vertical="center"/>
    </xf>
    <xf numFmtId="0" fontId="24" fillId="0" borderId="30" xfId="1" applyFont="1" applyBorder="1" applyAlignment="1">
      <alignment horizontal="left" vertical="center"/>
    </xf>
    <xf numFmtId="0" fontId="24" fillId="0" borderId="31" xfId="1" applyFont="1" applyBorder="1" applyAlignment="1">
      <alignment horizontal="left" vertical="center"/>
    </xf>
    <xf numFmtId="0" fontId="24" fillId="0" borderId="18" xfId="1" applyFont="1" applyBorder="1" applyAlignment="1">
      <alignment horizontal="left" vertical="center"/>
    </xf>
    <xf numFmtId="49" fontId="24" fillId="0" borderId="32" xfId="1" applyNumberFormat="1" applyFont="1" applyBorder="1" applyAlignment="1">
      <alignment horizontal="center" vertical="center"/>
    </xf>
    <xf numFmtId="0" fontId="24" fillId="0" borderId="32" xfId="1" applyFont="1" applyBorder="1" applyAlignment="1">
      <alignment horizontal="left" vertical="center"/>
    </xf>
    <xf numFmtId="49" fontId="24" fillId="0" borderId="27" xfId="1" applyNumberFormat="1" applyFont="1" applyBorder="1" applyAlignment="1">
      <alignment horizontal="center" vertical="center"/>
    </xf>
    <xf numFmtId="0" fontId="24" fillId="0" borderId="33" xfId="1" applyFont="1" applyBorder="1" applyAlignment="1">
      <alignment horizontal="left" vertical="center"/>
    </xf>
    <xf numFmtId="49" fontId="24" fillId="0" borderId="34" xfId="1" applyNumberFormat="1" applyFont="1" applyBorder="1" applyAlignment="1">
      <alignment horizontal="center" vertical="center"/>
    </xf>
    <xf numFmtId="0" fontId="25" fillId="0" borderId="18" xfId="0" applyFont="1" applyBorder="1" applyAlignment="1">
      <alignment horizontal="center" vertical="center"/>
    </xf>
    <xf numFmtId="0" fontId="25" fillId="0" borderId="18" xfId="0" applyFont="1" applyBorder="1" applyAlignment="1">
      <alignment horizontal="center" vertical="center" wrapText="1"/>
    </xf>
    <xf numFmtId="0" fontId="0" fillId="0" borderId="18" xfId="0" applyBorder="1" applyAlignment="1">
      <alignment horizontal="center" vertical="center"/>
    </xf>
    <xf numFmtId="0" fontId="26" fillId="0" borderId="0" xfId="1" applyFont="1" applyAlignment="1">
      <alignment horizontal="left" vertical="center" wrapText="1"/>
    </xf>
    <xf numFmtId="0" fontId="26" fillId="0" borderId="18" xfId="0" applyFont="1" applyBorder="1" applyAlignment="1">
      <alignment horizontal="center" vertical="center"/>
    </xf>
    <xf numFmtId="49" fontId="24" fillId="0" borderId="35" xfId="1" applyNumberFormat="1" applyFont="1" applyBorder="1" applyAlignment="1">
      <alignment horizontal="center" vertical="center"/>
    </xf>
    <xf numFmtId="49" fontId="24" fillId="0" borderId="27" xfId="1" applyNumberFormat="1" applyFont="1" applyBorder="1" applyAlignment="1">
      <alignment horizontal="center" vertical="center" wrapText="1"/>
    </xf>
    <xf numFmtId="0" fontId="24" fillId="0" borderId="27" xfId="1" applyFont="1" applyBorder="1" applyAlignment="1">
      <alignment horizontal="center" vertical="center" wrapText="1"/>
    </xf>
    <xf numFmtId="49" fontId="24" fillId="0" borderId="34" xfId="1" applyNumberFormat="1" applyFont="1" applyBorder="1" applyAlignment="1">
      <alignment horizontal="center" vertical="center" wrapText="1"/>
    </xf>
    <xf numFmtId="0" fontId="24" fillId="0" borderId="34" xfId="1" applyFont="1" applyBorder="1" applyAlignment="1">
      <alignment horizontal="center" vertical="center" wrapText="1"/>
    </xf>
    <xf numFmtId="0" fontId="28" fillId="0" borderId="0" xfId="1"/>
    <xf numFmtId="0" fontId="27" fillId="0" borderId="0" xfId="0" applyFont="1"/>
    <xf numFmtId="0" fontId="29" fillId="0" borderId="0" xfId="0" applyFont="1" applyAlignment="1">
      <alignment horizontal="center" vertical="center" wrapText="1"/>
    </xf>
    <xf numFmtId="0" fontId="29" fillId="0" borderId="27" xfId="0" applyFont="1" applyBorder="1" applyAlignment="1">
      <alignment horizontal="center" vertical="center" wrapText="1"/>
    </xf>
    <xf numFmtId="0" fontId="30" fillId="0" borderId="27" xfId="0" applyFont="1" applyBorder="1" applyAlignment="1">
      <alignment horizontal="center" vertical="center"/>
    </xf>
    <xf numFmtId="0" fontId="30" fillId="0" borderId="28" xfId="0" applyFont="1" applyBorder="1" applyAlignment="1">
      <alignment horizontal="left" vertical="center"/>
    </xf>
    <xf numFmtId="0" fontId="30" fillId="0" borderId="30" xfId="0" applyFont="1" applyBorder="1" applyAlignment="1">
      <alignment horizontal="left" vertical="center"/>
    </xf>
    <xf numFmtId="49" fontId="30" fillId="0" borderId="27" xfId="0" applyNumberFormat="1" applyFont="1" applyBorder="1" applyAlignment="1">
      <alignment horizontal="center" vertical="center"/>
    </xf>
    <xf numFmtId="49" fontId="30" fillId="0" borderId="27" xfId="0" applyNumberFormat="1" applyFont="1" applyBorder="1" applyAlignment="1">
      <alignment horizontal="center" vertical="center" wrapText="1"/>
    </xf>
    <xf numFmtId="0" fontId="30" fillId="0" borderId="27" xfId="0" applyFont="1" applyBorder="1" applyAlignment="1">
      <alignment horizontal="center" vertical="center" wrapText="1"/>
    </xf>
    <xf numFmtId="0" fontId="30" fillId="0" borderId="0" xfId="0" applyFont="1" applyAlignment="1">
      <alignment wrapText="1"/>
    </xf>
    <xf numFmtId="0" fontId="30" fillId="0" borderId="0" xfId="0" applyFont="1" applyAlignment="1">
      <alignment horizontal="center" vertical="top" wrapText="1"/>
    </xf>
    <xf numFmtId="0" fontId="29" fillId="0" borderId="0" xfId="0" applyFont="1" applyAlignment="1">
      <alignment horizontal="left" vertical="center" wrapText="1"/>
    </xf>
    <xf numFmtId="0" fontId="30" fillId="0" borderId="27" xfId="0" applyFont="1" applyBorder="1" applyAlignment="1">
      <alignment horizontal="left" vertical="center" wrapText="1"/>
    </xf>
    <xf numFmtId="0" fontId="30" fillId="0" borderId="0" xfId="0" applyFont="1" applyAlignment="1">
      <alignment horizontal="left" vertical="top" wrapText="1"/>
    </xf>
    <xf numFmtId="0" fontId="32" fillId="0" borderId="0" xfId="0" applyFont="1" applyAlignment="1">
      <alignment horizontal="center" vertical="center"/>
    </xf>
    <xf numFmtId="0" fontId="17" fillId="0" borderId="0" xfId="0" applyFont="1"/>
    <xf numFmtId="0" fontId="33" fillId="0" borderId="0" xfId="0" applyFont="1" applyAlignment="1">
      <alignment vertical="center"/>
    </xf>
    <xf numFmtId="0" fontId="32" fillId="0" borderId="0" xfId="0" applyFont="1"/>
    <xf numFmtId="0" fontId="17" fillId="0" borderId="0" xfId="0" applyFont="1" applyAlignment="1">
      <alignment horizontal="center" vertical="center"/>
    </xf>
    <xf numFmtId="0" fontId="32" fillId="0" borderId="0" xfId="0" applyFont="1" applyAlignment="1">
      <alignment horizontal="center"/>
    </xf>
    <xf numFmtId="0" fontId="34" fillId="0" borderId="0" xfId="0" applyFont="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35" fillId="0" borderId="0" xfId="0" applyFont="1" applyAlignment="1">
      <alignment horizontal="center" vertical="center"/>
    </xf>
    <xf numFmtId="0" fontId="32" fillId="0" borderId="0" xfId="0" applyFont="1" applyAlignment="1">
      <alignment vertical="center"/>
    </xf>
    <xf numFmtId="0" fontId="32" fillId="0" borderId="0" xfId="0" applyFont="1" applyAlignment="1">
      <alignment horizontal="left" vertical="center"/>
    </xf>
    <xf numFmtId="0" fontId="17" fillId="0" borderId="0" xfId="0" applyFont="1" applyAlignment="1">
      <alignment vertical="center"/>
    </xf>
    <xf numFmtId="0" fontId="36" fillId="0" borderId="0" xfId="0" applyFont="1" applyAlignment="1">
      <alignment horizontal="left" vertical="center"/>
    </xf>
    <xf numFmtId="0" fontId="15" fillId="0" borderId="0" xfId="0" applyFont="1" applyAlignment="1">
      <alignment vertical="center"/>
    </xf>
    <xf numFmtId="0" fontId="17" fillId="0" borderId="0" xfId="0" applyFont="1" applyAlignment="1">
      <alignment vertical="center" wrapText="1"/>
    </xf>
    <xf numFmtId="0" fontId="32" fillId="0" borderId="0" xfId="0" applyFont="1" applyAlignment="1">
      <alignment vertical="center" wrapText="1"/>
    </xf>
    <xf numFmtId="0" fontId="2" fillId="0" borderId="0" xfId="0" applyFont="1" applyAlignment="1">
      <alignment vertical="center" wrapText="1"/>
    </xf>
    <xf numFmtId="0" fontId="35" fillId="0" borderId="0" xfId="0" applyFont="1" applyAlignment="1">
      <alignment vertical="center"/>
    </xf>
    <xf numFmtId="0" fontId="35" fillId="3" borderId="0" xfId="0" applyFont="1" applyFill="1" applyAlignment="1">
      <alignment horizontal="center" vertical="center"/>
    </xf>
    <xf numFmtId="0" fontId="17" fillId="3" borderId="0" xfId="0" applyFont="1" applyFill="1" applyAlignment="1">
      <alignment horizontal="center" vertical="center"/>
    </xf>
    <xf numFmtId="0" fontId="37" fillId="0" borderId="0" xfId="0" applyFont="1" applyAlignment="1">
      <alignment horizontal="left" vertical="center"/>
    </xf>
    <xf numFmtId="9" fontId="17" fillId="0" borderId="0" xfId="0" applyNumberFormat="1" applyFont="1" applyAlignment="1">
      <alignment horizontal="center" vertical="center"/>
    </xf>
    <xf numFmtId="10" fontId="17" fillId="0" borderId="0" xfId="0" applyNumberFormat="1" applyFont="1" applyAlignment="1">
      <alignment horizontal="center" vertical="center"/>
    </xf>
    <xf numFmtId="0" fontId="38" fillId="0" borderId="0" xfId="0" applyFont="1" applyAlignment="1">
      <alignment horizontal="center" vertical="center"/>
    </xf>
    <xf numFmtId="0" fontId="17" fillId="3" borderId="0" xfId="0" applyFont="1" applyFill="1" applyAlignment="1">
      <alignment horizontal="center" vertical="center" wrapText="1"/>
    </xf>
    <xf numFmtId="9" fontId="17" fillId="3" borderId="0" xfId="0" applyNumberFormat="1" applyFont="1" applyFill="1" applyAlignment="1">
      <alignment horizontal="center" vertical="center"/>
    </xf>
    <xf numFmtId="0" fontId="39" fillId="0" borderId="0" xfId="0" applyFont="1" applyAlignment="1">
      <alignment horizontal="center" vertical="center"/>
    </xf>
    <xf numFmtId="0" fontId="84" fillId="0" borderId="0" xfId="0" applyFont="1" applyAlignment="1">
      <alignment horizontal="center" vertical="center" wrapText="1"/>
    </xf>
    <xf numFmtId="0" fontId="85" fillId="0" borderId="0" xfId="0" applyFont="1" applyAlignment="1">
      <alignment horizontal="left" vertical="center"/>
    </xf>
    <xf numFmtId="0" fontId="85" fillId="0" borderId="0" xfId="0" applyFont="1" applyAlignment="1">
      <alignment horizontal="center"/>
    </xf>
    <xf numFmtId="0" fontId="85" fillId="0" borderId="0" xfId="0" applyFont="1" applyAlignment="1">
      <alignment horizontal="center" vertical="center"/>
    </xf>
    <xf numFmtId="0" fontId="85" fillId="0" borderId="0" xfId="0" applyFont="1"/>
    <xf numFmtId="0" fontId="84" fillId="0" borderId="0" xfId="0" applyFont="1" applyAlignment="1">
      <alignment horizontal="left" vertical="center"/>
    </xf>
    <xf numFmtId="0" fontId="84" fillId="0" borderId="0" xfId="0" applyFont="1" applyAlignment="1">
      <alignment horizontal="center"/>
    </xf>
    <xf numFmtId="0" fontId="84" fillId="0" borderId="0" xfId="0" applyFont="1" applyAlignment="1">
      <alignment horizontal="center" vertical="center"/>
    </xf>
    <xf numFmtId="0" fontId="84" fillId="0" borderId="0" xfId="0" applyFont="1"/>
    <xf numFmtId="0" fontId="85" fillId="0" borderId="0" xfId="0" applyFont="1" applyAlignment="1">
      <alignment horizontal="center" vertical="center" wrapText="1"/>
    </xf>
    <xf numFmtId="0" fontId="87" fillId="0" borderId="0" xfId="0" applyFont="1" applyAlignment="1">
      <alignment horizontal="left" vertical="center"/>
    </xf>
    <xf numFmtId="0" fontId="87" fillId="0" borderId="0" xfId="0" applyFont="1" applyAlignment="1">
      <alignment horizontal="center" vertical="center"/>
    </xf>
    <xf numFmtId="0" fontId="85" fillId="0" borderId="0" xfId="0" applyFont="1" applyAlignment="1">
      <alignment vertical="center" wrapText="1"/>
    </xf>
    <xf numFmtId="0" fontId="85" fillId="0" borderId="0" xfId="0" applyFont="1" applyAlignment="1">
      <alignment horizontal="left" vertical="center" wrapText="1"/>
    </xf>
    <xf numFmtId="0" fontId="85" fillId="0" borderId="0" xfId="0" applyFont="1" applyAlignment="1">
      <alignment horizontal="justify" vertical="center"/>
    </xf>
    <xf numFmtId="0" fontId="85" fillId="0" borderId="0" xfId="2" applyFont="1" applyAlignment="1">
      <alignment horizontal="center" vertical="center"/>
    </xf>
    <xf numFmtId="0" fontId="91" fillId="0" borderId="0" xfId="0" applyFont="1" applyAlignment="1">
      <alignment horizontal="left" vertical="center"/>
    </xf>
    <xf numFmtId="0" fontId="91" fillId="0" borderId="0" xfId="0" applyFont="1" applyAlignment="1">
      <alignment horizontal="center"/>
    </xf>
    <xf numFmtId="0" fontId="91" fillId="0" borderId="0" xfId="0" applyFont="1" applyAlignment="1">
      <alignment horizontal="center" vertical="center"/>
    </xf>
    <xf numFmtId="0" fontId="91" fillId="0" borderId="0" xfId="0" applyFont="1"/>
    <xf numFmtId="0" fontId="84" fillId="0" borderId="0" xfId="0" applyFont="1" applyAlignment="1">
      <alignment vertical="center" wrapText="1"/>
    </xf>
    <xf numFmtId="0" fontId="85" fillId="0" borderId="0" xfId="0" applyFont="1" applyAlignment="1">
      <alignment horizontal="left" wrapText="1"/>
    </xf>
    <xf numFmtId="0" fontId="86" fillId="0" borderId="0" xfId="0" applyFont="1" applyAlignment="1">
      <alignment horizontal="center" vertical="center" wrapText="1"/>
    </xf>
    <xf numFmtId="0" fontId="87" fillId="0" borderId="0" xfId="0" applyFont="1" applyAlignment="1">
      <alignment horizontal="center"/>
    </xf>
    <xf numFmtId="0" fontId="87" fillId="0" borderId="0" xfId="0" applyFont="1"/>
    <xf numFmtId="0" fontId="92" fillId="0" borderId="0" xfId="0" applyFont="1" applyAlignment="1">
      <alignment horizontal="center" vertical="center"/>
    </xf>
    <xf numFmtId="0" fontId="92" fillId="0" borderId="0" xfId="0" applyFont="1" applyAlignment="1">
      <alignment horizontal="left" vertical="center"/>
    </xf>
    <xf numFmtId="0" fontId="92" fillId="0" borderId="0" xfId="0" applyFont="1" applyAlignment="1">
      <alignment horizontal="left" vertical="center" wrapText="1"/>
    </xf>
    <xf numFmtId="0" fontId="94" fillId="0" borderId="0" xfId="0" applyFont="1" applyAlignment="1">
      <alignment horizontal="left" vertical="center" wrapText="1"/>
    </xf>
    <xf numFmtId="0" fontId="94" fillId="0" borderId="0" xfId="0" applyFont="1" applyAlignment="1">
      <alignment horizontal="center" vertical="center" wrapText="1"/>
    </xf>
    <xf numFmtId="0" fontId="95" fillId="0" borderId="0" xfId="0" applyFont="1" applyAlignment="1">
      <alignment horizontal="justify" vertical="center"/>
    </xf>
    <xf numFmtId="0" fontId="94" fillId="0" borderId="0" xfId="0" applyFont="1" applyAlignment="1">
      <alignment horizontal="right" vertical="center"/>
    </xf>
    <xf numFmtId="0" fontId="95" fillId="0" borderId="0" xfId="0" applyFont="1" applyAlignment="1">
      <alignment horizontal="right" vertical="center"/>
    </xf>
    <xf numFmtId="0" fontId="96" fillId="0" borderId="0" xfId="0" applyFont="1" applyAlignment="1">
      <alignment horizontal="left" vertical="center"/>
    </xf>
    <xf numFmtId="0" fontId="96" fillId="0" borderId="0" xfId="0" applyFont="1" applyAlignment="1">
      <alignment horizontal="center" vertical="center"/>
    </xf>
    <xf numFmtId="0" fontId="100" fillId="0" borderId="0" xfId="0" applyFont="1" applyAlignment="1">
      <alignment horizontal="center" vertical="center" wrapText="1"/>
    </xf>
    <xf numFmtId="0" fontId="98" fillId="0" borderId="0" xfId="0" applyFont="1" applyAlignment="1">
      <alignment horizontal="left" vertical="center"/>
    </xf>
    <xf numFmtId="0" fontId="96" fillId="0" borderId="0" xfId="0" applyFont="1"/>
    <xf numFmtId="0" fontId="98" fillId="0" borderId="0" xfId="0" applyFont="1" applyAlignment="1">
      <alignment horizontal="center" vertical="center"/>
    </xf>
    <xf numFmtId="0" fontId="98" fillId="0" borderId="0" xfId="0" applyFont="1" applyAlignment="1">
      <alignment horizontal="left" vertical="center" wrapText="1"/>
    </xf>
    <xf numFmtId="0" fontId="92" fillId="0" borderId="0" xfId="0" applyFont="1"/>
    <xf numFmtId="0" fontId="94" fillId="0" borderId="0" xfId="0" applyFont="1" applyAlignment="1">
      <alignment horizontal="left" vertical="center"/>
    </xf>
    <xf numFmtId="0" fontId="103" fillId="0" borderId="0" xfId="0" applyFont="1" applyAlignment="1">
      <alignment horizontal="justify" vertical="center"/>
    </xf>
    <xf numFmtId="0" fontId="95" fillId="0" borderId="0" xfId="0" applyFont="1" applyAlignment="1">
      <alignment horizontal="center" vertical="center" wrapText="1"/>
    </xf>
    <xf numFmtId="0" fontId="104" fillId="0" borderId="0" xfId="0" applyFont="1" applyAlignment="1">
      <alignment horizontal="center" vertical="center" wrapText="1"/>
    </xf>
    <xf numFmtId="0" fontId="104" fillId="0" borderId="0" xfId="0" applyFont="1" applyAlignment="1">
      <alignment horizontal="justify" vertical="center"/>
    </xf>
    <xf numFmtId="0" fontId="106" fillId="0" borderId="0" xfId="0" applyFont="1" applyAlignment="1">
      <alignment horizontal="center" vertical="center" wrapText="1"/>
    </xf>
    <xf numFmtId="0" fontId="107" fillId="0" borderId="0" xfId="0" applyFont="1" applyAlignment="1">
      <alignment horizontal="center" vertical="center" wrapText="1"/>
    </xf>
    <xf numFmtId="0" fontId="92" fillId="0" borderId="0" xfId="0" applyFont="1" applyAlignment="1">
      <alignment horizontal="center"/>
    </xf>
    <xf numFmtId="0" fontId="109" fillId="0" borderId="0" xfId="0" applyFont="1" applyAlignment="1">
      <alignment horizontal="justify" vertical="center"/>
    </xf>
    <xf numFmtId="0" fontId="92" fillId="0" borderId="0" xfId="0" applyFont="1" applyAlignment="1">
      <alignment horizontal="center" vertical="center" wrapText="1"/>
    </xf>
    <xf numFmtId="0" fontId="94" fillId="0" borderId="0" xfId="0" applyFont="1" applyAlignment="1">
      <alignment horizontal="justify" vertical="center"/>
    </xf>
    <xf numFmtId="0" fontId="92" fillId="0" borderId="0" xfId="0" applyFont="1" applyAlignment="1">
      <alignment horizontal="justify" vertical="center"/>
    </xf>
    <xf numFmtId="0" fontId="96" fillId="0" borderId="0" xfId="0" applyFont="1" applyAlignment="1">
      <alignment horizontal="justify" vertical="center"/>
    </xf>
    <xf numFmtId="0" fontId="96" fillId="0" borderId="0" xfId="0" applyFont="1" applyAlignment="1">
      <alignment horizontal="center" vertical="center" wrapText="1"/>
    </xf>
    <xf numFmtId="0" fontId="98" fillId="0" borderId="0" xfId="0" applyFont="1" applyAlignment="1">
      <alignment horizontal="justify" vertical="center"/>
    </xf>
    <xf numFmtId="0" fontId="98" fillId="0" borderId="0" xfId="0" applyFont="1" applyAlignment="1">
      <alignment horizontal="center" vertical="center" wrapText="1"/>
    </xf>
    <xf numFmtId="0" fontId="98" fillId="0" borderId="0" xfId="0" applyFont="1"/>
    <xf numFmtId="16" fontId="96" fillId="0" borderId="0" xfId="0" applyNumberFormat="1" applyFont="1" applyAlignment="1">
      <alignment horizontal="center" vertical="center" wrapText="1"/>
    </xf>
    <xf numFmtId="0" fontId="100" fillId="0" borderId="0" xfId="0" applyFont="1" applyAlignment="1">
      <alignment horizontal="right" vertical="center" wrapText="1"/>
    </xf>
    <xf numFmtId="0" fontId="98" fillId="0" borderId="0" xfId="0" applyFont="1" applyAlignment="1">
      <alignment horizontal="right" vertical="center" wrapText="1"/>
    </xf>
    <xf numFmtId="0" fontId="98" fillId="0" borderId="0" xfId="0" applyFont="1" applyAlignment="1">
      <alignment horizontal="right"/>
    </xf>
    <xf numFmtId="0" fontId="98" fillId="0" borderId="0" xfId="0" applyFont="1" applyAlignment="1">
      <alignment horizontal="right" vertical="center"/>
    </xf>
    <xf numFmtId="0" fontId="92" fillId="0" borderId="0" xfId="0" applyFont="1" applyAlignment="1">
      <alignment horizontal="right"/>
    </xf>
    <xf numFmtId="0" fontId="92" fillId="0" borderId="0" xfId="0" applyFont="1" applyAlignment="1">
      <alignment horizontal="right" vertical="center"/>
    </xf>
    <xf numFmtId="0" fontId="96" fillId="0" borderId="0" xfId="0" applyFont="1" applyAlignment="1">
      <alignment horizontal="right" vertical="center"/>
    </xf>
    <xf numFmtId="0" fontId="95" fillId="0" borderId="0" xfId="0" applyFont="1" applyAlignment="1">
      <alignment horizontal="right"/>
    </xf>
    <xf numFmtId="0" fontId="107" fillId="0" borderId="0" xfId="0" applyFont="1" applyAlignment="1">
      <alignment horizontal="right"/>
    </xf>
    <xf numFmtId="0" fontId="100" fillId="0" borderId="0" xfId="0" applyFont="1" applyAlignment="1">
      <alignment horizontal="center" vertical="center"/>
    </xf>
    <xf numFmtId="0" fontId="94" fillId="0" borderId="0" xfId="0" applyFont="1" applyAlignment="1">
      <alignment horizontal="right"/>
    </xf>
    <xf numFmtId="0" fontId="94" fillId="0" borderId="0" xfId="0" applyFont="1" applyAlignment="1">
      <alignment horizontal="center" vertical="center"/>
    </xf>
    <xf numFmtId="0" fontId="94" fillId="0" borderId="0" xfId="0" applyFont="1"/>
    <xf numFmtId="0" fontId="109" fillId="0" borderId="0" xfId="0" applyFont="1" applyAlignment="1">
      <alignment horizontal="center" vertical="center"/>
    </xf>
    <xf numFmtId="0" fontId="105" fillId="0" borderId="0" xfId="0" applyFont="1" applyAlignment="1">
      <alignment horizontal="left" vertical="center" wrapText="1"/>
    </xf>
    <xf numFmtId="0" fontId="95" fillId="0" borderId="0" xfId="0" applyFont="1" applyAlignment="1">
      <alignment horizontal="left" vertical="center" wrapText="1"/>
    </xf>
    <xf numFmtId="0" fontId="103" fillId="0" borderId="0" xfId="0" applyFont="1" applyAlignment="1">
      <alignment horizontal="left" vertical="center" wrapText="1"/>
    </xf>
    <xf numFmtId="0" fontId="92" fillId="0" borderId="0" xfId="0" applyFont="1" applyAlignment="1">
      <alignment horizontal="right" vertical="center" wrapText="1"/>
    </xf>
    <xf numFmtId="0" fontId="109" fillId="0" borderId="0" xfId="0" applyFont="1" applyAlignment="1">
      <alignment horizontal="right" vertical="center"/>
    </xf>
    <xf numFmtId="0" fontId="100" fillId="0" borderId="0" xfId="0" applyFont="1" applyAlignment="1">
      <alignment horizontal="left" vertical="center" wrapText="1"/>
    </xf>
    <xf numFmtId="0" fontId="98" fillId="0" borderId="0" xfId="0" applyFont="1" applyAlignment="1">
      <alignment horizontal="center"/>
    </xf>
    <xf numFmtId="0" fontId="103" fillId="0" borderId="0" xfId="0" applyFont="1" applyAlignment="1">
      <alignment horizontal="center" vertical="center"/>
    </xf>
    <xf numFmtId="0" fontId="95" fillId="0" borderId="0" xfId="0" applyFont="1"/>
    <xf numFmtId="0" fontId="100" fillId="0" borderId="0" xfId="0" applyFont="1" applyAlignment="1">
      <alignment horizontal="justify" vertical="center"/>
    </xf>
    <xf numFmtId="0" fontId="105" fillId="0" borderId="0" xfId="0" applyFont="1" applyAlignment="1">
      <alignment horizontal="center" vertical="center"/>
    </xf>
    <xf numFmtId="0" fontId="104" fillId="0" borderId="0" xfId="0" applyFont="1" applyAlignment="1">
      <alignment horizontal="left" vertical="center" wrapText="1"/>
    </xf>
    <xf numFmtId="0" fontId="104" fillId="0" borderId="0" xfId="0" applyFont="1"/>
    <xf numFmtId="0" fontId="100" fillId="0" borderId="0" xfId="0" applyFont="1" applyAlignment="1">
      <alignment horizontal="right"/>
    </xf>
    <xf numFmtId="0" fontId="94" fillId="0" borderId="0" xfId="0" applyFont="1" applyAlignment="1">
      <alignment horizontal="center"/>
    </xf>
    <xf numFmtId="0" fontId="95" fillId="0" borderId="0" xfId="0" applyFont="1" applyAlignment="1">
      <alignment horizontal="center" vertical="center"/>
    </xf>
    <xf numFmtId="0" fontId="104" fillId="0" borderId="0" xfId="0" applyFont="1" applyAlignment="1">
      <alignment horizontal="center" vertical="center"/>
    </xf>
    <xf numFmtId="0" fontId="104" fillId="0" borderId="0" xfId="0" applyFont="1" applyAlignment="1">
      <alignment horizontal="right" vertical="center"/>
    </xf>
    <xf numFmtId="0" fontId="100" fillId="0" borderId="0" xfId="0" applyFont="1" applyAlignment="1">
      <alignment horizontal="right" vertical="center"/>
    </xf>
    <xf numFmtId="0" fontId="94" fillId="0" borderId="0" xfId="0" applyFont="1" applyAlignment="1">
      <alignment horizontal="left" wrapText="1"/>
    </xf>
    <xf numFmtId="17" fontId="98" fillId="0" borderId="0" xfId="0" applyNumberFormat="1" applyFont="1" applyAlignment="1">
      <alignment horizontal="center" vertical="center" wrapText="1"/>
    </xf>
    <xf numFmtId="0" fontId="106" fillId="0" borderId="0" xfId="0" applyFont="1"/>
    <xf numFmtId="0" fontId="95" fillId="0" borderId="0" xfId="0" applyFont="1" applyAlignment="1">
      <alignment horizontal="left" vertical="center"/>
    </xf>
    <xf numFmtId="0" fontId="105" fillId="0" borderId="0" xfId="0" applyFont="1" applyAlignment="1">
      <alignment horizontal="center" vertical="center" wrapText="1"/>
    </xf>
    <xf numFmtId="0" fontId="96" fillId="0" borderId="0" xfId="0" applyFont="1" applyAlignment="1">
      <alignment horizontal="left" vertical="center" wrapText="1"/>
    </xf>
    <xf numFmtId="0" fontId="103" fillId="0" borderId="0" xfId="0" applyFont="1" applyAlignment="1">
      <alignment horizontal="center" vertical="center" wrapText="1"/>
    </xf>
    <xf numFmtId="0" fontId="113" fillId="0" borderId="0" xfId="0" applyFont="1" applyAlignment="1">
      <alignment horizontal="center" vertical="center" wrapText="1"/>
    </xf>
    <xf numFmtId="0" fontId="0" fillId="0" borderId="0" xfId="0" applyAlignment="1">
      <alignment vertical="center"/>
    </xf>
    <xf numFmtId="0" fontId="115" fillId="0" borderId="0" xfId="0" applyFont="1" applyAlignment="1">
      <alignment horizontal="center" vertical="center" wrapText="1"/>
    </xf>
    <xf numFmtId="0" fontId="116" fillId="0" borderId="0" xfId="0" applyFont="1" applyAlignment="1">
      <alignment vertical="center"/>
    </xf>
    <xf numFmtId="0" fontId="115" fillId="0" borderId="43" xfId="0" applyFont="1" applyBorder="1" applyAlignment="1">
      <alignment vertical="center" wrapText="1"/>
    </xf>
    <xf numFmtId="0" fontId="115" fillId="0" borderId="0" xfId="0" applyFont="1" applyAlignment="1">
      <alignment vertical="center" wrapText="1"/>
    </xf>
    <xf numFmtId="0" fontId="115" fillId="0" borderId="44" xfId="0" applyFont="1" applyBorder="1" applyAlignment="1">
      <alignment vertical="center" wrapText="1"/>
    </xf>
    <xf numFmtId="0" fontId="115" fillId="0" borderId="47" xfId="0" applyFont="1" applyBorder="1" applyAlignment="1">
      <alignment vertical="center" wrapText="1"/>
    </xf>
    <xf numFmtId="0" fontId="115" fillId="0" borderId="47" xfId="0" applyFont="1" applyBorder="1" applyAlignment="1">
      <alignment vertical="center"/>
    </xf>
    <xf numFmtId="0" fontId="86" fillId="0" borderId="47" xfId="0" applyFont="1" applyBorder="1" applyAlignment="1">
      <alignment vertical="center" wrapText="1"/>
    </xf>
    <xf numFmtId="0" fontId="86" fillId="0" borderId="49" xfId="0" applyFont="1" applyBorder="1" applyAlignment="1">
      <alignment vertical="center"/>
    </xf>
    <xf numFmtId="0" fontId="86" fillId="0" borderId="49" xfId="0" applyFont="1" applyBorder="1" applyAlignment="1">
      <alignment vertical="center" wrapText="1"/>
    </xf>
    <xf numFmtId="0" fontId="86" fillId="0" borderId="43" xfId="0" applyFont="1" applyBorder="1" applyAlignment="1">
      <alignment vertical="center" wrapText="1"/>
    </xf>
    <xf numFmtId="0" fontId="116" fillId="0" borderId="0" xfId="0" applyFont="1" applyAlignment="1">
      <alignment horizontal="center" vertical="center" wrapText="1"/>
    </xf>
    <xf numFmtId="0" fontId="86" fillId="0" borderId="47" xfId="0" applyFont="1" applyBorder="1" applyAlignment="1">
      <alignment vertical="center"/>
    </xf>
    <xf numFmtId="0" fontId="86" fillId="0" borderId="47" xfId="0" applyFont="1" applyBorder="1" applyAlignment="1">
      <alignment horizontal="center" vertical="center" wrapText="1"/>
    </xf>
    <xf numFmtId="0" fontId="86" fillId="0" borderId="37" xfId="0" applyFont="1" applyBorder="1" applyAlignment="1">
      <alignment vertical="center" wrapText="1"/>
    </xf>
    <xf numFmtId="0" fontId="87" fillId="0" borderId="47" xfId="0" applyFont="1" applyBorder="1" applyAlignment="1">
      <alignment vertical="center"/>
    </xf>
    <xf numFmtId="0" fontId="87" fillId="0" borderId="47" xfId="0" applyFont="1" applyBorder="1" applyAlignment="1">
      <alignment vertical="center" wrapText="1"/>
    </xf>
    <xf numFmtId="0" fontId="87" fillId="0" borderId="37" xfId="0" applyFont="1" applyBorder="1" applyAlignment="1">
      <alignment vertical="center" wrapText="1"/>
    </xf>
    <xf numFmtId="0" fontId="116" fillId="0" borderId="47" xfId="0" applyFont="1" applyBorder="1" applyAlignment="1">
      <alignment horizontal="center" vertical="center" wrapText="1"/>
    </xf>
    <xf numFmtId="0" fontId="116" fillId="0" borderId="47" xfId="0" applyFont="1" applyBorder="1" applyAlignment="1">
      <alignment horizontal="center" vertical="center"/>
    </xf>
    <xf numFmtId="0" fontId="85" fillId="0" borderId="47" xfId="0" applyFont="1" applyBorder="1" applyAlignment="1">
      <alignment horizontal="center" vertical="center" wrapText="1"/>
    </xf>
    <xf numFmtId="0" fontId="87" fillId="0" borderId="47" xfId="0" applyFont="1" applyBorder="1" applyAlignment="1">
      <alignment horizontal="center" vertical="center" wrapText="1"/>
    </xf>
    <xf numFmtId="0" fontId="85" fillId="0" borderId="47" xfId="0" applyFont="1" applyBorder="1" applyAlignment="1">
      <alignment horizontal="center" vertical="center"/>
    </xf>
    <xf numFmtId="0" fontId="87" fillId="0" borderId="47" xfId="0" applyFont="1" applyBorder="1" applyAlignment="1">
      <alignment horizontal="center" vertical="center"/>
    </xf>
    <xf numFmtId="0" fontId="116" fillId="0" borderId="49" xfId="0" applyFont="1" applyBorder="1" applyAlignment="1">
      <alignment horizontal="center" vertical="center" wrapText="1"/>
    </xf>
    <xf numFmtId="0" fontId="116" fillId="0" borderId="43" xfId="0" applyFont="1" applyBorder="1" applyAlignment="1">
      <alignment horizontal="center" vertical="center" wrapText="1"/>
    </xf>
    <xf numFmtId="0" fontId="85" fillId="0" borderId="0" xfId="0" applyFont="1" applyAlignment="1">
      <alignment vertical="center"/>
    </xf>
    <xf numFmtId="0" fontId="116" fillId="0" borderId="37" xfId="0" applyFont="1" applyBorder="1" applyAlignment="1">
      <alignment horizontal="center" vertical="center" wrapText="1"/>
    </xf>
    <xf numFmtId="0" fontId="116" fillId="0" borderId="20" xfId="0" applyFont="1" applyBorder="1" applyAlignment="1">
      <alignment horizontal="center" vertical="center" wrapText="1"/>
    </xf>
    <xf numFmtId="0" fontId="116" fillId="0" borderId="40" xfId="0" applyFont="1" applyBorder="1" applyAlignment="1">
      <alignment horizontal="center" vertical="center" wrapText="1"/>
    </xf>
    <xf numFmtId="0" fontId="116" fillId="0" borderId="18" xfId="0" applyFont="1" applyBorder="1" applyAlignment="1">
      <alignment horizontal="center" vertical="center" wrapText="1"/>
    </xf>
    <xf numFmtId="0" fontId="85" fillId="0" borderId="18" xfId="0" applyFont="1" applyBorder="1" applyAlignment="1">
      <alignment horizontal="center" vertical="center" wrapText="1"/>
    </xf>
    <xf numFmtId="0" fontId="85" fillId="0" borderId="18" xfId="0" applyFont="1" applyBorder="1" applyAlignment="1">
      <alignment horizontal="center" vertical="center"/>
    </xf>
    <xf numFmtId="0" fontId="116" fillId="0" borderId="18" xfId="0" applyFont="1" applyBorder="1" applyAlignment="1">
      <alignment horizontal="center" vertical="center"/>
    </xf>
    <xf numFmtId="0" fontId="116" fillId="0" borderId="0" xfId="0" applyFont="1" applyAlignment="1">
      <alignment horizontal="center" vertical="center"/>
    </xf>
    <xf numFmtId="0" fontId="115" fillId="0" borderId="47" xfId="0" applyFont="1" applyBorder="1" applyAlignment="1">
      <alignment horizontal="center" vertical="center" wrapText="1"/>
    </xf>
    <xf numFmtId="0" fontId="116" fillId="0" borderId="39" xfId="0" applyFont="1" applyBorder="1" applyAlignment="1">
      <alignment horizontal="center" vertical="center"/>
    </xf>
    <xf numFmtId="0" fontId="86" fillId="0" borderId="45" xfId="0" applyFont="1" applyBorder="1" applyAlignment="1">
      <alignment horizontal="center" vertical="center" wrapText="1"/>
    </xf>
    <xf numFmtId="0" fontId="87" fillId="0" borderId="51" xfId="0" applyFont="1" applyBorder="1" applyAlignment="1">
      <alignment horizontal="center" vertical="center"/>
    </xf>
    <xf numFmtId="0" fontId="116" fillId="0" borderId="32" xfId="0" applyFont="1" applyBorder="1" applyAlignment="1">
      <alignment horizontal="center" vertical="center" wrapText="1"/>
    </xf>
    <xf numFmtId="0" fontId="84" fillId="0" borderId="49" xfId="0" applyFont="1" applyBorder="1" applyAlignment="1">
      <alignment horizontal="center" vertical="center" wrapText="1"/>
    </xf>
    <xf numFmtId="0" fontId="85" fillId="0" borderId="44" xfId="0" applyFont="1" applyBorder="1" applyAlignment="1">
      <alignment horizontal="center" vertical="center"/>
    </xf>
    <xf numFmtId="0" fontId="87" fillId="0" borderId="40" xfId="0" applyFont="1" applyBorder="1" applyAlignment="1">
      <alignment horizontal="left" vertical="center"/>
    </xf>
    <xf numFmtId="0" fontId="84" fillId="0" borderId="40" xfId="0" applyFont="1" applyBorder="1" applyAlignment="1">
      <alignment horizontal="center" vertical="center" wrapText="1"/>
    </xf>
    <xf numFmtId="0" fontId="85" fillId="0" borderId="50" xfId="0" applyFont="1" applyBorder="1" applyAlignment="1">
      <alignment vertical="center" wrapText="1"/>
    </xf>
    <xf numFmtId="0" fontId="85" fillId="0" borderId="62" xfId="0" applyFont="1" applyBorder="1" applyAlignment="1">
      <alignment horizontal="center" vertical="center" wrapText="1"/>
    </xf>
    <xf numFmtId="0" fontId="85" fillId="0" borderId="51" xfId="0" applyFont="1" applyBorder="1" applyAlignment="1">
      <alignment horizontal="center" vertical="center"/>
    </xf>
    <xf numFmtId="0" fontId="85" fillId="0" borderId="20" xfId="0" applyFont="1" applyBorder="1" applyAlignment="1">
      <alignment vertical="center" wrapText="1"/>
    </xf>
    <xf numFmtId="0" fontId="85" fillId="0" borderId="40" xfId="0" applyFont="1" applyBorder="1" applyAlignment="1">
      <alignment vertical="center" wrapText="1"/>
    </xf>
    <xf numFmtId="0" fontId="85" fillId="0" borderId="19" xfId="0" applyFont="1" applyBorder="1" applyAlignment="1">
      <alignment vertical="center" wrapText="1"/>
    </xf>
    <xf numFmtId="0" fontId="115" fillId="0" borderId="51" xfId="0" applyFont="1" applyBorder="1" applyAlignment="1">
      <alignment horizontal="center" vertical="center"/>
    </xf>
    <xf numFmtId="0" fontId="116" fillId="0" borderId="46" xfId="0" applyFont="1" applyBorder="1" applyAlignment="1">
      <alignment horizontal="center" vertical="center"/>
    </xf>
    <xf numFmtId="0" fontId="116" fillId="0" borderId="40" xfId="0" applyFont="1" applyBorder="1" applyAlignment="1">
      <alignment horizontal="left" vertical="center"/>
    </xf>
    <xf numFmtId="0" fontId="121" fillId="0" borderId="40" xfId="0" applyFont="1" applyBorder="1" applyAlignment="1">
      <alignment horizontal="center" vertical="center"/>
    </xf>
    <xf numFmtId="0" fontId="87" fillId="0" borderId="18" xfId="0" applyFont="1" applyBorder="1" applyAlignment="1">
      <alignment horizontal="center" vertical="center"/>
    </xf>
    <xf numFmtId="0" fontId="115" fillId="0" borderId="0" xfId="0" applyFont="1" applyAlignment="1">
      <alignment horizontal="center" vertical="center"/>
    </xf>
    <xf numFmtId="0" fontId="121" fillId="0" borderId="0" xfId="0" applyFont="1" applyAlignment="1">
      <alignment horizontal="center" vertical="center"/>
    </xf>
    <xf numFmtId="16" fontId="116" fillId="0" borderId="0" xfId="0" applyNumberFormat="1" applyFont="1" applyAlignment="1">
      <alignment horizontal="center" vertical="center"/>
    </xf>
    <xf numFmtId="0" fontId="122" fillId="0" borderId="0" xfId="2" applyFont="1" applyAlignment="1">
      <alignment vertical="center"/>
    </xf>
    <xf numFmtId="0" fontId="123" fillId="0" borderId="0" xfId="0" applyFont="1" applyAlignment="1">
      <alignment horizontal="center" vertical="center"/>
    </xf>
    <xf numFmtId="0" fontId="124" fillId="0" borderId="0" xfId="0" applyFont="1" applyAlignment="1">
      <alignment vertical="center"/>
    </xf>
    <xf numFmtId="0" fontId="116" fillId="0" borderId="20" xfId="0" applyFont="1" applyBorder="1" applyAlignment="1">
      <alignment horizontal="center" vertical="center"/>
    </xf>
    <xf numFmtId="0" fontId="125" fillId="0" borderId="0" xfId="0" applyFont="1" applyAlignment="1">
      <alignment horizontal="center" vertical="center" wrapText="1"/>
    </xf>
    <xf numFmtId="0" fontId="87" fillId="0" borderId="0" xfId="0" applyFont="1" applyAlignment="1">
      <alignment horizontal="center" vertical="center" wrapText="1"/>
    </xf>
    <xf numFmtId="0" fontId="126" fillId="0" borderId="0" xfId="0" applyFont="1" applyAlignment="1">
      <alignment horizontal="center" vertical="center" wrapText="1"/>
    </xf>
    <xf numFmtId="0" fontId="127" fillId="0" borderId="0" xfId="0" applyFont="1" applyAlignment="1">
      <alignment horizontal="center" vertical="center" wrapText="1"/>
    </xf>
    <xf numFmtId="16" fontId="116" fillId="0" borderId="0" xfId="0" applyNumberFormat="1" applyFont="1" applyAlignment="1">
      <alignment horizontal="center" vertical="center" wrapText="1"/>
    </xf>
    <xf numFmtId="0" fontId="87" fillId="0" borderId="0" xfId="0" applyFont="1" applyAlignment="1">
      <alignment vertical="center" wrapText="1"/>
    </xf>
    <xf numFmtId="0" fontId="87" fillId="0" borderId="18" xfId="0" applyFont="1" applyBorder="1" applyAlignment="1">
      <alignment horizontal="center" vertical="center" wrapText="1"/>
    </xf>
    <xf numFmtId="0" fontId="116" fillId="0" borderId="0" xfId="0" applyFont="1" applyAlignment="1">
      <alignment vertical="center" wrapText="1"/>
    </xf>
    <xf numFmtId="0" fontId="128" fillId="0" borderId="0" xfId="0" applyFont="1" applyAlignment="1">
      <alignment horizontal="center" vertical="center" wrapText="1"/>
    </xf>
    <xf numFmtId="0" fontId="129" fillId="0" borderId="0" xfId="0" applyFont="1" applyAlignment="1">
      <alignment horizontal="center" vertical="center"/>
    </xf>
    <xf numFmtId="0" fontId="130" fillId="0" borderId="0" xfId="0" applyFont="1" applyAlignment="1">
      <alignment horizontal="center" vertical="center" wrapText="1"/>
    </xf>
    <xf numFmtId="0" fontId="131" fillId="0" borderId="0" xfId="0" applyFont="1" applyAlignment="1">
      <alignment horizontal="center" vertical="center"/>
    </xf>
    <xf numFmtId="0" fontId="129" fillId="0" borderId="0" xfId="0" applyFont="1" applyAlignment="1">
      <alignment horizontal="center" vertical="center" wrapText="1"/>
    </xf>
    <xf numFmtId="0" fontId="132" fillId="0" borderId="0" xfId="0" applyFont="1" applyAlignment="1">
      <alignment horizontal="center" vertical="center" wrapText="1"/>
    </xf>
    <xf numFmtId="0" fontId="132" fillId="0" borderId="0" xfId="0" applyFont="1" applyAlignment="1">
      <alignment horizontal="center" vertical="center"/>
    </xf>
    <xf numFmtId="0" fontId="133" fillId="0" borderId="0" xfId="0" applyFont="1" applyAlignment="1">
      <alignment horizontal="center" vertical="center"/>
    </xf>
    <xf numFmtId="0" fontId="129" fillId="0" borderId="0" xfId="0" applyFont="1" applyAlignment="1">
      <alignment vertical="center"/>
    </xf>
    <xf numFmtId="16" fontId="129" fillId="0" borderId="0" xfId="0" applyNumberFormat="1" applyFont="1" applyAlignment="1">
      <alignment horizontal="center" vertical="center" wrapText="1"/>
    </xf>
    <xf numFmtId="0" fontId="134" fillId="0" borderId="0" xfId="0" applyFont="1" applyAlignment="1">
      <alignment vertical="center"/>
    </xf>
    <xf numFmtId="0" fontId="131" fillId="0" borderId="0" xfId="0" applyFont="1" applyAlignment="1">
      <alignment horizontal="center" vertical="center" wrapText="1"/>
    </xf>
    <xf numFmtId="0" fontId="135" fillId="0" borderId="0" xfId="0" applyFont="1" applyAlignment="1">
      <alignment vertical="center"/>
    </xf>
    <xf numFmtId="0" fontId="116" fillId="0" borderId="0" xfId="0" applyFont="1" applyAlignment="1">
      <alignment horizontal="left" vertical="center"/>
    </xf>
    <xf numFmtId="0" fontId="87" fillId="0" borderId="0" xfId="0" applyFont="1" applyAlignment="1">
      <alignment horizontal="left" vertical="center" wrapText="1"/>
    </xf>
    <xf numFmtId="0" fontId="116" fillId="0" borderId="0" xfId="0" applyFont="1" applyAlignment="1">
      <alignment horizontal="left" vertical="center" wrapText="1"/>
    </xf>
    <xf numFmtId="0" fontId="116" fillId="0" borderId="0" xfId="0" applyFont="1" applyAlignment="1">
      <alignment horizontal="center"/>
    </xf>
    <xf numFmtId="0" fontId="123" fillId="0" borderId="0" xfId="0" applyFont="1" applyAlignment="1">
      <alignment vertical="center"/>
    </xf>
    <xf numFmtId="0" fontId="123" fillId="0" borderId="0" xfId="0" applyFont="1" applyAlignment="1">
      <alignment horizontal="left" vertical="center"/>
    </xf>
    <xf numFmtId="0" fontId="87" fillId="0" borderId="0" xfId="0" applyFont="1" applyAlignment="1">
      <alignment horizontal="left"/>
    </xf>
    <xf numFmtId="0" fontId="117" fillId="0" borderId="0" xfId="0" applyFont="1" applyAlignment="1">
      <alignment vertical="center"/>
    </xf>
    <xf numFmtId="0" fontId="0" fillId="0" borderId="0" xfId="0" applyAlignment="1">
      <alignment horizontal="center"/>
    </xf>
    <xf numFmtId="0" fontId="116" fillId="0" borderId="45" xfId="0" applyFont="1" applyBorder="1" applyAlignment="1">
      <alignment horizontal="left" vertical="center"/>
    </xf>
    <xf numFmtId="0" fontId="115" fillId="0" borderId="18" xfId="0" applyFont="1" applyBorder="1" applyAlignment="1">
      <alignment horizontal="center" vertical="center" wrapText="1"/>
    </xf>
    <xf numFmtId="0" fontId="115" fillId="0" borderId="52" xfId="0" applyFont="1" applyBorder="1" applyAlignment="1">
      <alignment horizontal="center" vertical="center" wrapText="1"/>
    </xf>
    <xf numFmtId="0" fontId="85" fillId="0" borderId="20" xfId="0" applyFont="1" applyBorder="1" applyAlignment="1">
      <alignment horizontal="center" vertical="center" wrapText="1"/>
    </xf>
    <xf numFmtId="9" fontId="116" fillId="0" borderId="18" xfId="0" applyNumberFormat="1" applyFont="1" applyBorder="1" applyAlignment="1">
      <alignment horizontal="center" vertical="center" wrapText="1"/>
    </xf>
    <xf numFmtId="3" fontId="116" fillId="0" borderId="18" xfId="0" applyNumberFormat="1" applyFont="1" applyBorder="1" applyAlignment="1">
      <alignment horizontal="center" vertical="center" wrapText="1"/>
    </xf>
    <xf numFmtId="0" fontId="3" fillId="0" borderId="0" xfId="2" applyAlignment="1">
      <alignment vertical="center"/>
    </xf>
    <xf numFmtId="0" fontId="32" fillId="0" borderId="0" xfId="0" applyFont="1" applyAlignment="1">
      <alignment horizontal="left" vertical="center"/>
    </xf>
    <xf numFmtId="0" fontId="34" fillId="0" borderId="0" xfId="0" applyFont="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32" fillId="0" borderId="0" xfId="0" applyFont="1" applyAlignment="1">
      <alignment horizontal="center" vertical="center" wrapText="1"/>
    </xf>
    <xf numFmtId="0" fontId="32" fillId="0" borderId="0" xfId="0" applyFont="1" applyAlignment="1">
      <alignment horizontal="center" vertical="center"/>
    </xf>
    <xf numFmtId="0" fontId="33" fillId="0" borderId="0" xfId="0" applyFont="1" applyAlignment="1">
      <alignment horizontal="center"/>
    </xf>
    <xf numFmtId="0" fontId="32" fillId="0" borderId="0" xfId="0" applyFont="1" applyAlignment="1">
      <alignment horizontal="center"/>
    </xf>
    <xf numFmtId="0" fontId="34" fillId="0" borderId="0" xfId="0" applyFont="1" applyAlignment="1">
      <alignment horizontal="center"/>
    </xf>
    <xf numFmtId="0" fontId="30" fillId="0" borderId="0" xfId="0" applyFont="1" applyAlignment="1">
      <alignment horizontal="left" vertical="top" wrapText="1"/>
    </xf>
    <xf numFmtId="0" fontId="30" fillId="0" borderId="0" xfId="0" applyFont="1" applyAlignment="1">
      <alignment horizontal="center" vertical="top" wrapText="1"/>
    </xf>
    <xf numFmtId="0" fontId="31" fillId="0" borderId="0" xfId="0" applyFont="1" applyAlignment="1">
      <alignment horizontal="center" vertical="top" wrapText="1"/>
    </xf>
    <xf numFmtId="0" fontId="31" fillId="0" borderId="0" xfId="0" applyFont="1" applyAlignment="1">
      <alignment horizontal="left" vertical="top" wrapText="1"/>
    </xf>
    <xf numFmtId="0" fontId="30" fillId="0" borderId="0" xfId="0" applyFont="1" applyAlignment="1">
      <alignment horizontal="left" wrapText="1"/>
    </xf>
    <xf numFmtId="0" fontId="30" fillId="0" borderId="0" xfId="0" applyFont="1" applyAlignment="1">
      <alignment horizontal="center" wrapText="1"/>
    </xf>
    <xf numFmtId="0" fontId="29" fillId="0" borderId="0" xfId="0" applyFont="1" applyAlignment="1">
      <alignment horizontal="center" wrapText="1"/>
    </xf>
    <xf numFmtId="0" fontId="31" fillId="0" borderId="0" xfId="0" applyFont="1" applyAlignment="1">
      <alignment horizontal="right" vertical="center" wrapText="1"/>
    </xf>
    <xf numFmtId="0" fontId="29" fillId="0" borderId="28" xfId="0" applyFont="1" applyBorder="1" applyAlignment="1">
      <alignment horizontal="center" vertical="center" wrapText="1"/>
    </xf>
    <xf numFmtId="0" fontId="29" fillId="0" borderId="30" xfId="0" applyFont="1" applyBorder="1" applyAlignment="1">
      <alignment horizontal="center" vertical="center" wrapText="1"/>
    </xf>
    <xf numFmtId="0" fontId="31" fillId="0" borderId="36" xfId="0" applyFont="1" applyBorder="1" applyAlignment="1">
      <alignment horizontal="left" wrapText="1"/>
    </xf>
    <xf numFmtId="0" fontId="29" fillId="0" borderId="36" xfId="0" applyFont="1" applyBorder="1" applyAlignment="1">
      <alignment horizontal="center" wrapText="1"/>
    </xf>
    <xf numFmtId="0" fontId="29" fillId="0" borderId="0" xfId="0" applyFont="1" applyAlignment="1">
      <alignment horizontal="left" vertical="top" wrapText="1"/>
    </xf>
    <xf numFmtId="0" fontId="29" fillId="0" borderId="0" xfId="0" applyFont="1" applyAlignment="1">
      <alignment horizontal="center" vertical="center" wrapText="1"/>
    </xf>
    <xf numFmtId="0" fontId="30" fillId="0" borderId="0" xfId="0" applyFont="1" applyAlignment="1">
      <alignment horizontal="left" vertical="center" wrapText="1"/>
    </xf>
    <xf numFmtId="0" fontId="30" fillId="0" borderId="0" xfId="0" applyFont="1" applyAlignment="1">
      <alignment horizontal="left" vertical="center"/>
    </xf>
    <xf numFmtId="0" fontId="26" fillId="0" borderId="0" xfId="1" applyFont="1" applyAlignment="1">
      <alignment horizontal="left" vertical="top" wrapText="1"/>
    </xf>
    <xf numFmtId="0" fontId="26" fillId="0" borderId="0" xfId="1" applyFont="1" applyAlignment="1">
      <alignment horizontal="center" vertical="center" wrapText="1"/>
    </xf>
    <xf numFmtId="0" fontId="24" fillId="0" borderId="0" xfId="1" applyFont="1" applyAlignment="1">
      <alignment horizontal="left" vertical="center" wrapText="1"/>
    </xf>
    <xf numFmtId="0" fontId="26" fillId="0" borderId="28" xfId="1" applyFont="1" applyBorder="1" applyAlignment="1">
      <alignment horizontal="center" vertical="center" wrapText="1"/>
    </xf>
    <xf numFmtId="0" fontId="26" fillId="0" borderId="29" xfId="1" applyFont="1" applyBorder="1" applyAlignment="1">
      <alignment horizontal="center" vertical="center" wrapText="1"/>
    </xf>
    <xf numFmtId="0" fontId="6" fillId="0" borderId="0" xfId="0" applyFont="1" applyAlignment="1">
      <alignment horizontal="left" vertical="center"/>
    </xf>
    <xf numFmtId="0" fontId="7" fillId="0" borderId="11" xfId="0" applyFont="1" applyBorder="1" applyAlignment="1">
      <alignment horizontal="center" vertical="center" wrapText="1"/>
    </xf>
    <xf numFmtId="0" fontId="7" fillId="0" borderId="14" xfId="0" applyFont="1" applyBorder="1" applyAlignment="1">
      <alignment horizontal="center" vertical="center" wrapText="1"/>
    </xf>
    <xf numFmtId="0" fontId="15" fillId="0" borderId="6" xfId="0" applyFont="1" applyBorder="1" applyAlignment="1">
      <alignment horizontal="justify" vertical="center" wrapText="1"/>
    </xf>
    <xf numFmtId="0" fontId="15" fillId="0" borderId="9" xfId="0" applyFont="1" applyBorder="1" applyAlignment="1">
      <alignment horizontal="justify" vertical="center" wrapText="1"/>
    </xf>
    <xf numFmtId="0" fontId="15" fillId="0" borderId="6"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2"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16" xfId="0" applyFont="1" applyBorder="1" applyAlignment="1">
      <alignment horizontal="center" vertical="center" wrapText="1"/>
    </xf>
    <xf numFmtId="0" fontId="3" fillId="0" borderId="0" xfId="2" applyAlignment="1">
      <alignment horizontal="center" vertical="center"/>
    </xf>
    <xf numFmtId="0" fontId="116" fillId="0" borderId="0" xfId="0" applyFont="1" applyAlignment="1">
      <alignment horizontal="center" vertical="center" wrapText="1"/>
    </xf>
    <xf numFmtId="0" fontId="85" fillId="0" borderId="0" xfId="0" applyFont="1" applyAlignment="1">
      <alignment horizontal="center" vertical="center" wrapText="1"/>
    </xf>
    <xf numFmtId="0" fontId="123" fillId="0" borderId="0" xfId="0" applyFont="1" applyAlignment="1">
      <alignment horizontal="left" vertical="center"/>
    </xf>
    <xf numFmtId="0" fontId="115" fillId="0" borderId="52" xfId="0" applyFont="1" applyBorder="1" applyAlignment="1">
      <alignment horizontal="center" vertical="center" wrapText="1"/>
    </xf>
    <xf numFmtId="0" fontId="115" fillId="0" borderId="58" xfId="0" applyFont="1" applyBorder="1" applyAlignment="1">
      <alignment horizontal="center" vertical="center" wrapText="1"/>
    </xf>
    <xf numFmtId="0" fontId="116" fillId="0" borderId="0" xfId="0" applyFont="1" applyAlignment="1">
      <alignment horizontal="left" vertical="center" wrapText="1"/>
    </xf>
    <xf numFmtId="0" fontId="117" fillId="0" borderId="0" xfId="0" applyFont="1" applyAlignment="1">
      <alignment horizontal="left" vertical="center"/>
    </xf>
    <xf numFmtId="0" fontId="116" fillId="0" borderId="0" xfId="0" applyFont="1" applyAlignment="1">
      <alignment horizontal="left" vertical="center"/>
    </xf>
    <xf numFmtId="0" fontId="87" fillId="0" borderId="0" xfId="0" applyFont="1" applyAlignment="1">
      <alignment horizontal="left" vertical="center"/>
    </xf>
    <xf numFmtId="0" fontId="85" fillId="0" borderId="50" xfId="0" applyFont="1" applyBorder="1" applyAlignment="1">
      <alignment horizontal="center" vertical="center" wrapText="1"/>
    </xf>
    <xf numFmtId="0" fontId="85" fillId="0" borderId="45" xfId="0" applyFont="1" applyBorder="1" applyAlignment="1">
      <alignment horizontal="center" vertical="center" wrapText="1"/>
    </xf>
    <xf numFmtId="0" fontId="85" fillId="0" borderId="61" xfId="0" applyFont="1" applyBorder="1" applyAlignment="1">
      <alignment horizontal="center" vertical="center" wrapText="1"/>
    </xf>
    <xf numFmtId="0" fontId="85" fillId="0" borderId="46" xfId="0" applyFont="1" applyBorder="1" applyAlignment="1">
      <alignment horizontal="center" vertical="center" wrapText="1"/>
    </xf>
    <xf numFmtId="0" fontId="85" fillId="0" borderId="20" xfId="0" applyFont="1" applyBorder="1" applyAlignment="1">
      <alignment horizontal="center" vertical="center" wrapText="1"/>
    </xf>
    <xf numFmtId="0" fontId="85" fillId="0" borderId="40" xfId="0" applyFont="1" applyBorder="1" applyAlignment="1">
      <alignment horizontal="center" vertical="center" wrapText="1"/>
    </xf>
    <xf numFmtId="0" fontId="85" fillId="0" borderId="19" xfId="0" applyFont="1" applyBorder="1" applyAlignment="1">
      <alignment horizontal="center" vertical="center" wrapText="1"/>
    </xf>
    <xf numFmtId="0" fontId="116" fillId="0" borderId="37" xfId="0" applyFont="1" applyBorder="1" applyAlignment="1">
      <alignment horizontal="center" vertical="center" wrapText="1"/>
    </xf>
    <xf numFmtId="0" fontId="116" fillId="0" borderId="38" xfId="0" applyFont="1" applyBorder="1" applyAlignment="1">
      <alignment horizontal="center" vertical="center" wrapText="1"/>
    </xf>
    <xf numFmtId="0" fontId="116" fillId="0" borderId="48" xfId="0" applyFont="1" applyBorder="1" applyAlignment="1">
      <alignment horizontal="center" vertical="center" wrapText="1"/>
    </xf>
    <xf numFmtId="0" fontId="116" fillId="0" borderId="59" xfId="0" applyFont="1" applyBorder="1" applyAlignment="1">
      <alignment horizontal="center" vertical="center" wrapText="1"/>
    </xf>
    <xf numFmtId="0" fontId="116" fillId="0" borderId="39" xfId="0" applyFont="1" applyBorder="1" applyAlignment="1">
      <alignment horizontal="center" vertical="center" wrapText="1"/>
    </xf>
    <xf numFmtId="0" fontId="116" fillId="0" borderId="60" xfId="0" applyFont="1" applyBorder="1" applyAlignment="1">
      <alignment horizontal="center" vertical="center" wrapText="1"/>
    </xf>
    <xf numFmtId="0" fontId="116" fillId="0" borderId="19" xfId="0" applyFont="1" applyBorder="1" applyAlignment="1">
      <alignment horizontal="center" vertical="center" wrapText="1"/>
    </xf>
    <xf numFmtId="0" fontId="116" fillId="0" borderId="47" xfId="0" applyFont="1" applyBorder="1" applyAlignment="1">
      <alignment horizontal="center" vertical="center" wrapText="1"/>
    </xf>
    <xf numFmtId="0" fontId="116" fillId="0" borderId="51" xfId="0" applyFont="1" applyBorder="1" applyAlignment="1">
      <alignment horizontal="center" vertical="center" wrapText="1"/>
    </xf>
    <xf numFmtId="0" fontId="87" fillId="0" borderId="49" xfId="0" applyFont="1" applyBorder="1" applyAlignment="1">
      <alignment horizontal="center" vertical="center" wrapText="1"/>
    </xf>
    <xf numFmtId="0" fontId="87" fillId="0" borderId="51" xfId="0" applyFont="1" applyBorder="1" applyAlignment="1">
      <alignment horizontal="center" vertical="center" wrapText="1"/>
    </xf>
    <xf numFmtId="0" fontId="87" fillId="0" borderId="18" xfId="0" applyFont="1" applyBorder="1" applyAlignment="1">
      <alignment horizontal="center" vertical="center" wrapText="1"/>
    </xf>
    <xf numFmtId="0" fontId="116" fillId="0" borderId="18" xfId="0" applyFont="1" applyBorder="1" applyAlignment="1">
      <alignment horizontal="center" vertical="center" wrapText="1"/>
    </xf>
    <xf numFmtId="0" fontId="116" fillId="0" borderId="18" xfId="0" applyFont="1" applyBorder="1" applyAlignment="1">
      <alignment horizontal="center" vertical="center"/>
    </xf>
    <xf numFmtId="0" fontId="116" fillId="0" borderId="55" xfId="0" applyFont="1" applyBorder="1" applyAlignment="1">
      <alignment horizontal="center" vertical="center" wrapText="1"/>
    </xf>
    <xf numFmtId="0" fontId="116" fillId="0" borderId="56" xfId="0" applyFont="1" applyBorder="1" applyAlignment="1">
      <alignment horizontal="center" vertical="center" wrapText="1"/>
    </xf>
    <xf numFmtId="0" fontId="116" fillId="0" borderId="20" xfId="0" applyFont="1" applyBorder="1" applyAlignment="1">
      <alignment horizontal="center" vertical="center" wrapText="1"/>
    </xf>
    <xf numFmtId="0" fontId="116" fillId="0" borderId="40" xfId="0" applyFont="1" applyBorder="1" applyAlignment="1">
      <alignment horizontal="center" vertical="center" wrapText="1"/>
    </xf>
    <xf numFmtId="0" fontId="116" fillId="0" borderId="57" xfId="0" applyFont="1" applyBorder="1" applyAlignment="1">
      <alignment horizontal="center" vertical="center" wrapText="1"/>
    </xf>
    <xf numFmtId="0" fontId="115" fillId="0" borderId="20" xfId="0" applyFont="1" applyBorder="1" applyAlignment="1">
      <alignment horizontal="center" vertical="center"/>
    </xf>
    <xf numFmtId="0" fontId="115" fillId="0" borderId="40" xfId="0" applyFont="1" applyBorder="1" applyAlignment="1">
      <alignment horizontal="center" vertical="center"/>
    </xf>
    <xf numFmtId="0" fontId="115" fillId="0" borderId="19" xfId="0" applyFont="1" applyBorder="1" applyAlignment="1">
      <alignment horizontal="center" vertical="center"/>
    </xf>
    <xf numFmtId="0" fontId="115" fillId="0" borderId="53" xfId="0" applyFont="1" applyBorder="1" applyAlignment="1">
      <alignment horizontal="center" vertical="center" wrapText="1"/>
    </xf>
    <xf numFmtId="0" fontId="115" fillId="0" borderId="42" xfId="0" applyFont="1" applyBorder="1" applyAlignment="1">
      <alignment horizontal="center" vertical="center" wrapText="1"/>
    </xf>
    <xf numFmtId="0" fontId="86" fillId="0" borderId="20" xfId="0" applyFont="1" applyBorder="1" applyAlignment="1">
      <alignment horizontal="center" vertical="center" wrapText="1"/>
    </xf>
    <xf numFmtId="0" fontId="86" fillId="0" borderId="19" xfId="0" applyFont="1" applyBorder="1" applyAlignment="1">
      <alignment horizontal="center" vertical="center" wrapText="1"/>
    </xf>
    <xf numFmtId="0" fontId="84" fillId="0" borderId="20" xfId="0" applyFont="1" applyBorder="1" applyAlignment="1">
      <alignment horizontal="center" vertical="center"/>
    </xf>
    <xf numFmtId="0" fontId="84" fillId="0" borderId="40" xfId="0" applyFont="1" applyBorder="1" applyAlignment="1">
      <alignment horizontal="center" vertical="center"/>
    </xf>
    <xf numFmtId="0" fontId="84" fillId="0" borderId="19" xfId="0" applyFont="1" applyBorder="1" applyAlignment="1">
      <alignment horizontal="center" vertical="center"/>
    </xf>
    <xf numFmtId="0" fontId="86" fillId="0" borderId="18" xfId="0" applyFont="1" applyBorder="1" applyAlignment="1">
      <alignment horizontal="center" vertical="center" wrapText="1"/>
    </xf>
    <xf numFmtId="0" fontId="87" fillId="0" borderId="47" xfId="0" applyFont="1" applyBorder="1" applyAlignment="1">
      <alignment horizontal="center" vertical="center" wrapText="1"/>
    </xf>
    <xf numFmtId="0" fontId="116" fillId="0" borderId="46" xfId="0" applyFont="1" applyBorder="1" applyAlignment="1">
      <alignment horizontal="center" vertical="center" wrapText="1"/>
    </xf>
    <xf numFmtId="0" fontId="84" fillId="0" borderId="50" xfId="0" applyFont="1" applyBorder="1" applyAlignment="1">
      <alignment horizontal="center" vertical="center"/>
    </xf>
    <xf numFmtId="0" fontId="84" fillId="0" borderId="45" xfId="0" applyFont="1" applyBorder="1" applyAlignment="1">
      <alignment horizontal="center" vertical="center"/>
    </xf>
    <xf numFmtId="0" fontId="84" fillId="0" borderId="46" xfId="0" applyFont="1" applyBorder="1" applyAlignment="1">
      <alignment horizontal="center" vertical="center"/>
    </xf>
    <xf numFmtId="0" fontId="86" fillId="0" borderId="49" xfId="0" applyFont="1" applyBorder="1" applyAlignment="1">
      <alignment horizontal="center" vertical="center" wrapText="1"/>
    </xf>
    <xf numFmtId="0" fontId="86" fillId="0" borderId="51" xfId="0" applyFont="1" applyBorder="1" applyAlignment="1">
      <alignment horizontal="center" vertical="center" wrapText="1"/>
    </xf>
    <xf numFmtId="0" fontId="115" fillId="0" borderId="41" xfId="0" applyFont="1" applyBorder="1" applyAlignment="1">
      <alignment horizontal="center" vertical="center" wrapText="1"/>
    </xf>
    <xf numFmtId="0" fontId="115" fillId="0" borderId="36" xfId="0" applyFont="1" applyBorder="1" applyAlignment="1">
      <alignment horizontal="center" vertical="center" wrapText="1"/>
    </xf>
    <xf numFmtId="0" fontId="115" fillId="0" borderId="28" xfId="0" applyFont="1" applyBorder="1" applyAlignment="1">
      <alignment horizontal="center" vertical="center" wrapText="1"/>
    </xf>
    <xf numFmtId="0" fontId="115" fillId="0" borderId="29" xfId="0" applyFont="1" applyBorder="1" applyAlignment="1">
      <alignment horizontal="center" vertical="center" wrapText="1"/>
    </xf>
    <xf numFmtId="0" fontId="115" fillId="0" borderId="18" xfId="0" applyFont="1" applyBorder="1" applyAlignment="1">
      <alignment horizontal="center" vertical="center" wrapText="1"/>
    </xf>
    <xf numFmtId="0" fontId="115" fillId="0" borderId="37" xfId="0" applyFont="1" applyBorder="1" applyAlignment="1">
      <alignment horizontal="center" vertical="center" wrapText="1"/>
    </xf>
    <xf numFmtId="0" fontId="115" fillId="0" borderId="39" xfId="0" applyFont="1" applyBorder="1" applyAlignment="1">
      <alignment horizontal="center" vertical="center" wrapText="1"/>
    </xf>
    <xf numFmtId="0" fontId="115" fillId="0" borderId="50" xfId="0" applyFont="1" applyBorder="1" applyAlignment="1">
      <alignment horizontal="center" vertical="center" wrapText="1"/>
    </xf>
    <xf numFmtId="0" fontId="115" fillId="0" borderId="46" xfId="0" applyFont="1" applyBorder="1" applyAlignment="1">
      <alignment horizontal="center" vertical="center" wrapText="1"/>
    </xf>
    <xf numFmtId="0" fontId="115" fillId="0" borderId="18" xfId="0" applyFont="1" applyBorder="1" applyAlignment="1">
      <alignment horizontal="center" vertical="center"/>
    </xf>
    <xf numFmtId="0" fontId="115" fillId="0" borderId="54" xfId="0" applyFont="1" applyBorder="1" applyAlignment="1">
      <alignment horizontal="center" vertical="center" wrapText="1"/>
    </xf>
    <xf numFmtId="0" fontId="85" fillId="0" borderId="18" xfId="0" applyFont="1" applyBorder="1" applyAlignment="1">
      <alignment horizontal="center" vertical="center" wrapText="1"/>
    </xf>
    <xf numFmtId="0" fontId="116" fillId="0" borderId="47" xfId="0" applyFont="1" applyBorder="1" applyAlignment="1">
      <alignment horizontal="center" vertical="center"/>
    </xf>
    <xf numFmtId="0" fontId="116" fillId="0" borderId="51" xfId="0" applyFont="1" applyBorder="1" applyAlignment="1">
      <alignment horizontal="center" vertical="center"/>
    </xf>
    <xf numFmtId="0" fontId="115" fillId="0" borderId="20" xfId="0" applyFont="1" applyBorder="1" applyAlignment="1">
      <alignment horizontal="center" vertical="center" wrapText="1"/>
    </xf>
    <xf numFmtId="0" fontId="115" fillId="0" borderId="19" xfId="0" applyFont="1" applyBorder="1" applyAlignment="1">
      <alignment horizontal="center" vertical="center" wrapText="1"/>
    </xf>
    <xf numFmtId="0" fontId="115" fillId="0" borderId="0" xfId="0" applyFont="1" applyAlignment="1">
      <alignment horizontal="left" vertical="center" wrapText="1"/>
    </xf>
    <xf numFmtId="0" fontId="115" fillId="0" borderId="0" xfId="0" applyFont="1" applyAlignment="1">
      <alignment horizontal="center" vertical="center" wrapText="1"/>
    </xf>
    <xf numFmtId="0" fontId="85" fillId="0" borderId="20" xfId="0" applyFont="1" applyBorder="1" applyAlignment="1">
      <alignment horizontal="center" vertical="center"/>
    </xf>
    <xf numFmtId="0" fontId="85" fillId="0" borderId="40" xfId="0" applyFont="1" applyBorder="1" applyAlignment="1">
      <alignment horizontal="center" vertical="center"/>
    </xf>
    <xf numFmtId="0" fontId="85" fillId="0" borderId="19" xfId="0" applyFont="1" applyBorder="1" applyAlignment="1">
      <alignment horizontal="center" vertical="center"/>
    </xf>
    <xf numFmtId="0" fontId="117" fillId="0" borderId="0" xfId="0" applyFont="1" applyAlignment="1">
      <alignment horizontal="right" vertical="center" wrapText="1"/>
    </xf>
    <xf numFmtId="0" fontId="115" fillId="0" borderId="47" xfId="0" applyFont="1" applyBorder="1" applyAlignment="1">
      <alignment horizontal="center" vertical="center" wrapText="1"/>
    </xf>
    <xf numFmtId="0" fontId="115" fillId="0" borderId="38" xfId="0" applyFont="1" applyBorder="1" applyAlignment="1">
      <alignment horizontal="center" vertical="center" wrapText="1"/>
    </xf>
    <xf numFmtId="0" fontId="86" fillId="0" borderId="20" xfId="0" applyFont="1" applyBorder="1" applyAlignment="1">
      <alignment horizontal="center" vertical="center"/>
    </xf>
    <xf numFmtId="0" fontId="86" fillId="0" borderId="40" xfId="0" applyFont="1" applyBorder="1" applyAlignment="1">
      <alignment horizontal="center" vertical="center"/>
    </xf>
    <xf numFmtId="0" fontId="86" fillId="0" borderId="19" xfId="0" applyFont="1" applyBorder="1" applyAlignment="1">
      <alignment horizontal="center" vertical="center"/>
    </xf>
    <xf numFmtId="0" fontId="115" fillId="0" borderId="45" xfId="0" applyFont="1" applyBorder="1" applyAlignment="1">
      <alignment horizontal="center" vertical="center" wrapText="1"/>
    </xf>
    <xf numFmtId="0" fontId="116" fillId="0" borderId="43" xfId="0" applyFont="1" applyBorder="1" applyAlignment="1">
      <alignment horizontal="center" vertical="center" wrapText="1"/>
    </xf>
    <xf numFmtId="0" fontId="116" fillId="0" borderId="50" xfId="0" applyFont="1" applyBorder="1" applyAlignment="1">
      <alignment horizontal="center" vertical="center" wrapText="1"/>
    </xf>
    <xf numFmtId="0" fontId="116" fillId="0" borderId="45" xfId="0" applyFont="1" applyBorder="1" applyAlignment="1">
      <alignment horizontal="center" vertical="center" wrapText="1"/>
    </xf>
    <xf numFmtId="0" fontId="116" fillId="0" borderId="43" xfId="0" applyFont="1" applyBorder="1" applyAlignment="1">
      <alignment horizontal="center" vertical="center"/>
    </xf>
    <xf numFmtId="0" fontId="116" fillId="0" borderId="0" xfId="0" applyFont="1" applyAlignment="1">
      <alignment horizontal="center" vertical="center"/>
    </xf>
    <xf numFmtId="0" fontId="115" fillId="0" borderId="48" xfId="0" applyFont="1" applyBorder="1" applyAlignment="1">
      <alignment horizontal="center" vertical="center" wrapText="1"/>
    </xf>
  </cellXfs>
  <cellStyles count="3">
    <cellStyle name="Bình thường 2" xfId="1" xr:uid="{00000000-0005-0000-0000-000000000000}"/>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19</xdr:col>
      <xdr:colOff>0</xdr:colOff>
      <xdr:row>124</xdr:row>
      <xdr:rowOff>0</xdr:rowOff>
    </xdr:from>
    <xdr:to>
      <xdr:col>22</xdr:col>
      <xdr:colOff>41564</xdr:colOff>
      <xdr:row>128</xdr:row>
      <xdr:rowOff>0</xdr:rowOff>
    </xdr:to>
    <xdr:pic>
      <xdr:nvPicPr>
        <xdr:cNvPr id="15" name="Picture 14">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0141565" y="25347295"/>
          <a:ext cx="1873885" cy="70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27709</xdr:colOff>
      <xdr:row>124</xdr:row>
      <xdr:rowOff>27710</xdr:rowOff>
    </xdr:from>
    <xdr:to>
      <xdr:col>27</xdr:col>
      <xdr:colOff>23710</xdr:colOff>
      <xdr:row>128</xdr:row>
      <xdr:rowOff>0</xdr:rowOff>
    </xdr:to>
    <xdr:pic>
      <xdr:nvPicPr>
        <xdr:cNvPr id="16" name="Picture 15">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3223220" y="25374600"/>
          <a:ext cx="1828800"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29</xdr:col>
      <xdr:colOff>13855</xdr:colOff>
      <xdr:row>124</xdr:row>
      <xdr:rowOff>27711</xdr:rowOff>
    </xdr:from>
    <xdr:to>
      <xdr:col>32</xdr:col>
      <xdr:colOff>13855</xdr:colOff>
      <xdr:row>128</xdr:row>
      <xdr:rowOff>0</xdr:rowOff>
    </xdr:to>
    <xdr:pic>
      <xdr:nvPicPr>
        <xdr:cNvPr id="17" name="Picture 16">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26263600" y="25374600"/>
          <a:ext cx="1832610"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34</xdr:col>
      <xdr:colOff>0</xdr:colOff>
      <xdr:row>124</xdr:row>
      <xdr:rowOff>41565</xdr:rowOff>
    </xdr:from>
    <xdr:to>
      <xdr:col>37</xdr:col>
      <xdr:colOff>25433</xdr:colOff>
      <xdr:row>128</xdr:row>
      <xdr:rowOff>0</xdr:rowOff>
    </xdr:to>
    <xdr:pic>
      <xdr:nvPicPr>
        <xdr:cNvPr id="18" name="Picture 17">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29304615" y="25388570"/>
          <a:ext cx="1858010" cy="659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39</xdr:col>
      <xdr:colOff>13854</xdr:colOff>
      <xdr:row>124</xdr:row>
      <xdr:rowOff>55421</xdr:rowOff>
    </xdr:from>
    <xdr:to>
      <xdr:col>42</xdr:col>
      <xdr:colOff>13854</xdr:colOff>
      <xdr:row>128</xdr:row>
      <xdr:rowOff>0</xdr:rowOff>
    </xdr:to>
    <xdr:pic>
      <xdr:nvPicPr>
        <xdr:cNvPr id="19" name="Picture 18">
          <a:extLst>
            <a:ext uri="{FF2B5EF4-FFF2-40B4-BE49-F238E27FC236}">
              <a16:creationId xmlns:a16="http://schemas.microsoft.com/office/drawing/2014/main" id="{00000000-0008-0000-0300-000013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a:xfrm>
          <a:off x="32372300" y="25402540"/>
          <a:ext cx="1832610" cy="6457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44</xdr:col>
      <xdr:colOff>0</xdr:colOff>
      <xdr:row>124</xdr:row>
      <xdr:rowOff>38100</xdr:rowOff>
    </xdr:from>
    <xdr:to>
      <xdr:col>47</xdr:col>
      <xdr:colOff>19050</xdr:colOff>
      <xdr:row>128</xdr:row>
      <xdr:rowOff>0</xdr:rowOff>
    </xdr:to>
    <xdr:pic>
      <xdr:nvPicPr>
        <xdr:cNvPr id="20" name="Picture 19">
          <a:extLst>
            <a:ext uri="{FF2B5EF4-FFF2-40B4-BE49-F238E27FC236}">
              <a16:creationId xmlns:a16="http://schemas.microsoft.com/office/drawing/2014/main" id="{00000000-0008-0000-0300-00001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a:xfrm>
          <a:off x="35413315" y="25385395"/>
          <a:ext cx="1851660" cy="662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47</xdr:col>
      <xdr:colOff>304800</xdr:colOff>
      <xdr:row>124</xdr:row>
      <xdr:rowOff>60960</xdr:rowOff>
    </xdr:from>
    <xdr:to>
      <xdr:col>50</xdr:col>
      <xdr:colOff>304800</xdr:colOff>
      <xdr:row>128</xdr:row>
      <xdr:rowOff>0</xdr:rowOff>
    </xdr:to>
    <xdr:pic>
      <xdr:nvPicPr>
        <xdr:cNvPr id="21" name="Picture 20">
          <a:extLst>
            <a:ext uri="{FF2B5EF4-FFF2-40B4-BE49-F238E27FC236}">
              <a16:creationId xmlns:a16="http://schemas.microsoft.com/office/drawing/2014/main" id="{00000000-0008-0000-0300-000015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a:xfrm>
          <a:off x="37550725" y="25408255"/>
          <a:ext cx="183261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hyperlink" Target="http://xcgsxlr.vr.org.vn/vaq/Xecogioi_sxlr/FoundDetail_tso_oto.asp?sid=3022273" TargetMode="External"/><Relationship Id="rId3" Type="http://schemas.openxmlformats.org/officeDocument/2006/relationships/hyperlink" Target="http://acquylop.vn/shop/lop-o-to/lop-o-drc-12-00r20d91120pr-bo" TargetMode="External"/><Relationship Id="rId7" Type="http://schemas.openxmlformats.org/officeDocument/2006/relationships/hyperlink" Target="https://www.caranddriver.com/mazda/cx-5/specs/2019/mazda_cx-5_mazda-cx-5_2019/404356" TargetMode="External"/><Relationship Id="rId2" Type="http://schemas.openxmlformats.org/officeDocument/2006/relationships/hyperlink" Target="https://autojobs.co/group-posts/bang-tra-cuu-thong-so-ky-thuat-lop-xe-cho-nhung-anh-em-can.45/?page=1" TargetMode="External"/><Relationship Id="rId1" Type="http://schemas.openxmlformats.org/officeDocument/2006/relationships/hyperlink" Target="https://oto.com.vn/kinh-nghiem-lai-xe/cach-doc-thong-so-lop-o-to-cac-tai-viet-can-biet-articleid-nkqyn28" TargetMode="External"/><Relationship Id="rId6" Type="http://schemas.openxmlformats.org/officeDocument/2006/relationships/hyperlink" Target="https://www.mazdausa.com/static/manuals/2019/cx5/contents/10020100.html" TargetMode="External"/><Relationship Id="rId5" Type="http://schemas.openxmlformats.org/officeDocument/2006/relationships/hyperlink" Target="https://www.car.info/en-se/mazda/cx-5/cx-5-25-skyactiv-g-11133439/specs" TargetMode="External"/><Relationship Id="rId10" Type="http://schemas.openxmlformats.org/officeDocument/2006/relationships/hyperlink" Target="https://www.automobile-catalog.com/car/2019/2795435/mazda_cx-5_sport_fwd.html" TargetMode="External"/><Relationship Id="rId4" Type="http://schemas.openxmlformats.org/officeDocument/2006/relationships/hyperlink" Target="https://otominhlong.com/lop-oto/lop-xe-tai/lop-sailun/gia-lop-sailun-thang-10-2022.html" TargetMode="External"/><Relationship Id="rId9" Type="http://schemas.openxmlformats.org/officeDocument/2006/relationships/hyperlink" Target="https://www.summitracing.com/parts/sum-740904"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88"/>
  <sheetViews>
    <sheetView topLeftCell="T56" zoomScale="99" zoomScaleNormal="99" workbookViewId="0">
      <selection activeCell="Z58" sqref="Z58"/>
    </sheetView>
  </sheetViews>
  <sheetFormatPr defaultColWidth="9.109375" defaultRowHeight="16.8"/>
  <cols>
    <col min="1" max="1" width="6.6640625" style="192" customWidth="1"/>
    <col min="2" max="2" width="6.6640625" style="193" customWidth="1"/>
    <col min="3" max="3" width="19.88671875" style="193" customWidth="1"/>
    <col min="4" max="4" width="28.44140625" style="193" customWidth="1"/>
    <col min="5" max="6" width="28.44140625" style="190" customWidth="1"/>
    <col min="7" max="8" width="28.44140625" style="194" customWidth="1"/>
    <col min="9" max="10" width="28.44140625" style="190" customWidth="1"/>
    <col min="11" max="11" width="26.88671875" style="194" customWidth="1"/>
    <col min="12" max="12" width="27.44140625" style="194" customWidth="1"/>
    <col min="13" max="13" width="26.88671875" style="194" customWidth="1"/>
    <col min="14" max="15" width="26.88671875" style="190" customWidth="1"/>
    <col min="16" max="16" width="26.88671875" style="194" customWidth="1"/>
    <col min="17" max="20" width="26.88671875" style="190" customWidth="1"/>
    <col min="21" max="22" width="26.88671875" style="194" customWidth="1"/>
    <col min="23" max="25" width="26.88671875" style="190" customWidth="1"/>
    <col min="26" max="29" width="26.88671875" style="194" customWidth="1"/>
    <col min="30" max="38" width="9.109375" style="193"/>
    <col min="39" max="39" width="9.109375" style="193" customWidth="1"/>
    <col min="40" max="16384" width="9.109375" style="193"/>
  </cols>
  <sheetData>
    <row r="1" spans="1:29" ht="20.399999999999999">
      <c r="A1" s="426" t="s">
        <v>0</v>
      </c>
      <c r="B1" s="425"/>
      <c r="C1" s="425"/>
      <c r="D1" s="425"/>
      <c r="E1" s="425"/>
      <c r="F1" s="425"/>
    </row>
    <row r="2" spans="1:29">
      <c r="A2" s="419">
        <v>1</v>
      </c>
      <c r="B2" s="420" t="s">
        <v>1</v>
      </c>
      <c r="C2" s="421"/>
      <c r="D2" s="424" t="s">
        <v>2</v>
      </c>
      <c r="E2" s="424"/>
      <c r="F2" s="195"/>
    </row>
    <row r="3" spans="1:29" ht="33.6">
      <c r="A3" s="419"/>
      <c r="B3" s="421"/>
      <c r="C3" s="421"/>
      <c r="D3" s="197" t="s">
        <v>3</v>
      </c>
      <c r="E3" s="197" t="s">
        <v>4</v>
      </c>
      <c r="F3" s="195"/>
    </row>
    <row r="4" spans="1:29" ht="20.399999999999999">
      <c r="A4" s="196"/>
      <c r="B4" s="190"/>
      <c r="C4" s="190">
        <v>1</v>
      </c>
      <c r="D4" s="199">
        <v>1.2E-2</v>
      </c>
      <c r="E4" s="199">
        <v>0.3</v>
      </c>
    </row>
    <row r="5" spans="1:29" ht="20.399999999999999">
      <c r="A5" s="196"/>
      <c r="B5" s="190"/>
      <c r="C5" s="190">
        <v>2</v>
      </c>
      <c r="D5" s="199">
        <v>1.4E-2</v>
      </c>
      <c r="E5" s="199">
        <v>0.5</v>
      </c>
    </row>
    <row r="6" spans="1:29" ht="20.399999999999999">
      <c r="A6" s="196"/>
      <c r="B6" s="190"/>
      <c r="C6" s="190">
        <v>3</v>
      </c>
      <c r="D6" s="199">
        <v>1.6E-2</v>
      </c>
      <c r="E6" s="199">
        <v>0.7</v>
      </c>
    </row>
    <row r="7" spans="1:29" ht="20.399999999999999">
      <c r="A7" s="196"/>
      <c r="B7" s="200"/>
      <c r="C7" s="190">
        <v>4</v>
      </c>
      <c r="D7" s="199">
        <v>1.7999999999999999E-2</v>
      </c>
      <c r="E7" s="199">
        <v>0.9</v>
      </c>
    </row>
    <row r="8" spans="1:29" ht="20.399999999999999">
      <c r="A8" s="196"/>
      <c r="B8" s="200"/>
      <c r="C8" s="190"/>
      <c r="D8" s="190"/>
    </row>
    <row r="9" spans="1:29">
      <c r="A9" s="198">
        <v>2</v>
      </c>
      <c r="B9" s="193" t="s">
        <v>5</v>
      </c>
      <c r="K9" s="205"/>
      <c r="L9" s="205"/>
      <c r="M9" s="205"/>
      <c r="N9" s="206"/>
    </row>
    <row r="10" spans="1:29">
      <c r="B10" s="190">
        <v>1</v>
      </c>
      <c r="C10" s="418" t="s">
        <v>6</v>
      </c>
      <c r="D10" s="418"/>
      <c r="E10" s="190">
        <v>5</v>
      </c>
      <c r="F10" s="201" t="s">
        <v>7</v>
      </c>
      <c r="K10" s="207"/>
      <c r="L10" s="207"/>
      <c r="M10" s="207"/>
    </row>
    <row r="11" spans="1:29">
      <c r="B11" s="190">
        <v>2</v>
      </c>
      <c r="C11" s="423" t="s">
        <v>8</v>
      </c>
      <c r="D11" s="423"/>
      <c r="F11" s="201" t="s">
        <v>9</v>
      </c>
      <c r="K11" s="207"/>
      <c r="L11" s="207"/>
      <c r="M11" s="207"/>
    </row>
    <row r="12" spans="1:29">
      <c r="B12" s="190">
        <v>3</v>
      </c>
      <c r="C12" s="418" t="s">
        <v>10</v>
      </c>
      <c r="D12" s="418"/>
      <c r="F12" s="201" t="s">
        <v>11</v>
      </c>
      <c r="K12" s="207"/>
      <c r="L12" s="207"/>
      <c r="M12" s="207"/>
    </row>
    <row r="13" spans="1:29" s="190" customFormat="1">
      <c r="A13" s="198"/>
      <c r="B13" s="190">
        <v>4</v>
      </c>
      <c r="C13" s="418" t="s">
        <v>12</v>
      </c>
      <c r="D13" s="418"/>
      <c r="E13" s="423" t="s">
        <v>13</v>
      </c>
      <c r="F13" s="423"/>
      <c r="G13" s="194"/>
      <c r="H13" s="194"/>
      <c r="K13" s="194"/>
      <c r="L13" s="194"/>
      <c r="M13" s="194"/>
      <c r="P13" s="194"/>
      <c r="U13" s="194"/>
      <c r="V13" s="194"/>
      <c r="Z13" s="194"/>
      <c r="AA13" s="194"/>
      <c r="AB13" s="194"/>
      <c r="AC13" s="194"/>
    </row>
    <row r="15" spans="1:29">
      <c r="A15" s="424" t="s">
        <v>14</v>
      </c>
      <c r="B15" s="425"/>
      <c r="C15" s="425"/>
      <c r="D15" s="425"/>
      <c r="E15" s="425"/>
      <c r="F15" s="425"/>
    </row>
    <row r="16" spans="1:29">
      <c r="A16" s="198"/>
      <c r="B16" s="418" t="s">
        <v>15</v>
      </c>
      <c r="C16" s="418"/>
      <c r="D16" s="418"/>
      <c r="E16" s="418"/>
      <c r="F16" s="418"/>
    </row>
    <row r="17" spans="1:38">
      <c r="A17" s="198"/>
      <c r="B17" s="418" t="s">
        <v>16</v>
      </c>
      <c r="C17" s="418"/>
      <c r="D17" s="418"/>
      <c r="E17" s="418"/>
      <c r="F17" s="418"/>
    </row>
    <row r="18" spans="1:38">
      <c r="A18" s="198"/>
      <c r="B18" s="195"/>
      <c r="C18" s="418" t="s">
        <v>17</v>
      </c>
      <c r="D18" s="418"/>
      <c r="E18" s="418"/>
      <c r="F18" s="418"/>
    </row>
    <row r="19" spans="1:38">
      <c r="A19" s="198"/>
      <c r="B19" s="195"/>
      <c r="C19" s="418" t="s">
        <v>18</v>
      </c>
      <c r="D19" s="418"/>
      <c r="E19" s="418"/>
      <c r="F19" s="418"/>
    </row>
    <row r="20" spans="1:38">
      <c r="A20" s="198"/>
      <c r="B20" s="195"/>
      <c r="C20" s="418" t="s">
        <v>19</v>
      </c>
      <c r="D20" s="418"/>
      <c r="E20" s="418"/>
      <c r="F20" s="418"/>
    </row>
    <row r="21" spans="1:38">
      <c r="A21" s="198"/>
      <c r="B21" s="195"/>
      <c r="C21" s="418" t="s">
        <v>20</v>
      </c>
      <c r="D21" s="418"/>
      <c r="E21" s="418"/>
      <c r="F21" s="418"/>
    </row>
    <row r="22" spans="1:38">
      <c r="A22" s="198"/>
      <c r="B22" s="418" t="s">
        <v>21</v>
      </c>
      <c r="C22" s="418"/>
      <c r="D22" s="418"/>
      <c r="E22" s="418"/>
      <c r="F22" s="418"/>
    </row>
    <row r="23" spans="1:38">
      <c r="A23" s="198"/>
      <c r="B23" s="418" t="s">
        <v>22</v>
      </c>
      <c r="C23" s="418"/>
      <c r="D23" s="418"/>
      <c r="E23" s="418"/>
      <c r="F23" s="418"/>
    </row>
    <row r="24" spans="1:38">
      <c r="A24" s="198"/>
      <c r="B24" s="418" t="s">
        <v>23</v>
      </c>
      <c r="C24" s="418"/>
      <c r="D24" s="418"/>
      <c r="E24" s="418"/>
      <c r="F24" s="418"/>
    </row>
    <row r="25" spans="1:38">
      <c r="A25" s="198"/>
      <c r="B25" s="418" t="s">
        <v>24</v>
      </c>
      <c r="C25" s="418"/>
      <c r="D25" s="418"/>
      <c r="E25" s="418"/>
      <c r="F25" s="418"/>
    </row>
    <row r="26" spans="1:38">
      <c r="A26" s="198"/>
      <c r="B26" s="418" t="s">
        <v>25</v>
      </c>
      <c r="C26" s="418"/>
      <c r="D26" s="418"/>
      <c r="E26" s="418"/>
      <c r="F26" s="418"/>
    </row>
    <row r="27" spans="1:38" ht="51" customHeight="1">
      <c r="A27" s="198"/>
      <c r="B27" s="195"/>
      <c r="C27" s="422" t="s">
        <v>26</v>
      </c>
      <c r="D27" s="423"/>
      <c r="E27" s="423"/>
      <c r="F27" s="423"/>
    </row>
    <row r="28" spans="1:38">
      <c r="A28" s="198"/>
      <c r="B28" s="418" t="s">
        <v>27</v>
      </c>
      <c r="C28" s="418"/>
      <c r="D28" s="418"/>
      <c r="E28" s="418"/>
      <c r="F28" s="418"/>
    </row>
    <row r="29" spans="1:38">
      <c r="A29" s="198"/>
      <c r="B29" s="195"/>
      <c r="C29" s="201"/>
      <c r="D29" s="201"/>
      <c r="E29" s="201"/>
      <c r="F29" s="201"/>
    </row>
    <row r="31" spans="1:38">
      <c r="A31" s="421" t="s">
        <v>28</v>
      </c>
      <c r="B31" s="421"/>
      <c r="C31" s="421"/>
      <c r="D31" s="421"/>
      <c r="E31" s="421"/>
      <c r="F31" s="421"/>
    </row>
    <row r="32" spans="1:38">
      <c r="A32" s="192" t="s">
        <v>29</v>
      </c>
      <c r="B32" s="193" t="s">
        <v>30</v>
      </c>
      <c r="C32" s="418" t="s">
        <v>31</v>
      </c>
      <c r="D32" s="418"/>
      <c r="E32" s="418"/>
      <c r="F32" s="418"/>
      <c r="G32" s="202"/>
      <c r="H32" s="202"/>
      <c r="I32" s="200"/>
      <c r="J32" s="200"/>
      <c r="K32" s="202"/>
      <c r="L32" s="202"/>
      <c r="M32" s="202"/>
      <c r="N32" s="200"/>
      <c r="O32" s="200"/>
      <c r="P32" s="202"/>
      <c r="Q32" s="200"/>
      <c r="R32" s="200"/>
      <c r="S32" s="200"/>
      <c r="T32" s="200"/>
      <c r="U32" s="202"/>
      <c r="V32" s="202"/>
      <c r="W32" s="200"/>
      <c r="X32" s="200"/>
      <c r="Y32" s="200"/>
      <c r="Z32" s="202"/>
      <c r="AD32" s="200"/>
      <c r="AE32" s="200"/>
      <c r="AF32" s="200"/>
      <c r="AG32" s="200"/>
      <c r="AH32" s="200"/>
      <c r="AI32" s="200"/>
      <c r="AJ32" s="200"/>
      <c r="AK32" s="200"/>
      <c r="AL32" s="200"/>
    </row>
    <row r="33" spans="1:38">
      <c r="A33" s="192" t="s">
        <v>29</v>
      </c>
      <c r="B33" s="193" t="s">
        <v>32</v>
      </c>
      <c r="C33" s="418" t="s">
        <v>33</v>
      </c>
      <c r="D33" s="418"/>
      <c r="E33" s="418"/>
      <c r="F33" s="418"/>
      <c r="G33" s="202"/>
      <c r="H33" s="202"/>
      <c r="I33" s="200"/>
      <c r="J33" s="200"/>
      <c r="K33" s="202"/>
      <c r="L33" s="202"/>
      <c r="M33" s="202"/>
      <c r="N33" s="200"/>
      <c r="O33" s="200"/>
      <c r="P33" s="202"/>
      <c r="Q33" s="200"/>
      <c r="R33" s="200"/>
      <c r="S33" s="200"/>
      <c r="T33" s="200"/>
      <c r="U33" s="202"/>
      <c r="V33" s="202"/>
      <c r="W33" s="200"/>
      <c r="X33" s="200"/>
      <c r="Y33" s="200"/>
      <c r="Z33" s="202"/>
      <c r="AD33" s="200"/>
      <c r="AE33" s="200"/>
      <c r="AF33" s="200"/>
      <c r="AG33" s="200"/>
      <c r="AH33" s="200"/>
      <c r="AI33" s="200"/>
      <c r="AJ33" s="200"/>
      <c r="AK33" s="200"/>
      <c r="AL33" s="200"/>
    </row>
    <row r="34" spans="1:38">
      <c r="A34" s="192" t="s">
        <v>29</v>
      </c>
      <c r="B34" s="193" t="s">
        <v>34</v>
      </c>
      <c r="C34" s="418" t="s">
        <v>35</v>
      </c>
      <c r="D34" s="418"/>
      <c r="E34" s="418"/>
      <c r="F34" s="418"/>
      <c r="G34" s="191"/>
      <c r="H34" s="191"/>
      <c r="I34" s="193"/>
      <c r="J34" s="193"/>
      <c r="K34" s="191"/>
      <c r="L34" s="191"/>
      <c r="M34" s="191"/>
      <c r="N34" s="193"/>
      <c r="O34" s="193"/>
      <c r="P34" s="191"/>
      <c r="Q34" s="193"/>
      <c r="R34" s="193"/>
      <c r="S34" s="193"/>
      <c r="T34" s="193"/>
      <c r="U34" s="191"/>
      <c r="V34" s="191"/>
      <c r="W34" s="193"/>
      <c r="X34" s="193"/>
      <c r="Y34" s="193"/>
      <c r="Z34" s="191"/>
      <c r="AA34" s="191"/>
      <c r="AB34" s="191"/>
    </row>
    <row r="35" spans="1:38">
      <c r="A35" s="192" t="s">
        <v>29</v>
      </c>
      <c r="B35" s="193" t="s">
        <v>36</v>
      </c>
      <c r="C35" s="418" t="s">
        <v>37</v>
      </c>
      <c r="D35" s="418"/>
      <c r="E35" s="418"/>
      <c r="F35" s="418"/>
      <c r="G35" s="202"/>
      <c r="H35" s="202"/>
      <c r="I35" s="200"/>
      <c r="J35" s="200"/>
      <c r="K35" s="202"/>
      <c r="L35" s="202"/>
      <c r="M35" s="202"/>
      <c r="N35" s="200"/>
      <c r="O35" s="200"/>
      <c r="P35" s="202"/>
      <c r="Q35" s="200"/>
      <c r="R35" s="200"/>
      <c r="S35" s="200"/>
      <c r="T35" s="200"/>
      <c r="U35" s="202"/>
      <c r="V35" s="202"/>
      <c r="W35" s="200"/>
      <c r="X35" s="200"/>
      <c r="Y35" s="200"/>
      <c r="Z35" s="202"/>
      <c r="AA35" s="202"/>
      <c r="AB35" s="202"/>
    </row>
    <row r="36" spans="1:38">
      <c r="A36" s="192" t="s">
        <v>29</v>
      </c>
      <c r="B36" s="193" t="s">
        <v>38</v>
      </c>
      <c r="C36" s="418" t="s">
        <v>39</v>
      </c>
      <c r="D36" s="418"/>
      <c r="E36" s="418"/>
      <c r="F36" s="418"/>
      <c r="G36" s="202"/>
      <c r="H36" s="202"/>
      <c r="I36" s="200"/>
      <c r="J36" s="200"/>
      <c r="K36" s="202"/>
      <c r="L36" s="202"/>
      <c r="M36" s="202"/>
      <c r="N36" s="200"/>
      <c r="O36" s="200"/>
      <c r="P36" s="202"/>
      <c r="Q36" s="200"/>
      <c r="R36" s="200"/>
      <c r="S36" s="200"/>
      <c r="T36" s="200"/>
      <c r="U36" s="202"/>
      <c r="V36" s="202"/>
      <c r="W36" s="200"/>
      <c r="X36" s="200"/>
      <c r="Y36" s="200"/>
      <c r="Z36" s="202"/>
      <c r="AA36" s="202"/>
      <c r="AB36" s="202"/>
    </row>
    <row r="37" spans="1:38">
      <c r="A37" s="192" t="s">
        <v>29</v>
      </c>
      <c r="C37" s="201"/>
      <c r="D37" s="201" t="s">
        <v>40</v>
      </c>
      <c r="E37" s="201"/>
      <c r="F37" s="201"/>
      <c r="G37" s="202"/>
      <c r="H37" s="202"/>
      <c r="I37" s="200"/>
      <c r="J37" s="200"/>
      <c r="K37" s="202"/>
      <c r="L37" s="202"/>
      <c r="M37" s="202"/>
      <c r="N37" s="200"/>
      <c r="O37" s="200"/>
      <c r="P37" s="202"/>
      <c r="Q37" s="200"/>
      <c r="R37" s="200"/>
      <c r="S37" s="200"/>
      <c r="T37" s="200"/>
      <c r="U37" s="202"/>
      <c r="V37" s="202"/>
      <c r="W37" s="200"/>
      <c r="X37" s="200"/>
      <c r="Y37" s="200"/>
      <c r="Z37" s="202"/>
      <c r="AA37" s="202"/>
      <c r="AB37" s="202"/>
    </row>
    <row r="38" spans="1:38">
      <c r="A38" s="192" t="s">
        <v>29</v>
      </c>
      <c r="C38" s="201"/>
      <c r="D38" s="418" t="s">
        <v>41</v>
      </c>
      <c r="E38" s="418"/>
      <c r="F38" s="418"/>
      <c r="G38" s="202"/>
      <c r="H38" s="202"/>
      <c r="I38" s="200"/>
      <c r="J38" s="200"/>
      <c r="K38" s="202"/>
      <c r="L38" s="202"/>
      <c r="M38" s="202"/>
      <c r="N38" s="200"/>
      <c r="O38" s="200"/>
      <c r="P38" s="202"/>
      <c r="Q38" s="200"/>
      <c r="R38" s="200"/>
      <c r="S38" s="200"/>
      <c r="T38" s="200"/>
      <c r="U38" s="202"/>
      <c r="V38" s="202"/>
      <c r="W38" s="200"/>
      <c r="X38" s="200"/>
      <c r="Y38" s="200"/>
      <c r="Z38" s="202"/>
      <c r="AA38" s="202"/>
      <c r="AB38" s="202"/>
    </row>
    <row r="39" spans="1:38">
      <c r="A39" s="192" t="s">
        <v>29</v>
      </c>
      <c r="C39" s="201"/>
      <c r="D39" s="418" t="s">
        <v>42</v>
      </c>
      <c r="E39" s="418"/>
      <c r="F39" s="418"/>
      <c r="G39" s="202"/>
      <c r="H39" s="202"/>
      <c r="I39" s="200"/>
      <c r="J39" s="200"/>
      <c r="K39" s="202"/>
      <c r="L39" s="202"/>
      <c r="M39" s="202"/>
      <c r="N39" s="200"/>
      <c r="O39" s="200"/>
      <c r="P39" s="202"/>
      <c r="Q39" s="200"/>
      <c r="R39" s="200"/>
      <c r="S39" s="200"/>
      <c r="T39" s="200"/>
      <c r="U39" s="202"/>
      <c r="V39" s="202"/>
      <c r="W39" s="200"/>
      <c r="X39" s="200"/>
      <c r="Y39" s="200"/>
      <c r="Z39" s="202"/>
      <c r="AA39" s="202"/>
      <c r="AB39" s="202"/>
    </row>
    <row r="40" spans="1:38">
      <c r="A40" s="192" t="s">
        <v>29</v>
      </c>
      <c r="B40" s="193" t="s">
        <v>43</v>
      </c>
      <c r="C40" s="418" t="s">
        <v>44</v>
      </c>
      <c r="D40" s="418"/>
      <c r="E40" s="418"/>
      <c r="F40" s="418"/>
      <c r="G40" s="202"/>
      <c r="H40" s="202"/>
      <c r="I40" s="200"/>
      <c r="J40" s="200"/>
      <c r="K40" s="202"/>
      <c r="L40" s="202"/>
      <c r="M40" s="202"/>
      <c r="N40" s="200"/>
      <c r="O40" s="200"/>
      <c r="P40" s="202"/>
      <c r="Q40" s="200"/>
      <c r="R40" s="200"/>
      <c r="S40" s="200"/>
      <c r="T40" s="200"/>
      <c r="U40" s="202"/>
      <c r="V40" s="202"/>
      <c r="W40" s="200"/>
      <c r="X40" s="200"/>
      <c r="Y40" s="200"/>
      <c r="Z40" s="202"/>
      <c r="AA40" s="202"/>
      <c r="AB40" s="202"/>
    </row>
    <row r="41" spans="1:38">
      <c r="A41" s="192" t="s">
        <v>29</v>
      </c>
      <c r="C41" s="201"/>
      <c r="D41" s="201" t="s">
        <v>40</v>
      </c>
      <c r="E41" s="201"/>
      <c r="F41" s="201"/>
      <c r="G41" s="202"/>
      <c r="H41" s="202"/>
      <c r="I41" s="200"/>
      <c r="J41" s="200"/>
      <c r="K41" s="202"/>
      <c r="L41" s="202"/>
      <c r="M41" s="202"/>
      <c r="N41" s="200"/>
      <c r="O41" s="200"/>
      <c r="P41" s="202"/>
      <c r="Q41" s="200"/>
      <c r="R41" s="200"/>
      <c r="S41" s="200"/>
      <c r="T41" s="200"/>
      <c r="U41" s="202"/>
      <c r="V41" s="202"/>
      <c r="W41" s="200"/>
      <c r="X41" s="200"/>
      <c r="Y41" s="200"/>
      <c r="Z41" s="202"/>
      <c r="AA41" s="202"/>
      <c r="AB41" s="202"/>
    </row>
    <row r="42" spans="1:38">
      <c r="A42" s="192" t="s">
        <v>29</v>
      </c>
      <c r="C42" s="201"/>
      <c r="D42" s="418" t="s">
        <v>45</v>
      </c>
      <c r="E42" s="418"/>
      <c r="F42" s="418"/>
      <c r="G42" s="202"/>
      <c r="H42" s="202"/>
      <c r="I42" s="200"/>
      <c r="J42" s="200"/>
      <c r="K42" s="202"/>
      <c r="L42" s="202"/>
      <c r="M42" s="202"/>
      <c r="N42" s="200"/>
      <c r="O42" s="200"/>
      <c r="P42" s="202"/>
      <c r="Q42" s="200"/>
      <c r="R42" s="200"/>
      <c r="S42" s="200"/>
      <c r="T42" s="200"/>
      <c r="U42" s="202"/>
      <c r="V42" s="202"/>
      <c r="W42" s="200"/>
      <c r="X42" s="200"/>
      <c r="Y42" s="200"/>
      <c r="Z42" s="202"/>
      <c r="AA42" s="202"/>
      <c r="AB42" s="202"/>
    </row>
    <row r="43" spans="1:38">
      <c r="A43" s="192" t="s">
        <v>29</v>
      </c>
      <c r="C43" s="201"/>
      <c r="D43" s="418" t="s">
        <v>46</v>
      </c>
      <c r="E43" s="418"/>
      <c r="F43" s="418"/>
      <c r="G43" s="202"/>
      <c r="H43" s="202"/>
      <c r="I43" s="200"/>
      <c r="J43" s="200"/>
      <c r="K43" s="202"/>
      <c r="L43" s="202"/>
      <c r="M43" s="202"/>
      <c r="N43" s="200"/>
      <c r="O43" s="200"/>
      <c r="P43" s="202"/>
      <c r="Q43" s="200"/>
      <c r="R43" s="200"/>
      <c r="S43" s="200"/>
      <c r="T43" s="200"/>
      <c r="U43" s="202"/>
      <c r="V43" s="202"/>
      <c r="W43" s="200"/>
      <c r="X43" s="200"/>
      <c r="Y43" s="200"/>
      <c r="Z43" s="202"/>
      <c r="AA43" s="202"/>
      <c r="AB43" s="202"/>
    </row>
    <row r="44" spans="1:38">
      <c r="A44" s="192" t="s">
        <v>29</v>
      </c>
      <c r="B44" s="193" t="s">
        <v>47</v>
      </c>
      <c r="C44" s="418" t="s">
        <v>48</v>
      </c>
      <c r="D44" s="418"/>
      <c r="E44" s="418"/>
      <c r="F44" s="418"/>
      <c r="G44" s="202"/>
      <c r="H44" s="202"/>
      <c r="I44" s="200"/>
      <c r="J44" s="200"/>
      <c r="K44" s="202"/>
      <c r="L44" s="202"/>
      <c r="M44" s="202"/>
      <c r="N44" s="200"/>
      <c r="O44" s="200"/>
      <c r="P44" s="202"/>
      <c r="Q44" s="200"/>
      <c r="R44" s="200"/>
      <c r="S44" s="200"/>
      <c r="T44" s="200"/>
      <c r="U44" s="202"/>
      <c r="V44" s="202"/>
      <c r="W44" s="200"/>
      <c r="X44" s="200"/>
      <c r="Y44" s="200"/>
      <c r="Z44" s="202"/>
      <c r="AA44" s="202"/>
      <c r="AB44" s="202"/>
    </row>
    <row r="45" spans="1:38">
      <c r="A45" s="192" t="s">
        <v>29</v>
      </c>
      <c r="B45" s="193" t="s">
        <v>49</v>
      </c>
      <c r="C45" s="418" t="s">
        <v>50</v>
      </c>
      <c r="D45" s="418"/>
      <c r="E45" s="418"/>
      <c r="F45" s="418"/>
      <c r="G45" s="202"/>
      <c r="H45" s="202"/>
      <c r="I45" s="200"/>
      <c r="J45" s="200"/>
      <c r="K45" s="202"/>
      <c r="L45" s="202"/>
      <c r="M45" s="202"/>
      <c r="N45" s="200"/>
      <c r="O45" s="200"/>
      <c r="P45" s="202"/>
      <c r="Q45" s="200"/>
      <c r="R45" s="200"/>
      <c r="S45" s="200"/>
      <c r="T45" s="200"/>
      <c r="U45" s="202"/>
      <c r="V45" s="202"/>
      <c r="W45" s="200"/>
      <c r="X45" s="200"/>
      <c r="Y45" s="200"/>
      <c r="Z45" s="202"/>
      <c r="AA45" s="202"/>
      <c r="AB45" s="202"/>
    </row>
    <row r="46" spans="1:38">
      <c r="A46" s="192" t="s">
        <v>29</v>
      </c>
      <c r="B46" s="193" t="s">
        <v>51</v>
      </c>
      <c r="C46" s="418" t="s">
        <v>52</v>
      </c>
      <c r="D46" s="418"/>
      <c r="E46" s="418"/>
      <c r="F46" s="418"/>
      <c r="G46" s="202"/>
      <c r="H46" s="202"/>
      <c r="I46" s="200"/>
      <c r="J46" s="200"/>
      <c r="K46" s="202"/>
      <c r="L46" s="202"/>
      <c r="M46" s="202"/>
      <c r="N46" s="200"/>
      <c r="O46" s="200"/>
      <c r="P46" s="202"/>
      <c r="Q46" s="200"/>
      <c r="R46" s="200"/>
      <c r="S46" s="200"/>
      <c r="T46" s="200"/>
      <c r="U46" s="202"/>
      <c r="V46" s="202"/>
      <c r="W46" s="200"/>
      <c r="X46" s="200"/>
      <c r="Y46" s="200"/>
      <c r="Z46" s="202"/>
      <c r="AA46" s="202"/>
      <c r="AB46" s="202"/>
    </row>
    <row r="47" spans="1:38">
      <c r="A47" s="192" t="s">
        <v>29</v>
      </c>
      <c r="B47" s="193" t="s">
        <v>53</v>
      </c>
      <c r="C47" s="418" t="s">
        <v>54</v>
      </c>
      <c r="D47" s="418"/>
      <c r="E47" s="418"/>
      <c r="F47" s="418"/>
      <c r="G47" s="202"/>
      <c r="H47" s="202"/>
      <c r="I47" s="200"/>
      <c r="J47" s="200"/>
      <c r="K47" s="202"/>
      <c r="L47" s="202"/>
      <c r="M47" s="202"/>
      <c r="N47" s="200"/>
      <c r="O47" s="200"/>
      <c r="P47" s="202"/>
      <c r="Q47" s="200"/>
      <c r="R47" s="200"/>
      <c r="S47" s="200"/>
      <c r="T47" s="200"/>
      <c r="U47" s="202"/>
      <c r="V47" s="202"/>
      <c r="W47" s="200"/>
      <c r="X47" s="200"/>
      <c r="Y47" s="200"/>
      <c r="Z47" s="202"/>
      <c r="AA47" s="202"/>
      <c r="AB47" s="202"/>
    </row>
    <row r="48" spans="1:38">
      <c r="A48" s="192" t="s">
        <v>29</v>
      </c>
      <c r="B48" s="193" t="s">
        <v>55</v>
      </c>
      <c r="C48" s="418" t="s">
        <v>56</v>
      </c>
      <c r="D48" s="418"/>
      <c r="E48" s="418"/>
      <c r="F48" s="418"/>
      <c r="G48" s="202"/>
      <c r="H48" s="202"/>
      <c r="I48" s="200"/>
      <c r="J48" s="200"/>
      <c r="K48" s="202"/>
      <c r="L48" s="202"/>
      <c r="M48" s="202"/>
      <c r="N48" s="200"/>
      <c r="O48" s="200"/>
      <c r="P48" s="202"/>
      <c r="Q48" s="200"/>
      <c r="R48" s="200"/>
      <c r="S48" s="200"/>
      <c r="T48" s="200"/>
      <c r="U48" s="202"/>
      <c r="V48" s="202"/>
      <c r="W48" s="200"/>
      <c r="X48" s="200"/>
      <c r="Y48" s="200"/>
      <c r="Z48" s="202"/>
      <c r="AA48" s="202"/>
      <c r="AB48" s="202"/>
    </row>
    <row r="49" spans="1:29">
      <c r="A49" s="192" t="s">
        <v>29</v>
      </c>
      <c r="B49" s="193" t="s">
        <v>57</v>
      </c>
      <c r="C49" s="418" t="s">
        <v>58</v>
      </c>
      <c r="D49" s="418"/>
      <c r="E49" s="418"/>
      <c r="F49" s="418"/>
      <c r="G49" s="202"/>
      <c r="H49" s="202"/>
      <c r="I49" s="200"/>
      <c r="J49" s="200"/>
      <c r="K49" s="202"/>
      <c r="L49" s="202"/>
      <c r="M49" s="202"/>
      <c r="N49" s="200"/>
      <c r="O49" s="200"/>
      <c r="P49" s="202"/>
      <c r="Q49" s="200"/>
      <c r="R49" s="200"/>
      <c r="S49" s="200"/>
      <c r="T49" s="200"/>
      <c r="U49" s="202"/>
      <c r="V49" s="202"/>
      <c r="W49" s="200"/>
      <c r="X49" s="200"/>
      <c r="Y49" s="200"/>
      <c r="Z49" s="202"/>
      <c r="AA49" s="202"/>
      <c r="AB49" s="202"/>
    </row>
    <row r="50" spans="1:29">
      <c r="A50" s="192" t="s">
        <v>29</v>
      </c>
      <c r="B50" s="193" t="s">
        <v>59</v>
      </c>
      <c r="C50" s="418" t="s">
        <v>60</v>
      </c>
      <c r="D50" s="418"/>
      <c r="E50" s="418"/>
      <c r="F50" s="418"/>
      <c r="G50" s="202"/>
      <c r="H50" s="202"/>
      <c r="I50" s="200"/>
      <c r="J50" s="200"/>
      <c r="K50" s="202"/>
      <c r="L50" s="202"/>
      <c r="M50" s="202"/>
      <c r="N50" s="200"/>
      <c r="O50" s="200"/>
      <c r="P50" s="202"/>
      <c r="Q50" s="200"/>
      <c r="R50" s="200"/>
      <c r="S50" s="200"/>
      <c r="T50" s="200"/>
      <c r="U50" s="202"/>
      <c r="V50" s="202"/>
      <c r="W50" s="200"/>
      <c r="X50" s="200"/>
      <c r="Y50" s="200"/>
      <c r="Z50" s="202"/>
      <c r="AA50" s="202"/>
      <c r="AB50" s="202"/>
    </row>
    <row r="51" spans="1:29">
      <c r="A51" s="192" t="s">
        <v>29</v>
      </c>
      <c r="B51" s="193" t="s">
        <v>61</v>
      </c>
      <c r="C51" s="418" t="s">
        <v>62</v>
      </c>
      <c r="D51" s="418"/>
      <c r="E51" s="418"/>
      <c r="F51" s="418"/>
      <c r="G51" s="202"/>
      <c r="H51" s="202"/>
      <c r="I51" s="200"/>
      <c r="J51" s="200"/>
      <c r="K51" s="202"/>
      <c r="L51" s="202"/>
      <c r="M51" s="202"/>
      <c r="N51" s="200"/>
      <c r="O51" s="200"/>
      <c r="P51" s="202"/>
      <c r="Q51" s="200"/>
      <c r="R51" s="200"/>
      <c r="S51" s="200"/>
      <c r="T51" s="200"/>
      <c r="U51" s="202"/>
      <c r="V51" s="202"/>
      <c r="W51" s="200"/>
      <c r="X51" s="200"/>
      <c r="Y51" s="200"/>
      <c r="Z51" s="202"/>
      <c r="AA51" s="202"/>
      <c r="AB51" s="202"/>
    </row>
    <row r="52" spans="1:29">
      <c r="A52" s="192" t="s">
        <v>29</v>
      </c>
      <c r="B52" s="193" t="s">
        <v>63</v>
      </c>
      <c r="C52" s="418" t="s">
        <v>64</v>
      </c>
      <c r="D52" s="418"/>
      <c r="E52" s="418"/>
      <c r="F52" s="418"/>
      <c r="G52" s="202"/>
      <c r="H52" s="202"/>
      <c r="I52" s="200"/>
      <c r="J52" s="200"/>
      <c r="K52" s="202"/>
      <c r="L52" s="202"/>
      <c r="M52" s="202"/>
      <c r="N52" s="200"/>
      <c r="O52" s="200"/>
      <c r="P52" s="202"/>
      <c r="Q52" s="200"/>
      <c r="R52" s="200"/>
      <c r="S52" s="200"/>
      <c r="T52" s="200"/>
      <c r="U52" s="202"/>
      <c r="V52" s="202"/>
      <c r="W52" s="200"/>
      <c r="X52" s="200"/>
      <c r="Y52" s="200"/>
      <c r="Z52" s="202"/>
      <c r="AA52" s="202"/>
      <c r="AB52" s="202"/>
    </row>
    <row r="53" spans="1:29">
      <c r="A53" s="192" t="s">
        <v>29</v>
      </c>
      <c r="B53" s="193" t="s">
        <v>65</v>
      </c>
      <c r="C53" s="418" t="s">
        <v>66</v>
      </c>
      <c r="D53" s="418"/>
      <c r="E53" s="418"/>
      <c r="F53" s="418"/>
      <c r="G53" s="202"/>
      <c r="H53" s="202"/>
      <c r="I53" s="200"/>
      <c r="J53" s="200"/>
      <c r="K53" s="202"/>
      <c r="L53" s="202"/>
      <c r="M53" s="208"/>
      <c r="N53" s="200"/>
      <c r="O53" s="200"/>
      <c r="P53" s="202"/>
      <c r="Q53" s="200"/>
      <c r="R53" s="200"/>
      <c r="S53" s="200"/>
      <c r="T53" s="200"/>
      <c r="U53" s="202"/>
      <c r="V53" s="202"/>
      <c r="W53" s="200"/>
      <c r="X53" s="200"/>
      <c r="Y53" s="200"/>
      <c r="Z53" s="202"/>
      <c r="AA53" s="202"/>
      <c r="AB53" s="202"/>
    </row>
    <row r="54" spans="1:29">
      <c r="A54" s="192" t="s">
        <v>29</v>
      </c>
      <c r="B54" s="193" t="s">
        <v>67</v>
      </c>
      <c r="C54" s="418" t="s">
        <v>68</v>
      </c>
      <c r="D54" s="418"/>
      <c r="E54" s="418"/>
      <c r="F54" s="418"/>
      <c r="G54" s="202"/>
      <c r="H54" s="202"/>
      <c r="I54" s="200"/>
      <c r="J54" s="200"/>
      <c r="K54" s="202"/>
      <c r="L54" s="202"/>
      <c r="M54" s="202"/>
      <c r="N54" s="200"/>
      <c r="O54" s="200"/>
      <c r="P54" s="202"/>
      <c r="Q54" s="200"/>
      <c r="R54" s="200"/>
      <c r="S54" s="200"/>
      <c r="T54" s="200"/>
      <c r="U54" s="202"/>
      <c r="V54" s="202"/>
      <c r="W54" s="200"/>
      <c r="X54" s="200"/>
      <c r="Y54" s="200"/>
      <c r="Z54" s="202"/>
      <c r="AA54" s="202"/>
      <c r="AB54" s="202"/>
    </row>
    <row r="55" spans="1:29">
      <c r="A55" s="192" t="s">
        <v>29</v>
      </c>
      <c r="B55" s="193" t="s">
        <v>69</v>
      </c>
      <c r="C55" s="418" t="s">
        <v>70</v>
      </c>
      <c r="D55" s="418"/>
      <c r="E55" s="418"/>
      <c r="F55" s="418"/>
      <c r="G55" s="202"/>
      <c r="H55" s="202"/>
      <c r="I55" s="200"/>
      <c r="J55" s="200"/>
      <c r="K55" s="202"/>
      <c r="L55" s="202"/>
      <c r="M55" s="202"/>
      <c r="N55" s="200"/>
      <c r="O55" s="200"/>
      <c r="P55" s="202"/>
      <c r="Q55" s="200"/>
      <c r="R55" s="200"/>
      <c r="S55" s="200"/>
      <c r="T55" s="200"/>
      <c r="U55" s="202"/>
      <c r="V55" s="202"/>
      <c r="W55" s="200"/>
      <c r="X55" s="200"/>
      <c r="Y55" s="200"/>
      <c r="Z55" s="202"/>
      <c r="AA55" s="202"/>
      <c r="AB55" s="202"/>
    </row>
    <row r="56" spans="1:29" ht="20.399999999999999">
      <c r="A56" s="192" t="s">
        <v>29</v>
      </c>
      <c r="B56" s="200" t="s">
        <v>71</v>
      </c>
      <c r="C56" s="418" t="s">
        <v>72</v>
      </c>
      <c r="D56" s="418"/>
      <c r="E56" s="418"/>
      <c r="F56" s="418"/>
      <c r="G56" s="202"/>
      <c r="H56" s="202"/>
      <c r="I56" s="200"/>
      <c r="J56" s="200"/>
      <c r="K56" s="202"/>
      <c r="L56" s="202"/>
      <c r="M56" s="202"/>
      <c r="N56" s="200"/>
      <c r="O56" s="200"/>
      <c r="P56" s="202"/>
      <c r="Q56" s="200"/>
      <c r="R56" s="200"/>
      <c r="S56" s="200"/>
      <c r="T56" s="200"/>
      <c r="U56" s="202"/>
      <c r="V56" s="202"/>
      <c r="W56" s="200"/>
      <c r="X56" s="200"/>
      <c r="Y56" s="200"/>
      <c r="Z56" s="202"/>
      <c r="AA56" s="202"/>
      <c r="AB56" s="202"/>
    </row>
    <row r="57" spans="1:29">
      <c r="A57" s="192" t="s">
        <v>29</v>
      </c>
      <c r="B57" s="193" t="s">
        <v>73</v>
      </c>
      <c r="C57" s="418" t="s">
        <v>74</v>
      </c>
      <c r="D57" s="418"/>
      <c r="E57" s="418"/>
      <c r="F57" s="418"/>
      <c r="G57" s="202"/>
      <c r="H57" s="202"/>
      <c r="I57" s="200"/>
      <c r="J57" s="200"/>
      <c r="K57" s="202"/>
      <c r="L57" s="202"/>
      <c r="M57" s="202"/>
      <c r="N57" s="200"/>
      <c r="O57" s="200"/>
      <c r="P57" s="202"/>
      <c r="Q57" s="200"/>
      <c r="R57" s="200"/>
      <c r="S57" s="200"/>
      <c r="T57" s="200"/>
      <c r="U57" s="202"/>
      <c r="V57" s="202"/>
      <c r="W57" s="200"/>
      <c r="X57" s="200"/>
      <c r="Y57" s="200"/>
      <c r="Z57" s="202"/>
      <c r="AA57" s="202"/>
      <c r="AB57" s="202"/>
    </row>
    <row r="58" spans="1:29">
      <c r="A58" s="192" t="s">
        <v>29</v>
      </c>
      <c r="C58" s="418" t="s">
        <v>75</v>
      </c>
      <c r="D58" s="418"/>
      <c r="E58" s="418"/>
      <c r="F58" s="418"/>
    </row>
    <row r="59" spans="1:29" ht="17.399999999999999">
      <c r="A59" s="192" t="s">
        <v>29</v>
      </c>
      <c r="B59" s="203" t="s">
        <v>76</v>
      </c>
      <c r="C59" s="418" t="s">
        <v>77</v>
      </c>
      <c r="D59" s="418"/>
      <c r="E59" s="418"/>
      <c r="F59" s="418"/>
      <c r="G59" s="191"/>
      <c r="H59" s="191"/>
      <c r="I59" s="193"/>
      <c r="J59" s="193"/>
      <c r="K59" s="191"/>
      <c r="L59" s="191"/>
      <c r="M59" s="191"/>
      <c r="N59" s="193"/>
      <c r="O59" s="193"/>
      <c r="P59" s="191"/>
      <c r="Q59" s="193"/>
      <c r="R59" s="193"/>
      <c r="S59" s="193"/>
      <c r="T59" s="193"/>
      <c r="U59" s="191"/>
      <c r="V59" s="191"/>
      <c r="W59" s="193"/>
      <c r="X59" s="193"/>
      <c r="Y59" s="193"/>
      <c r="Z59" s="191"/>
      <c r="AA59" s="191"/>
      <c r="AB59" s="191"/>
    </row>
    <row r="61" spans="1:29" s="191" customFormat="1">
      <c r="A61" s="204"/>
      <c r="C61" s="191" t="s">
        <v>78</v>
      </c>
      <c r="D61" s="191" t="s">
        <v>7</v>
      </c>
      <c r="E61" s="199">
        <v>5</v>
      </c>
      <c r="F61" s="199">
        <v>5</v>
      </c>
      <c r="G61" s="199">
        <v>5</v>
      </c>
      <c r="H61" s="194">
        <v>5</v>
      </c>
      <c r="I61" s="199">
        <v>7</v>
      </c>
      <c r="J61" s="199">
        <v>7</v>
      </c>
      <c r="K61" s="194">
        <v>16</v>
      </c>
      <c r="L61" s="194">
        <v>16</v>
      </c>
      <c r="M61" s="199">
        <v>16</v>
      </c>
      <c r="N61" s="199">
        <v>16</v>
      </c>
      <c r="O61" s="199">
        <v>16</v>
      </c>
      <c r="P61" s="194">
        <v>29</v>
      </c>
      <c r="Q61" s="199">
        <v>29</v>
      </c>
      <c r="R61" s="199">
        <v>29</v>
      </c>
      <c r="S61" s="199">
        <v>47</v>
      </c>
      <c r="T61" s="199">
        <v>47</v>
      </c>
      <c r="U61" s="194">
        <v>47</v>
      </c>
      <c r="V61" s="194">
        <v>47</v>
      </c>
      <c r="W61" s="209">
        <v>3</v>
      </c>
      <c r="X61" s="199">
        <v>3</v>
      </c>
      <c r="Y61" s="199">
        <v>3</v>
      </c>
      <c r="Z61" s="194">
        <v>3</v>
      </c>
      <c r="AA61" s="194">
        <v>3</v>
      </c>
      <c r="AB61" s="194">
        <v>3</v>
      </c>
      <c r="AC61" s="194">
        <v>3</v>
      </c>
    </row>
    <row r="62" spans="1:29" s="191" customFormat="1">
      <c r="A62" s="204"/>
      <c r="C62" s="191" t="s">
        <v>79</v>
      </c>
      <c r="D62" s="191" t="s">
        <v>80</v>
      </c>
      <c r="E62" s="199">
        <v>160</v>
      </c>
      <c r="F62" s="199">
        <v>165</v>
      </c>
      <c r="G62" s="199">
        <v>170</v>
      </c>
      <c r="H62" s="194">
        <v>175</v>
      </c>
      <c r="I62" s="199">
        <v>170</v>
      </c>
      <c r="J62" s="199">
        <v>160</v>
      </c>
      <c r="K62" s="194">
        <v>140</v>
      </c>
      <c r="L62" s="194">
        <v>160</v>
      </c>
      <c r="M62" s="199">
        <v>150</v>
      </c>
      <c r="N62" s="199">
        <v>170</v>
      </c>
      <c r="O62" s="199">
        <v>180</v>
      </c>
      <c r="P62" s="194">
        <v>100</v>
      </c>
      <c r="Q62" s="199">
        <v>115</v>
      </c>
      <c r="R62" s="199">
        <v>118</v>
      </c>
      <c r="S62" s="199">
        <v>115</v>
      </c>
      <c r="T62" s="199">
        <v>120</v>
      </c>
      <c r="U62" s="194">
        <v>120</v>
      </c>
      <c r="V62" s="194">
        <v>125</v>
      </c>
      <c r="W62" s="209">
        <v>105</v>
      </c>
      <c r="X62" s="199">
        <v>110</v>
      </c>
      <c r="Y62" s="199">
        <v>115</v>
      </c>
      <c r="Z62" s="194">
        <v>120</v>
      </c>
      <c r="AA62" s="194">
        <v>125</v>
      </c>
      <c r="AB62" s="194">
        <v>130</v>
      </c>
      <c r="AC62" s="194">
        <v>135</v>
      </c>
    </row>
    <row r="63" spans="1:29" s="191" customFormat="1">
      <c r="A63" s="204"/>
      <c r="C63" s="191" t="s">
        <v>81</v>
      </c>
      <c r="E63" s="194" t="s">
        <v>82</v>
      </c>
      <c r="F63" s="194" t="s">
        <v>82</v>
      </c>
      <c r="G63" s="194" t="s">
        <v>82</v>
      </c>
      <c r="H63" s="194" t="s">
        <v>82</v>
      </c>
      <c r="I63" s="194" t="s">
        <v>82</v>
      </c>
      <c r="J63" s="194" t="s">
        <v>82</v>
      </c>
      <c r="K63" s="194" t="s">
        <v>82</v>
      </c>
      <c r="L63" s="194" t="s">
        <v>82</v>
      </c>
      <c r="M63" s="194" t="s">
        <v>82</v>
      </c>
      <c r="N63" s="194" t="s">
        <v>82</v>
      </c>
      <c r="O63" s="194" t="s">
        <v>82</v>
      </c>
      <c r="P63" s="194" t="s">
        <v>82</v>
      </c>
      <c r="Q63" s="194" t="s">
        <v>82</v>
      </c>
      <c r="R63" s="194" t="s">
        <v>82</v>
      </c>
      <c r="S63" s="194" t="s">
        <v>82</v>
      </c>
      <c r="T63" s="194" t="s">
        <v>82</v>
      </c>
      <c r="U63" s="194" t="s">
        <v>82</v>
      </c>
      <c r="V63" s="194" t="s">
        <v>82</v>
      </c>
      <c r="W63" s="210" t="s">
        <v>82</v>
      </c>
      <c r="X63" s="194" t="s">
        <v>82</v>
      </c>
      <c r="Y63" s="194" t="s">
        <v>82</v>
      </c>
      <c r="Z63" s="194" t="s">
        <v>82</v>
      </c>
      <c r="AA63" s="194" t="s">
        <v>82</v>
      </c>
      <c r="AB63" s="194" t="s">
        <v>82</v>
      </c>
      <c r="AC63" s="194" t="s">
        <v>82</v>
      </c>
    </row>
    <row r="64" spans="1:29" s="191" customFormat="1">
      <c r="A64" s="204"/>
      <c r="C64" s="191" t="s">
        <v>83</v>
      </c>
      <c r="E64" s="194" t="s">
        <v>84</v>
      </c>
      <c r="F64" s="194" t="s">
        <v>84</v>
      </c>
      <c r="G64" s="194" t="s">
        <v>84</v>
      </c>
      <c r="H64" s="194" t="s">
        <v>84</v>
      </c>
      <c r="I64" s="194" t="s">
        <v>84</v>
      </c>
      <c r="J64" s="194" t="s">
        <v>84</v>
      </c>
      <c r="K64" s="194" t="s">
        <v>84</v>
      </c>
      <c r="L64" s="194" t="s">
        <v>84</v>
      </c>
      <c r="M64" s="194" t="s">
        <v>84</v>
      </c>
      <c r="N64" s="194" t="s">
        <v>84</v>
      </c>
      <c r="O64" s="194" t="s">
        <v>84</v>
      </c>
      <c r="P64" s="194"/>
      <c r="Q64" s="194"/>
      <c r="R64" s="194"/>
      <c r="S64" s="194"/>
      <c r="T64" s="194"/>
      <c r="U64" s="194"/>
      <c r="V64" s="194"/>
      <c r="W64" s="210" t="s">
        <v>84</v>
      </c>
      <c r="X64" s="194" t="s">
        <v>84</v>
      </c>
      <c r="Y64" s="194" t="s">
        <v>84</v>
      </c>
      <c r="Z64" s="194" t="s">
        <v>84</v>
      </c>
      <c r="AA64" s="194" t="s">
        <v>84</v>
      </c>
      <c r="AB64" s="194" t="s">
        <v>84</v>
      </c>
      <c r="AC64" s="194" t="s">
        <v>84</v>
      </c>
    </row>
    <row r="65" spans="1:29" s="191" customFormat="1">
      <c r="A65" s="204"/>
      <c r="C65" s="191" t="s">
        <v>85</v>
      </c>
      <c r="D65" s="191" t="s">
        <v>86</v>
      </c>
      <c r="E65" s="194" t="s">
        <v>84</v>
      </c>
      <c r="F65" s="194" t="s">
        <v>84</v>
      </c>
      <c r="G65" s="194" t="s">
        <v>84</v>
      </c>
      <c r="H65" s="194" t="s">
        <v>84</v>
      </c>
      <c r="I65" s="194" t="s">
        <v>84</v>
      </c>
      <c r="J65" s="194" t="s">
        <v>84</v>
      </c>
      <c r="K65" s="194" t="s">
        <v>84</v>
      </c>
      <c r="L65" s="194" t="s">
        <v>84</v>
      </c>
      <c r="M65" s="194" t="s">
        <v>84</v>
      </c>
      <c r="N65" s="194" t="s">
        <v>84</v>
      </c>
      <c r="O65" s="194" t="s">
        <v>84</v>
      </c>
      <c r="P65" s="194"/>
      <c r="Q65" s="194"/>
      <c r="R65" s="194"/>
      <c r="S65" s="194"/>
      <c r="T65" s="194"/>
      <c r="U65" s="194"/>
      <c r="V65" s="194"/>
      <c r="W65" s="210" t="s">
        <v>84</v>
      </c>
      <c r="X65" s="194" t="s">
        <v>84</v>
      </c>
      <c r="Y65" s="194" t="s">
        <v>84</v>
      </c>
      <c r="Z65" s="194" t="s">
        <v>84</v>
      </c>
      <c r="AA65" s="194" t="s">
        <v>84</v>
      </c>
      <c r="AB65" s="194" t="s">
        <v>84</v>
      </c>
      <c r="AC65" s="194" t="s">
        <v>84</v>
      </c>
    </row>
    <row r="66" spans="1:29" s="191" customFormat="1" ht="17.399999999999999">
      <c r="A66" s="204"/>
      <c r="C66" s="211" t="s">
        <v>76</v>
      </c>
      <c r="E66" s="194">
        <v>0.75</v>
      </c>
      <c r="F66" s="194">
        <v>0.75</v>
      </c>
      <c r="G66" s="194">
        <v>0.75</v>
      </c>
      <c r="H66" s="194">
        <v>0.75</v>
      </c>
      <c r="I66" s="194">
        <v>0.75</v>
      </c>
      <c r="J66" s="194">
        <v>0.75</v>
      </c>
      <c r="K66" s="194">
        <v>0.75</v>
      </c>
      <c r="L66" s="194">
        <v>0.75</v>
      </c>
      <c r="M66" s="194">
        <v>0.75</v>
      </c>
      <c r="N66" s="194">
        <v>0.75</v>
      </c>
      <c r="O66" s="194">
        <v>0.75</v>
      </c>
      <c r="P66" s="194">
        <v>0.75</v>
      </c>
      <c r="Q66" s="194">
        <v>0.75</v>
      </c>
      <c r="R66" s="194">
        <v>0.75</v>
      </c>
      <c r="S66" s="194">
        <v>0.75</v>
      </c>
      <c r="T66" s="194">
        <v>0.75</v>
      </c>
      <c r="U66" s="194">
        <v>0.75</v>
      </c>
      <c r="V66" s="194">
        <v>0.75</v>
      </c>
      <c r="W66" s="210">
        <v>0.75</v>
      </c>
      <c r="X66" s="194">
        <v>0.75</v>
      </c>
      <c r="Y66" s="194">
        <v>0.75</v>
      </c>
      <c r="Z66" s="194">
        <v>0.75</v>
      </c>
      <c r="AA66" s="194">
        <v>0.75</v>
      </c>
      <c r="AB66" s="194">
        <v>0.75</v>
      </c>
      <c r="AC66" s="194">
        <v>0.75</v>
      </c>
    </row>
    <row r="67" spans="1:29" s="191" customFormat="1">
      <c r="A67" s="204"/>
      <c r="C67" s="191" t="s">
        <v>87</v>
      </c>
      <c r="D67" s="191" t="s">
        <v>9</v>
      </c>
      <c r="E67" s="194">
        <v>1075</v>
      </c>
      <c r="F67" s="194">
        <v>1090</v>
      </c>
      <c r="G67" s="194">
        <v>1060</v>
      </c>
      <c r="H67" s="194">
        <v>1030</v>
      </c>
      <c r="I67" s="194">
        <v>1880</v>
      </c>
      <c r="J67" s="194">
        <v>1985</v>
      </c>
      <c r="K67" s="108" t="s">
        <v>88</v>
      </c>
      <c r="L67" s="108">
        <v>2445</v>
      </c>
      <c r="M67" s="108" t="s">
        <v>89</v>
      </c>
      <c r="N67" s="108">
        <v>2455</v>
      </c>
      <c r="O67" s="194">
        <v>2720</v>
      </c>
      <c r="P67" s="194">
        <v>4300</v>
      </c>
      <c r="Q67" s="194">
        <v>4600</v>
      </c>
      <c r="R67" s="194">
        <v>8960</v>
      </c>
      <c r="S67" s="194">
        <v>12050</v>
      </c>
      <c r="T67" s="194">
        <v>13800</v>
      </c>
      <c r="U67" s="194">
        <v>12320</v>
      </c>
      <c r="V67" s="194">
        <v>12395</v>
      </c>
      <c r="W67" s="215">
        <v>1800</v>
      </c>
      <c r="X67" s="108">
        <v>1850</v>
      </c>
      <c r="Y67" s="194">
        <v>2350</v>
      </c>
      <c r="Z67" s="194">
        <v>2645</v>
      </c>
      <c r="AA67" s="194">
        <v>2730</v>
      </c>
      <c r="AB67" s="194">
        <v>4810</v>
      </c>
      <c r="AC67" s="194">
        <v>5375</v>
      </c>
    </row>
    <row r="68" spans="1:29" s="191" customFormat="1">
      <c r="A68" s="204"/>
      <c r="C68" s="191" t="s">
        <v>90</v>
      </c>
      <c r="D68" s="191" t="s">
        <v>9</v>
      </c>
      <c r="E68" s="212">
        <v>0.52</v>
      </c>
      <c r="F68" s="212">
        <v>0.53</v>
      </c>
      <c r="G68" s="212">
        <v>0.54</v>
      </c>
      <c r="H68" s="212">
        <v>0.55000000000000004</v>
      </c>
      <c r="I68" s="213">
        <v>0.52129999999999999</v>
      </c>
      <c r="J68" s="213">
        <v>0.54410000000000003</v>
      </c>
      <c r="K68" s="212">
        <v>0.55000000000000004</v>
      </c>
      <c r="L68" s="212">
        <v>0.56000000000000005</v>
      </c>
      <c r="M68" s="212">
        <v>0.55000000000000004</v>
      </c>
      <c r="N68" s="212">
        <v>0.56000000000000005</v>
      </c>
      <c r="O68" s="212">
        <v>0.55000000000000004</v>
      </c>
      <c r="P68" s="212">
        <v>0.46</v>
      </c>
      <c r="Q68" s="212" t="s">
        <v>91</v>
      </c>
      <c r="R68" s="212">
        <v>0.47</v>
      </c>
      <c r="S68" s="212">
        <v>0.27</v>
      </c>
      <c r="T68" s="212">
        <v>0.28000000000000003</v>
      </c>
      <c r="U68" s="212">
        <v>0.28999999999999998</v>
      </c>
      <c r="V68" s="212">
        <v>0.3</v>
      </c>
      <c r="W68" s="216">
        <v>0.6</v>
      </c>
      <c r="X68" s="212">
        <v>0.62</v>
      </c>
      <c r="Y68" s="212">
        <v>0.64259999999999995</v>
      </c>
      <c r="Z68" s="212">
        <v>0.59</v>
      </c>
      <c r="AA68" s="212">
        <v>0.57999999999999996</v>
      </c>
      <c r="AB68" s="212">
        <v>0.59</v>
      </c>
      <c r="AC68" s="212">
        <v>0.57999999999999996</v>
      </c>
    </row>
    <row r="69" spans="1:29" s="191" customFormat="1">
      <c r="A69" s="204"/>
      <c r="C69" s="191" t="s">
        <v>92</v>
      </c>
      <c r="D69" s="191" t="s">
        <v>9</v>
      </c>
      <c r="E69" s="212">
        <v>0.48</v>
      </c>
      <c r="F69" s="212">
        <v>0.47</v>
      </c>
      <c r="G69" s="212">
        <v>0.46</v>
      </c>
      <c r="H69" s="212">
        <v>0.45</v>
      </c>
      <c r="I69" s="213">
        <v>0.47870000000000001</v>
      </c>
      <c r="J69" s="213">
        <v>0.45590000000000003</v>
      </c>
      <c r="K69" s="212">
        <v>0.45</v>
      </c>
      <c r="L69" s="212">
        <v>0.44</v>
      </c>
      <c r="M69" s="212">
        <v>0.45</v>
      </c>
      <c r="N69" s="212">
        <v>0.44</v>
      </c>
      <c r="O69" s="212">
        <v>0.45</v>
      </c>
      <c r="P69" s="212">
        <v>0.54</v>
      </c>
      <c r="Q69" s="212" t="s">
        <v>93</v>
      </c>
      <c r="R69" s="212">
        <v>0.53</v>
      </c>
      <c r="S69" s="212">
        <v>0.73</v>
      </c>
      <c r="T69" s="212">
        <v>0.72</v>
      </c>
      <c r="U69" s="212">
        <v>0.71</v>
      </c>
      <c r="V69" s="212">
        <v>0.7</v>
      </c>
      <c r="W69" s="216">
        <v>0.4</v>
      </c>
      <c r="X69" s="212">
        <v>0.38</v>
      </c>
      <c r="Y69" s="212">
        <v>0.36</v>
      </c>
      <c r="Z69" s="212">
        <v>0.31</v>
      </c>
      <c r="AA69" s="212">
        <v>0.52</v>
      </c>
      <c r="AB69" s="212">
        <v>0.41</v>
      </c>
      <c r="AC69" s="212">
        <v>0.42</v>
      </c>
    </row>
    <row r="70" spans="1:29" s="191" customFormat="1">
      <c r="A70" s="204"/>
      <c r="C70" s="202" t="s">
        <v>94</v>
      </c>
      <c r="D70" s="191" t="s">
        <v>9</v>
      </c>
      <c r="E70" s="194"/>
      <c r="F70" s="194"/>
      <c r="G70" s="194"/>
      <c r="H70" s="194"/>
      <c r="I70" s="194"/>
      <c r="J70" s="194"/>
      <c r="K70" s="194" t="s">
        <v>95</v>
      </c>
      <c r="L70" s="194" t="s">
        <v>95</v>
      </c>
      <c r="M70" s="194" t="s">
        <v>95</v>
      </c>
      <c r="N70" s="194" t="s">
        <v>95</v>
      </c>
      <c r="O70" s="194" t="s">
        <v>95</v>
      </c>
      <c r="P70" s="194"/>
      <c r="Q70" s="194"/>
      <c r="R70" s="194"/>
      <c r="S70" s="194"/>
      <c r="T70" s="194"/>
      <c r="U70" s="194"/>
      <c r="V70" s="194"/>
      <c r="W70" s="210" t="s">
        <v>95</v>
      </c>
      <c r="X70" s="194" t="s">
        <v>95</v>
      </c>
      <c r="Y70" s="194" t="s">
        <v>95</v>
      </c>
      <c r="Z70" s="194" t="s">
        <v>95</v>
      </c>
      <c r="AA70" s="194" t="s">
        <v>95</v>
      </c>
      <c r="AB70" s="194" t="s">
        <v>95</v>
      </c>
      <c r="AC70" s="194" t="s">
        <v>95</v>
      </c>
    </row>
    <row r="71" spans="1:29" s="191" customFormat="1">
      <c r="A71" s="204"/>
      <c r="C71" s="191" t="s">
        <v>96</v>
      </c>
      <c r="D71" s="191" t="s">
        <v>9</v>
      </c>
      <c r="E71" s="194">
        <v>1550</v>
      </c>
      <c r="F71" s="194">
        <v>1540</v>
      </c>
      <c r="G71" s="194">
        <v>1528</v>
      </c>
      <c r="H71" s="194">
        <v>1498</v>
      </c>
      <c r="I71" s="194">
        <v>2510</v>
      </c>
      <c r="J71" s="194">
        <v>2605</v>
      </c>
      <c r="K71" s="108">
        <v>3250</v>
      </c>
      <c r="L71" s="108">
        <v>3500</v>
      </c>
      <c r="M71" s="108">
        <v>3300</v>
      </c>
      <c r="N71" s="108">
        <v>3730</v>
      </c>
      <c r="O71" s="194">
        <v>4000</v>
      </c>
      <c r="P71" s="194"/>
      <c r="Q71" s="194"/>
      <c r="R71" s="194"/>
      <c r="S71" s="194"/>
      <c r="T71" s="194"/>
      <c r="U71" s="194"/>
      <c r="V71" s="194"/>
      <c r="W71" s="210">
        <v>3550</v>
      </c>
      <c r="X71" s="194">
        <v>4750</v>
      </c>
      <c r="Y71" s="108">
        <v>7000</v>
      </c>
      <c r="Z71" s="194">
        <v>8850</v>
      </c>
      <c r="AA71" s="194">
        <v>9500</v>
      </c>
      <c r="AB71" s="194">
        <v>15100</v>
      </c>
      <c r="AC71" s="194">
        <v>15100</v>
      </c>
    </row>
    <row r="72" spans="1:29" s="191" customFormat="1">
      <c r="A72" s="204"/>
      <c r="C72" s="191" t="s">
        <v>97</v>
      </c>
      <c r="D72" s="191" t="s">
        <v>9</v>
      </c>
      <c r="E72" s="212">
        <v>0.52</v>
      </c>
      <c r="F72" s="212">
        <v>0.53</v>
      </c>
      <c r="G72" s="212">
        <v>0.54</v>
      </c>
      <c r="H72" s="212">
        <v>0.55000000000000004</v>
      </c>
      <c r="I72" s="213">
        <v>0.52129999999999999</v>
      </c>
      <c r="J72" s="213">
        <v>0.54410000000000003</v>
      </c>
      <c r="K72" s="212">
        <v>0.55000000000000004</v>
      </c>
      <c r="L72" s="212">
        <v>0.56000000000000005</v>
      </c>
      <c r="M72" s="212">
        <v>0.55000000000000004</v>
      </c>
      <c r="N72" s="212">
        <v>0.56000000000000005</v>
      </c>
      <c r="O72" s="212">
        <v>0.55000000000000004</v>
      </c>
      <c r="P72" s="212" t="s">
        <v>98</v>
      </c>
      <c r="Q72" s="212" t="s">
        <v>99</v>
      </c>
      <c r="R72" s="212" t="s">
        <v>100</v>
      </c>
      <c r="S72" s="212">
        <v>0.31</v>
      </c>
      <c r="T72" s="212">
        <v>0.32</v>
      </c>
      <c r="U72" s="212">
        <v>0.32</v>
      </c>
      <c r="V72" s="212">
        <v>0.31</v>
      </c>
      <c r="W72" s="216">
        <v>0.28000000000000003</v>
      </c>
      <c r="X72" s="212">
        <v>0.28999999999999998</v>
      </c>
      <c r="Y72" s="212">
        <v>0.3</v>
      </c>
      <c r="Z72" s="212">
        <v>0.28000000000000003</v>
      </c>
      <c r="AA72" s="212">
        <v>0.28999999999999998</v>
      </c>
      <c r="AB72" s="212">
        <v>0.3</v>
      </c>
      <c r="AC72" s="212">
        <v>0.32</v>
      </c>
    </row>
    <row r="73" spans="1:29" s="191" customFormat="1">
      <c r="A73" s="204"/>
      <c r="C73" s="191" t="s">
        <v>101</v>
      </c>
      <c r="D73" s="191" t="s">
        <v>9</v>
      </c>
      <c r="E73" s="212">
        <v>0.48</v>
      </c>
      <c r="F73" s="212">
        <v>0.47</v>
      </c>
      <c r="G73" s="212">
        <v>0.46</v>
      </c>
      <c r="H73" s="212">
        <v>0.45</v>
      </c>
      <c r="I73" s="213">
        <v>0.47870000000000001</v>
      </c>
      <c r="J73" s="213">
        <v>0.45590000000000003</v>
      </c>
      <c r="K73" s="212">
        <v>0.45</v>
      </c>
      <c r="L73" s="212">
        <v>0.44</v>
      </c>
      <c r="M73" s="212">
        <v>0.45</v>
      </c>
      <c r="N73" s="212">
        <v>0.44</v>
      </c>
      <c r="O73" s="212">
        <v>0.45</v>
      </c>
      <c r="P73" s="212" t="s">
        <v>102</v>
      </c>
      <c r="Q73" s="212" t="s">
        <v>103</v>
      </c>
      <c r="R73" s="212" t="s">
        <v>104</v>
      </c>
      <c r="S73" s="212">
        <v>0.69</v>
      </c>
      <c r="T73" s="212">
        <v>0.68</v>
      </c>
      <c r="U73" s="212">
        <v>0.68</v>
      </c>
      <c r="V73" s="212">
        <v>0.69</v>
      </c>
      <c r="W73" s="216">
        <v>0.72</v>
      </c>
      <c r="X73" s="212">
        <v>0.71</v>
      </c>
      <c r="Y73" s="212">
        <v>0.7</v>
      </c>
      <c r="Z73" s="212">
        <v>0.72</v>
      </c>
      <c r="AA73" s="212">
        <v>0.77</v>
      </c>
      <c r="AB73" s="212">
        <v>0.7</v>
      </c>
      <c r="AC73" s="212">
        <v>0.68</v>
      </c>
    </row>
    <row r="74" spans="1:29" s="191" customFormat="1">
      <c r="A74" s="204"/>
      <c r="C74" s="191" t="s">
        <v>105</v>
      </c>
      <c r="D74" s="191" t="s">
        <v>106</v>
      </c>
      <c r="E74" s="199" t="s">
        <v>107</v>
      </c>
      <c r="F74" s="199" t="s">
        <v>108</v>
      </c>
      <c r="G74" s="199" t="s">
        <v>109</v>
      </c>
      <c r="H74" s="194" t="s">
        <v>110</v>
      </c>
      <c r="I74" s="199" t="s">
        <v>111</v>
      </c>
      <c r="J74" s="199" t="s">
        <v>111</v>
      </c>
      <c r="K74" s="194" t="s">
        <v>112</v>
      </c>
      <c r="L74" s="194" t="s">
        <v>113</v>
      </c>
      <c r="M74" s="199" t="s">
        <v>114</v>
      </c>
      <c r="N74" s="199" t="s">
        <v>115</v>
      </c>
      <c r="O74" s="199" t="s">
        <v>116</v>
      </c>
      <c r="P74" s="194" t="s">
        <v>117</v>
      </c>
      <c r="Q74" s="199" t="s">
        <v>118</v>
      </c>
      <c r="R74" s="199" t="s">
        <v>119</v>
      </c>
      <c r="S74" s="199" t="s">
        <v>120</v>
      </c>
      <c r="T74" s="199" t="s">
        <v>121</v>
      </c>
      <c r="U74" s="194" t="s">
        <v>122</v>
      </c>
      <c r="V74" s="194" t="s">
        <v>123</v>
      </c>
      <c r="W74" s="209" t="s">
        <v>124</v>
      </c>
      <c r="X74" s="199" t="s">
        <v>125</v>
      </c>
      <c r="Y74" s="199" t="s">
        <v>126</v>
      </c>
      <c r="Z74" s="194" t="s">
        <v>126</v>
      </c>
      <c r="AA74" s="194" t="s">
        <v>127</v>
      </c>
      <c r="AB74" s="194" t="s">
        <v>128</v>
      </c>
      <c r="AC74" s="194" t="s">
        <v>129</v>
      </c>
    </row>
    <row r="75" spans="1:29" s="191" customFormat="1">
      <c r="A75" s="204"/>
      <c r="C75" s="191" t="s">
        <v>130</v>
      </c>
      <c r="D75" s="191" t="s">
        <v>106</v>
      </c>
      <c r="E75" s="194">
        <v>2550</v>
      </c>
      <c r="F75" s="194">
        <v>2600</v>
      </c>
      <c r="G75" s="194">
        <v>2570</v>
      </c>
      <c r="H75" s="194">
        <v>2570</v>
      </c>
      <c r="I75" s="194">
        <v>2745</v>
      </c>
      <c r="J75" s="194">
        <v>2745</v>
      </c>
      <c r="K75" s="194">
        <v>3110</v>
      </c>
      <c r="L75" s="194">
        <v>3550</v>
      </c>
      <c r="M75" s="194"/>
      <c r="N75" s="194">
        <v>3750</v>
      </c>
      <c r="O75" s="194">
        <v>3670</v>
      </c>
      <c r="P75" s="194">
        <v>4085</v>
      </c>
      <c r="Q75" s="194">
        <v>4085</v>
      </c>
      <c r="R75" s="194">
        <v>4300</v>
      </c>
      <c r="S75" s="194">
        <v>6150</v>
      </c>
      <c r="T75" s="194">
        <v>6150</v>
      </c>
      <c r="U75" s="194">
        <v>6120</v>
      </c>
      <c r="V75" s="194">
        <v>6120</v>
      </c>
      <c r="W75" s="210">
        <v>2750</v>
      </c>
      <c r="X75" s="194">
        <v>3360</v>
      </c>
      <c r="Y75" s="194">
        <v>3845</v>
      </c>
      <c r="Z75" s="194">
        <v>4175</v>
      </c>
      <c r="AA75" s="194">
        <v>4475</v>
      </c>
      <c r="AB75" s="194">
        <v>5550</v>
      </c>
      <c r="AC75" s="194">
        <v>6160</v>
      </c>
    </row>
    <row r="76" spans="1:29" s="191" customFormat="1">
      <c r="A76" s="204"/>
      <c r="C76" s="191" t="s">
        <v>131</v>
      </c>
      <c r="D76" s="191" t="s">
        <v>106</v>
      </c>
      <c r="E76" s="194" t="s">
        <v>132</v>
      </c>
      <c r="F76" s="194" t="s">
        <v>133</v>
      </c>
      <c r="G76" s="194" t="s">
        <v>132</v>
      </c>
      <c r="H76" s="194" t="s">
        <v>133</v>
      </c>
      <c r="I76" s="194" t="s">
        <v>134</v>
      </c>
      <c r="J76" s="194" t="s">
        <v>134</v>
      </c>
      <c r="K76" s="194" t="s">
        <v>135</v>
      </c>
      <c r="L76" s="194" t="s">
        <v>136</v>
      </c>
      <c r="M76" s="194" t="s">
        <v>135</v>
      </c>
      <c r="N76" s="194" t="s">
        <v>137</v>
      </c>
      <c r="O76" s="194" t="s">
        <v>138</v>
      </c>
      <c r="P76" s="194" t="s">
        <v>139</v>
      </c>
      <c r="Q76" s="194" t="s">
        <v>140</v>
      </c>
      <c r="R76" s="194" t="s">
        <v>141</v>
      </c>
      <c r="S76" s="194" t="s">
        <v>142</v>
      </c>
      <c r="T76" s="194" t="s">
        <v>143</v>
      </c>
      <c r="U76" s="194" t="s">
        <v>144</v>
      </c>
      <c r="V76" s="194" t="s">
        <v>145</v>
      </c>
      <c r="W76" s="210" t="s">
        <v>146</v>
      </c>
      <c r="X76" s="194" t="s">
        <v>146</v>
      </c>
      <c r="Y76" s="194" t="s">
        <v>147</v>
      </c>
      <c r="Z76" s="194" t="s">
        <v>148</v>
      </c>
      <c r="AA76" s="194" t="s">
        <v>148</v>
      </c>
      <c r="AB76" s="194" t="s">
        <v>149</v>
      </c>
      <c r="AC76" s="194" t="s">
        <v>150</v>
      </c>
    </row>
    <row r="77" spans="1:29" s="191" customFormat="1">
      <c r="A77" s="204"/>
      <c r="C77" s="191" t="s">
        <v>151</v>
      </c>
      <c r="D77" s="191" t="s">
        <v>152</v>
      </c>
      <c r="E77" s="194" t="s">
        <v>95</v>
      </c>
      <c r="F77" s="194" t="s">
        <v>95</v>
      </c>
      <c r="G77" s="194" t="s">
        <v>95</v>
      </c>
      <c r="H77" s="194" t="s">
        <v>95</v>
      </c>
      <c r="I77" s="194" t="s">
        <v>95</v>
      </c>
      <c r="J77" s="194" t="s">
        <v>95</v>
      </c>
      <c r="K77" s="194" t="s">
        <v>95</v>
      </c>
      <c r="L77" s="194" t="s">
        <v>95</v>
      </c>
      <c r="M77" s="194" t="s">
        <v>95</v>
      </c>
      <c r="N77" s="194" t="s">
        <v>95</v>
      </c>
      <c r="O77" s="194" t="s">
        <v>95</v>
      </c>
      <c r="P77" s="194"/>
      <c r="Q77" s="194"/>
      <c r="R77" s="194"/>
      <c r="S77" s="194"/>
      <c r="T77" s="194"/>
      <c r="U77" s="194"/>
      <c r="V77" s="194"/>
      <c r="W77" s="210" t="s">
        <v>95</v>
      </c>
      <c r="X77" s="194" t="s">
        <v>95</v>
      </c>
      <c r="Y77" s="194" t="s">
        <v>95</v>
      </c>
      <c r="Z77" s="194" t="s">
        <v>95</v>
      </c>
      <c r="AA77" s="194" t="s">
        <v>95</v>
      </c>
      <c r="AB77" s="194" t="s">
        <v>95</v>
      </c>
      <c r="AC77" s="194" t="s">
        <v>95</v>
      </c>
    </row>
    <row r="78" spans="1:29" s="191" customFormat="1">
      <c r="A78" s="204"/>
      <c r="C78" s="191" t="s">
        <v>153</v>
      </c>
      <c r="D78" s="191" t="s">
        <v>154</v>
      </c>
      <c r="E78" s="194" t="s">
        <v>155</v>
      </c>
      <c r="F78" s="194" t="s">
        <v>155</v>
      </c>
      <c r="G78" s="194" t="s">
        <v>155</v>
      </c>
      <c r="H78" s="194" t="s">
        <v>155</v>
      </c>
      <c r="I78" s="194" t="s">
        <v>155</v>
      </c>
      <c r="J78" s="194" t="s">
        <v>155</v>
      </c>
      <c r="K78" s="194" t="s">
        <v>155</v>
      </c>
      <c r="L78" s="194" t="s">
        <v>155</v>
      </c>
      <c r="M78" s="194" t="s">
        <v>155</v>
      </c>
      <c r="N78" s="194" t="s">
        <v>155</v>
      </c>
      <c r="O78" s="194" t="s">
        <v>155</v>
      </c>
      <c r="P78" s="194" t="s">
        <v>156</v>
      </c>
      <c r="Q78" s="194" t="s">
        <v>156</v>
      </c>
      <c r="R78" s="194" t="s">
        <v>156</v>
      </c>
      <c r="S78" s="194" t="s">
        <v>156</v>
      </c>
      <c r="T78" s="194" t="s">
        <v>156</v>
      </c>
      <c r="U78" s="194" t="s">
        <v>156</v>
      </c>
      <c r="V78" s="194" t="s">
        <v>156</v>
      </c>
      <c r="W78" s="210" t="s">
        <v>157</v>
      </c>
      <c r="X78" s="194" t="s">
        <v>157</v>
      </c>
      <c r="Y78" s="194" t="s">
        <v>157</v>
      </c>
      <c r="Z78" s="194" t="s">
        <v>157</v>
      </c>
      <c r="AA78" s="194" t="s">
        <v>157</v>
      </c>
      <c r="AB78" s="194" t="s">
        <v>157</v>
      </c>
      <c r="AC78" s="194" t="s">
        <v>157</v>
      </c>
    </row>
    <row r="79" spans="1:29" s="191" customFormat="1">
      <c r="A79" s="204"/>
      <c r="C79" s="191" t="s">
        <v>158</v>
      </c>
      <c r="E79" s="194">
        <v>0.93</v>
      </c>
      <c r="F79" s="194">
        <v>0.93</v>
      </c>
      <c r="G79" s="194">
        <v>0.93</v>
      </c>
      <c r="H79" s="194">
        <v>0.93</v>
      </c>
      <c r="I79" s="194">
        <v>0.93</v>
      </c>
      <c r="J79" s="194">
        <v>0.93</v>
      </c>
      <c r="K79" s="194">
        <v>0.89</v>
      </c>
      <c r="L79" s="194">
        <v>0.89</v>
      </c>
      <c r="M79" s="194">
        <v>0.89</v>
      </c>
      <c r="N79" s="194">
        <v>0.89</v>
      </c>
      <c r="O79" s="194">
        <v>0.89</v>
      </c>
      <c r="P79" s="194">
        <v>0.89</v>
      </c>
      <c r="Q79" s="194">
        <v>0.89</v>
      </c>
      <c r="R79" s="194">
        <v>0.89</v>
      </c>
      <c r="S79" s="194">
        <v>0.89</v>
      </c>
      <c r="T79" s="194">
        <v>0.89</v>
      </c>
      <c r="U79" s="194">
        <v>0.89</v>
      </c>
      <c r="V79" s="194">
        <v>0.89</v>
      </c>
      <c r="W79" s="210">
        <v>0.89</v>
      </c>
      <c r="X79" s="194">
        <v>0.89</v>
      </c>
      <c r="Y79" s="194">
        <v>0.89</v>
      </c>
      <c r="Z79" s="194">
        <v>0.89</v>
      </c>
      <c r="AA79" s="194">
        <v>0.89</v>
      </c>
      <c r="AB79" s="194">
        <v>0.89</v>
      </c>
      <c r="AC79" s="194">
        <v>0.89</v>
      </c>
    </row>
    <row r="80" spans="1:29" s="191" customFormat="1">
      <c r="A80" s="204"/>
      <c r="C80" s="191" t="s">
        <v>159</v>
      </c>
      <c r="D80" s="191" t="s">
        <v>160</v>
      </c>
      <c r="E80" s="194" t="s">
        <v>95</v>
      </c>
      <c r="F80" s="194" t="s">
        <v>95</v>
      </c>
      <c r="G80" s="194" t="s">
        <v>95</v>
      </c>
      <c r="H80" s="194" t="s">
        <v>95</v>
      </c>
      <c r="I80" s="194" t="s">
        <v>95</v>
      </c>
      <c r="J80" s="194" t="s">
        <v>95</v>
      </c>
      <c r="K80" s="194" t="s">
        <v>95</v>
      </c>
      <c r="L80" s="194" t="s">
        <v>95</v>
      </c>
      <c r="M80" s="194" t="s">
        <v>95</v>
      </c>
      <c r="N80" s="194" t="s">
        <v>95</v>
      </c>
      <c r="O80" s="194" t="s">
        <v>95</v>
      </c>
      <c r="P80" s="194"/>
      <c r="Q80" s="194"/>
      <c r="R80" s="194"/>
      <c r="S80" s="194"/>
      <c r="T80" s="194"/>
      <c r="U80" s="194"/>
      <c r="V80" s="194"/>
      <c r="W80" s="210" t="s">
        <v>95</v>
      </c>
      <c r="X80" s="194" t="s">
        <v>95</v>
      </c>
      <c r="Y80" s="194" t="s">
        <v>95</v>
      </c>
      <c r="Z80" s="194" t="s">
        <v>95</v>
      </c>
      <c r="AA80" s="194" t="s">
        <v>95</v>
      </c>
      <c r="AB80" s="194" t="s">
        <v>95</v>
      </c>
      <c r="AC80" s="194" t="s">
        <v>95</v>
      </c>
    </row>
    <row r="81" spans="1:29" s="191" customFormat="1">
      <c r="A81" s="204"/>
      <c r="C81" s="191" t="s">
        <v>161</v>
      </c>
      <c r="D81" s="191" t="s">
        <v>162</v>
      </c>
      <c r="E81" s="194" t="s">
        <v>95</v>
      </c>
      <c r="F81" s="194" t="s">
        <v>95</v>
      </c>
      <c r="G81" s="194" t="s">
        <v>95</v>
      </c>
      <c r="H81" s="194" t="s">
        <v>95</v>
      </c>
      <c r="I81" s="194" t="s">
        <v>95</v>
      </c>
      <c r="J81" s="194" t="s">
        <v>95</v>
      </c>
      <c r="K81" s="194" t="s">
        <v>95</v>
      </c>
      <c r="L81" s="194" t="s">
        <v>95</v>
      </c>
      <c r="M81" s="194" t="s">
        <v>95</v>
      </c>
      <c r="N81" s="194" t="s">
        <v>95</v>
      </c>
      <c r="O81" s="194" t="s">
        <v>95</v>
      </c>
      <c r="P81" s="194"/>
      <c r="Q81" s="194"/>
      <c r="R81" s="194"/>
      <c r="S81" s="194"/>
      <c r="T81" s="194"/>
      <c r="U81" s="194"/>
      <c r="V81" s="194"/>
      <c r="W81" s="210" t="s">
        <v>95</v>
      </c>
      <c r="X81" s="194" t="s">
        <v>95</v>
      </c>
      <c r="Y81" s="194" t="s">
        <v>95</v>
      </c>
      <c r="Z81" s="194" t="s">
        <v>95</v>
      </c>
      <c r="AA81" s="194" t="s">
        <v>95</v>
      </c>
      <c r="AB81" s="194" t="s">
        <v>95</v>
      </c>
      <c r="AC81" s="194" t="s">
        <v>95</v>
      </c>
    </row>
    <row r="82" spans="1:29" s="191" customFormat="1">
      <c r="A82" s="204"/>
      <c r="C82" s="191" t="s">
        <v>163</v>
      </c>
      <c r="D82" s="194" t="s">
        <v>164</v>
      </c>
      <c r="E82" s="194" t="s">
        <v>165</v>
      </c>
      <c r="F82" s="194" t="s">
        <v>166</v>
      </c>
      <c r="G82" s="194" t="s">
        <v>167</v>
      </c>
      <c r="H82" s="194" t="s">
        <v>167</v>
      </c>
      <c r="I82" s="194" t="s">
        <v>168</v>
      </c>
      <c r="J82" s="194" t="s">
        <v>169</v>
      </c>
      <c r="K82" s="194" t="s">
        <v>170</v>
      </c>
      <c r="L82" s="194" t="s">
        <v>171</v>
      </c>
      <c r="M82" s="194" t="s">
        <v>172</v>
      </c>
      <c r="N82" s="194" t="s">
        <v>173</v>
      </c>
      <c r="O82" s="194" t="s">
        <v>174</v>
      </c>
      <c r="P82" s="194" t="s">
        <v>175</v>
      </c>
      <c r="Q82" s="194" t="s">
        <v>176</v>
      </c>
      <c r="R82" s="194" t="s">
        <v>177</v>
      </c>
      <c r="S82" s="194" t="s">
        <v>178</v>
      </c>
      <c r="T82" s="194" t="s">
        <v>179</v>
      </c>
      <c r="U82" s="194" t="s">
        <v>180</v>
      </c>
      <c r="V82" s="194" t="s">
        <v>181</v>
      </c>
      <c r="W82" s="210" t="s">
        <v>182</v>
      </c>
      <c r="X82" s="194" t="s">
        <v>182</v>
      </c>
      <c r="Y82" s="194" t="s">
        <v>183</v>
      </c>
      <c r="Z82" s="194" t="s">
        <v>184</v>
      </c>
      <c r="AA82" s="194" t="s">
        <v>185</v>
      </c>
      <c r="AB82" s="194" t="s">
        <v>186</v>
      </c>
      <c r="AC82" s="194" t="s">
        <v>187</v>
      </c>
    </row>
    <row r="83" spans="1:29" s="191" customFormat="1">
      <c r="A83" s="204"/>
      <c r="C83" s="191" t="s">
        <v>188</v>
      </c>
      <c r="E83" s="194" t="s">
        <v>189</v>
      </c>
      <c r="F83" s="194" t="s">
        <v>189</v>
      </c>
      <c r="G83" s="194" t="s">
        <v>189</v>
      </c>
      <c r="H83" s="194" t="s">
        <v>189</v>
      </c>
      <c r="I83" s="194" t="s">
        <v>189</v>
      </c>
      <c r="J83" s="194" t="s">
        <v>190</v>
      </c>
      <c r="K83" s="194" t="s">
        <v>190</v>
      </c>
      <c r="L83" s="194" t="s">
        <v>190</v>
      </c>
      <c r="M83" s="194" t="s">
        <v>191</v>
      </c>
      <c r="N83" s="194" t="s">
        <v>190</v>
      </c>
      <c r="O83" s="194" t="s">
        <v>190</v>
      </c>
      <c r="P83" s="194" t="s">
        <v>190</v>
      </c>
      <c r="Q83" s="194"/>
      <c r="R83" s="194" t="s">
        <v>190</v>
      </c>
      <c r="S83" s="194" t="s">
        <v>190</v>
      </c>
      <c r="T83" s="194" t="s">
        <v>190</v>
      </c>
      <c r="U83" s="194" t="s">
        <v>190</v>
      </c>
      <c r="V83" s="194" t="s">
        <v>190</v>
      </c>
      <c r="W83" s="210" t="s">
        <v>190</v>
      </c>
      <c r="X83" s="194" t="s">
        <v>190</v>
      </c>
      <c r="Y83" s="194" t="s">
        <v>190</v>
      </c>
      <c r="Z83" s="194" t="s">
        <v>190</v>
      </c>
      <c r="AA83" s="194" t="s">
        <v>190</v>
      </c>
      <c r="AB83" s="194" t="s">
        <v>190</v>
      </c>
      <c r="AC83" s="194" t="s">
        <v>190</v>
      </c>
    </row>
    <row r="84" spans="1:29" s="191" customFormat="1">
      <c r="A84" s="204"/>
      <c r="C84" s="191" t="s">
        <v>192</v>
      </c>
      <c r="E84" s="194" t="s">
        <v>193</v>
      </c>
      <c r="F84" s="194" t="s">
        <v>193</v>
      </c>
      <c r="G84" s="194" t="s">
        <v>193</v>
      </c>
      <c r="H84" s="194" t="s">
        <v>193</v>
      </c>
      <c r="I84" s="194" t="s">
        <v>193</v>
      </c>
      <c r="J84" s="194" t="s">
        <v>193</v>
      </c>
      <c r="K84" s="194" t="s">
        <v>194</v>
      </c>
      <c r="L84" s="194" t="s">
        <v>194</v>
      </c>
      <c r="M84" s="194" t="s">
        <v>194</v>
      </c>
      <c r="N84" s="194" t="s">
        <v>194</v>
      </c>
      <c r="O84" s="194" t="s">
        <v>194</v>
      </c>
      <c r="P84" s="194" t="s">
        <v>194</v>
      </c>
      <c r="Q84" s="194" t="s">
        <v>194</v>
      </c>
      <c r="R84" s="194" t="s">
        <v>194</v>
      </c>
      <c r="S84" s="194" t="s">
        <v>194</v>
      </c>
      <c r="T84" s="194" t="s">
        <v>194</v>
      </c>
      <c r="U84" s="194" t="s">
        <v>194</v>
      </c>
      <c r="V84" s="194" t="s">
        <v>194</v>
      </c>
      <c r="W84" s="210" t="s">
        <v>194</v>
      </c>
      <c r="X84" s="194" t="s">
        <v>194</v>
      </c>
      <c r="Y84" s="194" t="s">
        <v>194</v>
      </c>
      <c r="Z84" s="194" t="s">
        <v>194</v>
      </c>
      <c r="AA84" s="194" t="s">
        <v>194</v>
      </c>
      <c r="AB84" s="194" t="s">
        <v>194</v>
      </c>
      <c r="AC84" s="194" t="s">
        <v>194</v>
      </c>
    </row>
    <row r="85" spans="1:29" s="191" customFormat="1">
      <c r="A85" s="204"/>
      <c r="C85" s="191" t="s">
        <v>195</v>
      </c>
      <c r="E85" s="194" t="s">
        <v>196</v>
      </c>
      <c r="F85" s="194" t="s">
        <v>196</v>
      </c>
      <c r="G85" s="194" t="s">
        <v>196</v>
      </c>
      <c r="H85" s="194" t="s">
        <v>196</v>
      </c>
      <c r="I85" s="194" t="s">
        <v>196</v>
      </c>
      <c r="J85" s="194" t="s">
        <v>196</v>
      </c>
      <c r="K85" s="194" t="s">
        <v>197</v>
      </c>
      <c r="L85" s="194" t="s">
        <v>197</v>
      </c>
      <c r="M85" s="194" t="s">
        <v>197</v>
      </c>
      <c r="N85" s="194" t="s">
        <v>196</v>
      </c>
      <c r="O85" s="194" t="s">
        <v>198</v>
      </c>
      <c r="P85" s="194" t="s">
        <v>199</v>
      </c>
      <c r="Q85" s="194" t="s">
        <v>197</v>
      </c>
      <c r="R85" s="194" t="s">
        <v>196</v>
      </c>
      <c r="S85" s="194" t="s">
        <v>197</v>
      </c>
      <c r="T85" s="194" t="s">
        <v>196</v>
      </c>
      <c r="U85" s="194" t="s">
        <v>197</v>
      </c>
      <c r="V85" s="194" t="s">
        <v>196</v>
      </c>
      <c r="W85" s="210" t="s">
        <v>197</v>
      </c>
      <c r="X85" s="194" t="s">
        <v>197</v>
      </c>
      <c r="Y85" s="194" t="s">
        <v>197</v>
      </c>
      <c r="Z85" s="194" t="s">
        <v>196</v>
      </c>
      <c r="AA85" s="194" t="s">
        <v>196</v>
      </c>
      <c r="AB85" s="194" t="s">
        <v>200</v>
      </c>
      <c r="AC85" s="194" t="s">
        <v>200</v>
      </c>
    </row>
    <row r="86" spans="1:29" s="191" customFormat="1">
      <c r="A86" s="204"/>
      <c r="C86" s="191" t="s">
        <v>201</v>
      </c>
      <c r="E86" s="194" t="s">
        <v>202</v>
      </c>
      <c r="F86" s="194" t="s">
        <v>203</v>
      </c>
      <c r="G86" s="194" t="s">
        <v>204</v>
      </c>
      <c r="H86" s="194" t="s">
        <v>204</v>
      </c>
      <c r="I86" s="194" t="s">
        <v>205</v>
      </c>
      <c r="J86" s="194" t="s">
        <v>205</v>
      </c>
      <c r="K86" s="194" t="s">
        <v>206</v>
      </c>
      <c r="L86" s="194" t="s">
        <v>207</v>
      </c>
      <c r="M86" s="194" t="s">
        <v>208</v>
      </c>
      <c r="N86" s="194" t="s">
        <v>209</v>
      </c>
      <c r="O86" s="194" t="s">
        <v>210</v>
      </c>
      <c r="P86" s="194" t="s">
        <v>211</v>
      </c>
      <c r="Q86" s="194" t="s">
        <v>212</v>
      </c>
      <c r="R86" s="194" t="s">
        <v>213</v>
      </c>
      <c r="S86" s="194" t="s">
        <v>214</v>
      </c>
      <c r="T86" s="194" t="s">
        <v>214</v>
      </c>
      <c r="U86" s="194" t="s">
        <v>214</v>
      </c>
      <c r="V86" s="194" t="s">
        <v>215</v>
      </c>
      <c r="W86" s="210" t="s">
        <v>216</v>
      </c>
      <c r="X86" s="194" t="s">
        <v>216</v>
      </c>
      <c r="Y86" s="194" t="s">
        <v>217</v>
      </c>
      <c r="Z86" s="194" t="s">
        <v>218</v>
      </c>
      <c r="AA86" s="194" t="s">
        <v>218</v>
      </c>
      <c r="AB86" s="194" t="s">
        <v>219</v>
      </c>
      <c r="AC86" s="194" t="s">
        <v>219</v>
      </c>
    </row>
    <row r="87" spans="1:29" s="191" customFormat="1">
      <c r="A87" s="204"/>
      <c r="C87" s="202" t="s">
        <v>220</v>
      </c>
      <c r="D87" s="202"/>
      <c r="E87" s="194"/>
      <c r="F87" s="194"/>
      <c r="G87" s="194"/>
      <c r="H87" s="194"/>
      <c r="I87" s="214" t="s">
        <v>221</v>
      </c>
      <c r="J87" s="194"/>
      <c r="K87" s="202"/>
      <c r="L87" s="202"/>
      <c r="M87" s="214" t="s">
        <v>222</v>
      </c>
      <c r="N87" s="214" t="s">
        <v>223</v>
      </c>
      <c r="O87" s="194">
        <v>3.9169999999999998</v>
      </c>
      <c r="P87" s="214" t="s">
        <v>224</v>
      </c>
      <c r="Q87" s="214" t="s">
        <v>225</v>
      </c>
      <c r="R87" s="214" t="s">
        <v>226</v>
      </c>
      <c r="S87" s="217" t="s">
        <v>227</v>
      </c>
      <c r="T87" s="217" t="s">
        <v>228</v>
      </c>
      <c r="U87" s="194"/>
      <c r="V87" s="194"/>
      <c r="W87" s="194"/>
      <c r="X87" s="194"/>
      <c r="Y87" s="194"/>
      <c r="Z87" s="194"/>
      <c r="AA87" s="194"/>
      <c r="AB87" s="194"/>
      <c r="AC87" s="194"/>
    </row>
    <row r="88" spans="1:29" s="191" customFormat="1">
      <c r="A88" s="204"/>
      <c r="E88" s="194"/>
      <c r="F88" s="194"/>
      <c r="G88" s="194"/>
      <c r="H88" s="194"/>
      <c r="I88" s="214" t="s">
        <v>229</v>
      </c>
      <c r="J88" s="194"/>
      <c r="K88" s="194"/>
      <c r="L88" s="194"/>
      <c r="M88" s="214" t="s">
        <v>230</v>
      </c>
      <c r="N88" s="214" t="s">
        <v>231</v>
      </c>
      <c r="O88" s="194"/>
      <c r="P88" s="194"/>
      <c r="Q88" s="194"/>
      <c r="R88" s="194"/>
      <c r="S88" s="194"/>
      <c r="T88" s="194"/>
      <c r="U88" s="194"/>
      <c r="V88" s="194"/>
      <c r="W88" s="194"/>
      <c r="X88" s="194"/>
      <c r="Y88" s="194"/>
      <c r="Z88" s="194"/>
      <c r="AA88" s="194"/>
      <c r="AB88" s="194"/>
      <c r="AC88" s="194"/>
    </row>
  </sheetData>
  <mergeCells count="50">
    <mergeCell ref="A1:F1"/>
    <mergeCell ref="D2:E2"/>
    <mergeCell ref="C10:D10"/>
    <mergeCell ref="C11:D11"/>
    <mergeCell ref="C12:D12"/>
    <mergeCell ref="C13:D13"/>
    <mergeCell ref="E13:F13"/>
    <mergeCell ref="A15:F15"/>
    <mergeCell ref="B16:F16"/>
    <mergeCell ref="B17:F17"/>
    <mergeCell ref="C18:F18"/>
    <mergeCell ref="C19:F19"/>
    <mergeCell ref="C20:F20"/>
    <mergeCell ref="C21:F21"/>
    <mergeCell ref="B22:F22"/>
    <mergeCell ref="B23:F23"/>
    <mergeCell ref="B24:F24"/>
    <mergeCell ref="B25:F25"/>
    <mergeCell ref="B26:F26"/>
    <mergeCell ref="C27:F27"/>
    <mergeCell ref="B28:F28"/>
    <mergeCell ref="A31:F31"/>
    <mergeCell ref="C32:F32"/>
    <mergeCell ref="C33:F33"/>
    <mergeCell ref="C34:F34"/>
    <mergeCell ref="D43:F43"/>
    <mergeCell ref="C44:F44"/>
    <mergeCell ref="C45:F45"/>
    <mergeCell ref="C46:F46"/>
    <mergeCell ref="C35:F35"/>
    <mergeCell ref="C36:F36"/>
    <mergeCell ref="D38:F38"/>
    <mergeCell ref="D39:F39"/>
    <mergeCell ref="C40:F40"/>
    <mergeCell ref="C57:F57"/>
    <mergeCell ref="C58:F58"/>
    <mergeCell ref="C59:F59"/>
    <mergeCell ref="A2:A3"/>
    <mergeCell ref="B2:C3"/>
    <mergeCell ref="C52:F52"/>
    <mergeCell ref="C53:F53"/>
    <mergeCell ref="C54:F54"/>
    <mergeCell ref="C55:F55"/>
    <mergeCell ref="C56:F56"/>
    <mergeCell ref="C47:F47"/>
    <mergeCell ref="C48:F48"/>
    <mergeCell ref="C49:F49"/>
    <mergeCell ref="C50:F50"/>
    <mergeCell ref="C51:F51"/>
    <mergeCell ref="D42:F42"/>
  </mergeCells>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9"/>
  <sheetViews>
    <sheetView topLeftCell="A52" workbookViewId="0">
      <selection activeCell="R29" sqref="R29"/>
    </sheetView>
  </sheetViews>
  <sheetFormatPr defaultColWidth="9" defaultRowHeight="14.4"/>
  <cols>
    <col min="1" max="1" width="2.44140625" customWidth="1"/>
    <col min="2" max="2" width="7" customWidth="1"/>
    <col min="3" max="3" width="11.6640625" customWidth="1"/>
    <col min="4" max="4" width="5.6640625" customWidth="1"/>
    <col min="5" max="5" width="7.88671875" customWidth="1"/>
    <col min="6" max="6" width="7.6640625" customWidth="1"/>
    <col min="7" max="13" width="1.44140625" customWidth="1"/>
    <col min="14" max="14" width="19.6640625" customWidth="1"/>
  </cols>
  <sheetData>
    <row r="1" spans="1:14">
      <c r="A1" s="439" t="s">
        <v>232</v>
      </c>
      <c r="B1" s="439"/>
      <c r="C1" s="439"/>
      <c r="D1" s="439"/>
      <c r="E1" s="439"/>
      <c r="F1" s="439"/>
      <c r="G1" s="439"/>
      <c r="H1" s="439"/>
      <c r="I1" s="439"/>
      <c r="J1" s="439"/>
      <c r="K1" s="439"/>
      <c r="L1" s="439"/>
      <c r="M1" s="439"/>
    </row>
    <row r="2" spans="1:14">
      <c r="A2" s="177"/>
      <c r="B2" s="440" t="s">
        <v>233</v>
      </c>
      <c r="C2" s="440"/>
      <c r="D2" s="440"/>
      <c r="E2" s="440"/>
      <c r="F2" s="440"/>
      <c r="G2" s="440"/>
      <c r="H2" s="440"/>
      <c r="I2" s="440"/>
      <c r="J2" s="440"/>
      <c r="K2" s="440"/>
      <c r="L2" s="440"/>
      <c r="M2" s="440"/>
    </row>
    <row r="3" spans="1:14">
      <c r="A3" s="177"/>
      <c r="B3" s="440" t="s">
        <v>234</v>
      </c>
      <c r="C3" s="440"/>
      <c r="D3" s="440"/>
      <c r="E3" s="440"/>
      <c r="F3" s="440"/>
      <c r="G3" s="440"/>
      <c r="H3" s="440"/>
      <c r="I3" s="440"/>
      <c r="J3" s="440"/>
      <c r="K3" s="440"/>
      <c r="L3" s="440"/>
      <c r="M3" s="440"/>
    </row>
    <row r="4" spans="1:14">
      <c r="A4" s="441" t="s">
        <v>235</v>
      </c>
      <c r="B4" s="441"/>
      <c r="C4" s="441"/>
      <c r="D4" s="441"/>
      <c r="E4" s="441"/>
      <c r="F4" s="441"/>
      <c r="G4" s="441"/>
      <c r="H4" s="441"/>
      <c r="I4" s="441"/>
      <c r="J4" s="441"/>
      <c r="K4" s="187"/>
    </row>
    <row r="5" spans="1:14">
      <c r="A5" s="442" t="s">
        <v>236</v>
      </c>
      <c r="B5" s="442"/>
      <c r="C5" s="442"/>
      <c r="D5" s="440" t="s">
        <v>237</v>
      </c>
      <c r="E5" s="440"/>
      <c r="F5" s="440"/>
      <c r="G5" s="440"/>
      <c r="H5" s="440"/>
      <c r="I5" s="440"/>
      <c r="J5" s="440"/>
      <c r="K5" s="440"/>
      <c r="L5" s="440"/>
      <c r="M5" s="440"/>
    </row>
    <row r="6" spans="1:14">
      <c r="A6" s="434" t="s">
        <v>238</v>
      </c>
      <c r="B6" s="434"/>
      <c r="C6" s="434"/>
      <c r="D6" s="434"/>
      <c r="E6" s="434"/>
      <c r="F6" s="434"/>
      <c r="G6" s="434"/>
      <c r="H6" s="434"/>
      <c r="I6" s="434"/>
      <c r="J6" s="434"/>
      <c r="K6" s="434"/>
      <c r="L6" s="434"/>
      <c r="M6" s="434"/>
    </row>
    <row r="7" spans="1:14" ht="19.2">
      <c r="A7" s="178" t="s">
        <v>239</v>
      </c>
      <c r="B7" s="178" t="s">
        <v>240</v>
      </c>
      <c r="C7" s="435" t="s">
        <v>241</v>
      </c>
      <c r="D7" s="436"/>
      <c r="E7" s="178" t="s">
        <v>242</v>
      </c>
      <c r="F7" s="178" t="s">
        <v>243</v>
      </c>
      <c r="G7" s="178" t="s">
        <v>244</v>
      </c>
      <c r="H7" s="178" t="s">
        <v>244</v>
      </c>
      <c r="I7" s="178" t="s">
        <v>244</v>
      </c>
      <c r="J7" s="178" t="s">
        <v>244</v>
      </c>
      <c r="K7" s="178" t="s">
        <v>244</v>
      </c>
      <c r="L7" s="178" t="s">
        <v>244</v>
      </c>
      <c r="M7" s="178" t="s">
        <v>244</v>
      </c>
      <c r="N7" s="178" t="s">
        <v>245</v>
      </c>
    </row>
    <row r="8" spans="1:14">
      <c r="A8" s="178">
        <v>1</v>
      </c>
      <c r="B8" s="179">
        <v>62130110</v>
      </c>
      <c r="C8" s="180" t="s">
        <v>246</v>
      </c>
      <c r="D8" s="181" t="s">
        <v>247</v>
      </c>
      <c r="E8" s="182" t="s">
        <v>248</v>
      </c>
      <c r="F8" s="183" t="s">
        <v>249</v>
      </c>
      <c r="G8" s="184" t="s">
        <v>250</v>
      </c>
      <c r="H8" s="184" t="s">
        <v>250</v>
      </c>
      <c r="I8" s="184"/>
      <c r="J8" s="184"/>
      <c r="K8" s="184"/>
      <c r="L8" s="184"/>
      <c r="M8" s="184"/>
      <c r="N8" s="188" t="s">
        <v>251</v>
      </c>
    </row>
    <row r="9" spans="1:14">
      <c r="A9" s="178">
        <v>2</v>
      </c>
      <c r="B9" s="179">
        <v>62130334</v>
      </c>
      <c r="C9" s="180" t="s">
        <v>252</v>
      </c>
      <c r="D9" s="181" t="s">
        <v>253</v>
      </c>
      <c r="E9" s="182" t="s">
        <v>254</v>
      </c>
      <c r="F9" s="183" t="s">
        <v>249</v>
      </c>
      <c r="G9" s="184"/>
      <c r="H9" s="184" t="s">
        <v>250</v>
      </c>
      <c r="I9" s="184"/>
      <c r="J9" s="184"/>
      <c r="K9" s="184"/>
      <c r="L9" s="184"/>
      <c r="M9" s="184"/>
      <c r="N9" s="188" t="s">
        <v>255</v>
      </c>
    </row>
    <row r="10" spans="1:14">
      <c r="A10" s="178">
        <v>3</v>
      </c>
      <c r="B10" s="179">
        <v>62132975</v>
      </c>
      <c r="C10" s="180" t="s">
        <v>256</v>
      </c>
      <c r="D10" s="181" t="s">
        <v>253</v>
      </c>
      <c r="E10" s="182" t="s">
        <v>257</v>
      </c>
      <c r="F10" s="183" t="s">
        <v>249</v>
      </c>
      <c r="G10" s="184"/>
      <c r="H10" s="184" t="s">
        <v>258</v>
      </c>
      <c r="I10" s="184"/>
      <c r="J10" s="184"/>
      <c r="K10" s="184"/>
      <c r="L10" s="184"/>
      <c r="M10" s="184"/>
      <c r="N10" s="188" t="s">
        <v>259</v>
      </c>
    </row>
    <row r="11" spans="1:14">
      <c r="A11" s="178">
        <v>4</v>
      </c>
      <c r="B11" s="179">
        <v>62130198</v>
      </c>
      <c r="C11" s="180" t="s">
        <v>260</v>
      </c>
      <c r="D11" s="181" t="s">
        <v>261</v>
      </c>
      <c r="E11" s="182" t="s">
        <v>262</v>
      </c>
      <c r="F11" s="183" t="s">
        <v>249</v>
      </c>
      <c r="G11" s="184" t="s">
        <v>258</v>
      </c>
      <c r="H11" s="184"/>
      <c r="I11" s="184"/>
      <c r="J11" s="184"/>
      <c r="K11" s="184"/>
      <c r="L11" s="184"/>
      <c r="M11" s="184"/>
      <c r="N11" s="188" t="s">
        <v>263</v>
      </c>
    </row>
    <row r="12" spans="1:14">
      <c r="A12" s="178">
        <v>5</v>
      </c>
      <c r="B12" s="179">
        <v>62132956</v>
      </c>
      <c r="C12" s="180" t="s">
        <v>264</v>
      </c>
      <c r="D12" s="181" t="s">
        <v>265</v>
      </c>
      <c r="E12" s="182" t="s">
        <v>266</v>
      </c>
      <c r="F12" s="183" t="s">
        <v>249</v>
      </c>
      <c r="G12" s="184"/>
      <c r="H12" s="184"/>
      <c r="I12" s="184"/>
      <c r="J12" s="184"/>
      <c r="K12" s="184"/>
      <c r="L12" s="184"/>
      <c r="M12" s="184"/>
      <c r="N12" s="188" t="s">
        <v>267</v>
      </c>
    </row>
    <row r="13" spans="1:14">
      <c r="A13" s="178">
        <v>6</v>
      </c>
      <c r="B13" s="179">
        <v>62130239</v>
      </c>
      <c r="C13" s="180" t="s">
        <v>268</v>
      </c>
      <c r="D13" s="181" t="s">
        <v>269</v>
      </c>
      <c r="E13" s="182" t="s">
        <v>270</v>
      </c>
      <c r="F13" s="183" t="s">
        <v>249</v>
      </c>
      <c r="G13" s="184" t="s">
        <v>250</v>
      </c>
      <c r="H13" s="184" t="s">
        <v>258</v>
      </c>
      <c r="I13" s="184"/>
      <c r="J13" s="184"/>
      <c r="K13" s="184"/>
      <c r="L13" s="184"/>
      <c r="M13" s="184"/>
      <c r="N13" s="188" t="s">
        <v>271</v>
      </c>
    </row>
    <row r="14" spans="1:14">
      <c r="A14" s="178">
        <v>7</v>
      </c>
      <c r="B14" s="179">
        <v>62130290</v>
      </c>
      <c r="C14" s="180" t="s">
        <v>272</v>
      </c>
      <c r="D14" s="181" t="s">
        <v>273</v>
      </c>
      <c r="E14" s="182" t="s">
        <v>274</v>
      </c>
      <c r="F14" s="183" t="s">
        <v>249</v>
      </c>
      <c r="G14" s="184" t="s">
        <v>250</v>
      </c>
      <c r="H14" s="184" t="s">
        <v>258</v>
      </c>
      <c r="I14" s="184"/>
      <c r="J14" s="184"/>
      <c r="K14" s="184"/>
      <c r="L14" s="184"/>
      <c r="M14" s="184"/>
      <c r="N14" s="188" t="s">
        <v>275</v>
      </c>
    </row>
    <row r="15" spans="1:14">
      <c r="A15" s="178">
        <v>8</v>
      </c>
      <c r="B15" s="179">
        <v>62130443</v>
      </c>
      <c r="C15" s="180" t="s">
        <v>276</v>
      </c>
      <c r="D15" s="181" t="s">
        <v>277</v>
      </c>
      <c r="E15" s="182" t="s">
        <v>278</v>
      </c>
      <c r="F15" s="183" t="s">
        <v>249</v>
      </c>
      <c r="G15" s="184" t="s">
        <v>250</v>
      </c>
      <c r="H15" s="184" t="s">
        <v>258</v>
      </c>
      <c r="I15" s="184"/>
      <c r="J15" s="184"/>
      <c r="K15" s="184"/>
      <c r="L15" s="184"/>
      <c r="M15" s="184"/>
      <c r="N15" s="188" t="s">
        <v>279</v>
      </c>
    </row>
    <row r="16" spans="1:14">
      <c r="A16" s="178">
        <v>9</v>
      </c>
      <c r="B16" s="179">
        <v>62130550</v>
      </c>
      <c r="C16" s="180" t="s">
        <v>280</v>
      </c>
      <c r="D16" s="181" t="s">
        <v>281</v>
      </c>
      <c r="E16" s="182" t="s">
        <v>282</v>
      </c>
      <c r="F16" s="183" t="s">
        <v>283</v>
      </c>
      <c r="G16" s="184" t="s">
        <v>250</v>
      </c>
      <c r="H16" s="184" t="s">
        <v>258</v>
      </c>
      <c r="I16" s="184"/>
      <c r="J16" s="184"/>
      <c r="K16" s="184"/>
      <c r="L16" s="184"/>
      <c r="M16" s="184"/>
      <c r="N16" s="188" t="s">
        <v>284</v>
      </c>
    </row>
    <row r="17" spans="1:18">
      <c r="A17" s="178">
        <v>10</v>
      </c>
      <c r="B17" s="179">
        <v>62130554</v>
      </c>
      <c r="C17" s="180" t="s">
        <v>285</v>
      </c>
      <c r="D17" s="181" t="s">
        <v>286</v>
      </c>
      <c r="E17" s="182" t="s">
        <v>287</v>
      </c>
      <c r="F17" s="183" t="s">
        <v>249</v>
      </c>
      <c r="G17" s="184" t="s">
        <v>250</v>
      </c>
      <c r="H17" s="184"/>
      <c r="I17" s="184"/>
      <c r="J17" s="184"/>
      <c r="K17" s="184"/>
      <c r="L17" s="184"/>
      <c r="M17" s="184"/>
      <c r="N17" s="188" t="s">
        <v>288</v>
      </c>
    </row>
    <row r="18" spans="1:18">
      <c r="A18" s="178">
        <v>11</v>
      </c>
      <c r="B18" s="179">
        <v>62130650</v>
      </c>
      <c r="C18" s="180" t="s">
        <v>289</v>
      </c>
      <c r="D18" s="181" t="s">
        <v>290</v>
      </c>
      <c r="E18" s="182" t="s">
        <v>291</v>
      </c>
      <c r="F18" s="183" t="s">
        <v>249</v>
      </c>
      <c r="G18" s="184" t="s">
        <v>250</v>
      </c>
      <c r="H18" s="184"/>
      <c r="I18" s="184"/>
      <c r="J18" s="184"/>
      <c r="K18" s="184"/>
      <c r="L18" s="184"/>
      <c r="M18" s="184"/>
      <c r="N18" s="188" t="s">
        <v>292</v>
      </c>
    </row>
    <row r="19" spans="1:18">
      <c r="A19" s="178">
        <v>12</v>
      </c>
      <c r="B19" s="179">
        <v>62130739</v>
      </c>
      <c r="C19" s="180" t="s">
        <v>293</v>
      </c>
      <c r="D19" s="181" t="s">
        <v>294</v>
      </c>
      <c r="E19" s="182" t="s">
        <v>295</v>
      </c>
      <c r="F19" s="183" t="s">
        <v>249</v>
      </c>
      <c r="G19" s="184" t="s">
        <v>250</v>
      </c>
      <c r="H19" s="184"/>
      <c r="I19" s="184"/>
      <c r="J19" s="184"/>
      <c r="K19" s="184"/>
      <c r="L19" s="184"/>
      <c r="M19" s="184"/>
      <c r="N19" s="188" t="s">
        <v>296</v>
      </c>
    </row>
    <row r="20" spans="1:18">
      <c r="A20" s="178">
        <v>13</v>
      </c>
      <c r="B20" s="179">
        <v>62130756</v>
      </c>
      <c r="C20" s="180" t="s">
        <v>297</v>
      </c>
      <c r="D20" s="181" t="s">
        <v>294</v>
      </c>
      <c r="E20" s="182" t="s">
        <v>298</v>
      </c>
      <c r="F20" s="183" t="s">
        <v>249</v>
      </c>
      <c r="G20" s="184"/>
      <c r="H20" s="184"/>
      <c r="I20" s="184"/>
      <c r="J20" s="184"/>
      <c r="K20" s="184"/>
      <c r="L20" s="184"/>
      <c r="M20" s="184"/>
      <c r="N20" s="188" t="s">
        <v>299</v>
      </c>
    </row>
    <row r="21" spans="1:18">
      <c r="A21" s="178">
        <v>14</v>
      </c>
      <c r="B21" s="179">
        <v>62130769</v>
      </c>
      <c r="C21" s="180" t="s">
        <v>300</v>
      </c>
      <c r="D21" s="181" t="s">
        <v>294</v>
      </c>
      <c r="E21" s="182" t="s">
        <v>301</v>
      </c>
      <c r="F21" s="183" t="s">
        <v>249</v>
      </c>
      <c r="G21" s="184"/>
      <c r="H21" s="184"/>
      <c r="I21" s="184"/>
      <c r="J21" s="184"/>
      <c r="K21" s="184"/>
      <c r="L21" s="184"/>
      <c r="M21" s="184"/>
      <c r="N21" s="188" t="s">
        <v>302</v>
      </c>
    </row>
    <row r="22" spans="1:18">
      <c r="A22" s="178">
        <v>15</v>
      </c>
      <c r="B22" s="179">
        <v>62130816</v>
      </c>
      <c r="C22" s="180" t="s">
        <v>303</v>
      </c>
      <c r="D22" s="181" t="s">
        <v>304</v>
      </c>
      <c r="E22" s="182" t="s">
        <v>305</v>
      </c>
      <c r="F22" s="183" t="s">
        <v>249</v>
      </c>
      <c r="G22" s="184" t="s">
        <v>250</v>
      </c>
      <c r="H22" s="184" t="s">
        <v>258</v>
      </c>
      <c r="I22" s="184"/>
      <c r="J22" s="184"/>
      <c r="K22" s="184"/>
      <c r="L22" s="184"/>
      <c r="M22" s="184"/>
      <c r="N22" s="188" t="s">
        <v>306</v>
      </c>
    </row>
    <row r="23" spans="1:18">
      <c r="A23" s="178">
        <v>16</v>
      </c>
      <c r="B23" s="179">
        <v>62133083</v>
      </c>
      <c r="C23" s="180" t="s">
        <v>307</v>
      </c>
      <c r="D23" s="181" t="s">
        <v>308</v>
      </c>
      <c r="E23" s="182" t="s">
        <v>309</v>
      </c>
      <c r="F23" s="183" t="s">
        <v>249</v>
      </c>
      <c r="G23" s="184" t="s">
        <v>258</v>
      </c>
      <c r="H23" s="184" t="s">
        <v>250</v>
      </c>
      <c r="I23" s="184"/>
      <c r="J23" s="184"/>
      <c r="K23" s="184"/>
      <c r="L23" s="184"/>
      <c r="M23" s="184"/>
      <c r="N23" s="188" t="s">
        <v>310</v>
      </c>
    </row>
    <row r="24" spans="1:18">
      <c r="A24" s="178">
        <v>17</v>
      </c>
      <c r="B24" s="179">
        <v>62131012</v>
      </c>
      <c r="C24" s="180" t="s">
        <v>311</v>
      </c>
      <c r="D24" s="181" t="s">
        <v>312</v>
      </c>
      <c r="E24" s="182" t="s">
        <v>313</v>
      </c>
      <c r="F24" s="183" t="s">
        <v>249</v>
      </c>
      <c r="G24" s="184" t="s">
        <v>250</v>
      </c>
      <c r="H24" s="184"/>
      <c r="I24" s="184"/>
      <c r="J24" s="184"/>
      <c r="K24" s="184"/>
      <c r="L24" s="184"/>
      <c r="M24" s="184"/>
      <c r="N24" s="188" t="s">
        <v>314</v>
      </c>
      <c r="R24" t="s">
        <v>315</v>
      </c>
    </row>
    <row r="25" spans="1:18">
      <c r="A25" s="178">
        <v>18</v>
      </c>
      <c r="B25" s="179">
        <v>62131031</v>
      </c>
      <c r="C25" s="180" t="s">
        <v>316</v>
      </c>
      <c r="D25" s="181" t="s">
        <v>317</v>
      </c>
      <c r="E25" s="182" t="s">
        <v>318</v>
      </c>
      <c r="F25" s="183" t="s">
        <v>249</v>
      </c>
      <c r="G25" s="184" t="s">
        <v>250</v>
      </c>
      <c r="H25" s="184"/>
      <c r="I25" s="184"/>
      <c r="J25" s="184"/>
      <c r="K25" s="184"/>
      <c r="L25" s="184"/>
      <c r="M25" s="184"/>
      <c r="N25" s="188" t="s">
        <v>319</v>
      </c>
    </row>
    <row r="26" spans="1:18">
      <c r="A26" s="178">
        <v>19</v>
      </c>
      <c r="B26" s="179">
        <v>62131050</v>
      </c>
      <c r="C26" s="180" t="s">
        <v>320</v>
      </c>
      <c r="D26" s="181" t="s">
        <v>321</v>
      </c>
      <c r="E26" s="182" t="s">
        <v>322</v>
      </c>
      <c r="F26" s="183" t="s">
        <v>249</v>
      </c>
      <c r="G26" s="184" t="s">
        <v>258</v>
      </c>
      <c r="H26" s="184"/>
      <c r="I26" s="184"/>
      <c r="J26" s="184"/>
      <c r="K26" s="184"/>
      <c r="L26" s="184"/>
      <c r="M26" s="184"/>
      <c r="N26" s="188" t="s">
        <v>323</v>
      </c>
    </row>
    <row r="27" spans="1:18">
      <c r="A27" s="178">
        <v>20</v>
      </c>
      <c r="B27" s="179">
        <v>62131056</v>
      </c>
      <c r="C27" s="180" t="s">
        <v>324</v>
      </c>
      <c r="D27" s="181" t="s">
        <v>325</v>
      </c>
      <c r="E27" s="182" t="s">
        <v>326</v>
      </c>
      <c r="F27" s="183" t="s">
        <v>249</v>
      </c>
      <c r="G27" s="184" t="s">
        <v>258</v>
      </c>
      <c r="H27" s="184"/>
      <c r="I27" s="184"/>
      <c r="J27" s="184"/>
      <c r="K27" s="184"/>
      <c r="L27" s="184"/>
      <c r="M27" s="184"/>
      <c r="N27" s="188" t="s">
        <v>327</v>
      </c>
    </row>
    <row r="28" spans="1:18">
      <c r="A28" s="178">
        <v>21</v>
      </c>
      <c r="B28" s="179">
        <v>62131272</v>
      </c>
      <c r="C28" s="180" t="s">
        <v>328</v>
      </c>
      <c r="D28" s="181" t="s">
        <v>329</v>
      </c>
      <c r="E28" s="182" t="s">
        <v>330</v>
      </c>
      <c r="F28" s="183" t="s">
        <v>249</v>
      </c>
      <c r="G28" s="184"/>
      <c r="H28" s="184"/>
      <c r="I28" s="184"/>
      <c r="J28" s="184"/>
      <c r="K28" s="184"/>
      <c r="L28" s="184"/>
      <c r="M28" s="184"/>
      <c r="N28" s="188" t="s">
        <v>331</v>
      </c>
    </row>
    <row r="29" spans="1:18">
      <c r="A29" s="178">
        <v>22</v>
      </c>
      <c r="B29" s="179">
        <v>62133150</v>
      </c>
      <c r="C29" s="180" t="s">
        <v>332</v>
      </c>
      <c r="D29" s="181" t="s">
        <v>333</v>
      </c>
      <c r="E29" s="182" t="s">
        <v>334</v>
      </c>
      <c r="F29" s="183" t="s">
        <v>249</v>
      </c>
      <c r="G29" s="184"/>
      <c r="H29" s="184"/>
      <c r="I29" s="184"/>
      <c r="J29" s="184"/>
      <c r="K29" s="184"/>
      <c r="L29" s="184"/>
      <c r="M29" s="184"/>
      <c r="N29" s="188" t="s">
        <v>335</v>
      </c>
    </row>
    <row r="30" spans="1:18">
      <c r="A30" s="178">
        <v>23</v>
      </c>
      <c r="B30" s="179">
        <v>62131377</v>
      </c>
      <c r="C30" s="180" t="s">
        <v>336</v>
      </c>
      <c r="D30" s="181" t="s">
        <v>337</v>
      </c>
      <c r="E30" s="182" t="s">
        <v>338</v>
      </c>
      <c r="F30" s="183" t="s">
        <v>249</v>
      </c>
      <c r="G30" s="184" t="s">
        <v>258</v>
      </c>
      <c r="H30" s="184"/>
      <c r="I30" s="184"/>
      <c r="J30" s="184"/>
      <c r="K30" s="184"/>
      <c r="L30" s="184"/>
      <c r="M30" s="184"/>
      <c r="N30" s="188" t="s">
        <v>339</v>
      </c>
    </row>
    <row r="31" spans="1:18">
      <c r="A31" s="178">
        <v>24</v>
      </c>
      <c r="B31" s="179">
        <v>62132906</v>
      </c>
      <c r="C31" s="180" t="s">
        <v>340</v>
      </c>
      <c r="D31" s="181" t="s">
        <v>341</v>
      </c>
      <c r="E31" s="182" t="s">
        <v>254</v>
      </c>
      <c r="F31" s="183" t="s">
        <v>249</v>
      </c>
      <c r="G31" s="184" t="s">
        <v>250</v>
      </c>
      <c r="H31" s="184"/>
      <c r="I31" s="184"/>
      <c r="J31" s="184"/>
      <c r="K31" s="184"/>
      <c r="L31" s="184"/>
      <c r="M31" s="184"/>
      <c r="N31" s="188" t="s">
        <v>342</v>
      </c>
    </row>
    <row r="32" spans="1:18">
      <c r="A32" s="178">
        <v>25</v>
      </c>
      <c r="B32" s="179">
        <v>62131530</v>
      </c>
      <c r="C32" s="180" t="s">
        <v>343</v>
      </c>
      <c r="D32" s="181" t="s">
        <v>344</v>
      </c>
      <c r="E32" s="182" t="s">
        <v>345</v>
      </c>
      <c r="F32" s="183" t="s">
        <v>249</v>
      </c>
      <c r="G32" s="184" t="s">
        <v>250</v>
      </c>
      <c r="H32" s="184"/>
      <c r="I32" s="184"/>
      <c r="J32" s="184"/>
      <c r="K32" s="184"/>
      <c r="L32" s="184"/>
      <c r="M32" s="184"/>
      <c r="N32" s="188" t="s">
        <v>346</v>
      </c>
    </row>
    <row r="33" spans="1:14">
      <c r="A33" s="178">
        <v>26</v>
      </c>
      <c r="B33" s="179">
        <v>62131546</v>
      </c>
      <c r="C33" s="180" t="s">
        <v>347</v>
      </c>
      <c r="D33" s="181" t="s">
        <v>348</v>
      </c>
      <c r="E33" s="182" t="s">
        <v>349</v>
      </c>
      <c r="F33" s="183" t="s">
        <v>249</v>
      </c>
      <c r="G33" s="184"/>
      <c r="H33" s="184"/>
      <c r="I33" s="184"/>
      <c r="J33" s="184"/>
      <c r="K33" s="184"/>
      <c r="L33" s="184"/>
      <c r="M33" s="184"/>
      <c r="N33" s="188" t="s">
        <v>350</v>
      </c>
    </row>
    <row r="34" spans="1:14">
      <c r="A34" s="178">
        <v>27</v>
      </c>
      <c r="B34" s="179">
        <v>62133188</v>
      </c>
      <c r="C34" s="180" t="s">
        <v>351</v>
      </c>
      <c r="D34" s="181" t="s">
        <v>352</v>
      </c>
      <c r="E34" s="182" t="s">
        <v>353</v>
      </c>
      <c r="F34" s="183" t="s">
        <v>249</v>
      </c>
      <c r="G34" s="184"/>
      <c r="H34" s="184"/>
      <c r="I34" s="184"/>
      <c r="J34" s="184"/>
      <c r="K34" s="184"/>
      <c r="L34" s="184"/>
      <c r="M34" s="184"/>
      <c r="N34" s="188" t="s">
        <v>354</v>
      </c>
    </row>
    <row r="35" spans="1:14">
      <c r="A35" s="178">
        <v>28</v>
      </c>
      <c r="B35" s="179">
        <v>62139091</v>
      </c>
      <c r="C35" s="180" t="s">
        <v>355</v>
      </c>
      <c r="D35" s="181" t="s">
        <v>352</v>
      </c>
      <c r="E35" s="182" t="s">
        <v>356</v>
      </c>
      <c r="F35" s="183" t="s">
        <v>249</v>
      </c>
      <c r="G35" s="184"/>
      <c r="H35" s="184"/>
      <c r="I35" s="184"/>
      <c r="J35" s="184"/>
      <c r="K35" s="184"/>
      <c r="L35" s="184"/>
      <c r="M35" s="184"/>
      <c r="N35" s="188" t="s">
        <v>357</v>
      </c>
    </row>
    <row r="36" spans="1:14">
      <c r="A36" s="178">
        <v>29</v>
      </c>
      <c r="B36" s="179">
        <v>62131638</v>
      </c>
      <c r="C36" s="180" t="s">
        <v>358</v>
      </c>
      <c r="D36" s="181" t="s">
        <v>359</v>
      </c>
      <c r="E36" s="182" t="s">
        <v>360</v>
      </c>
      <c r="F36" s="183" t="s">
        <v>249</v>
      </c>
      <c r="G36" s="184" t="s">
        <v>250</v>
      </c>
      <c r="H36" s="184"/>
      <c r="I36" s="184"/>
      <c r="J36" s="184"/>
      <c r="K36" s="184"/>
      <c r="L36" s="184"/>
      <c r="M36" s="184"/>
      <c r="N36" s="188" t="s">
        <v>361</v>
      </c>
    </row>
    <row r="37" spans="1:14">
      <c r="A37" s="178">
        <v>30</v>
      </c>
      <c r="B37" s="179">
        <v>62131658</v>
      </c>
      <c r="C37" s="180" t="s">
        <v>362</v>
      </c>
      <c r="D37" s="181" t="s">
        <v>363</v>
      </c>
      <c r="E37" s="182" t="s">
        <v>364</v>
      </c>
      <c r="F37" s="183" t="s">
        <v>249</v>
      </c>
      <c r="G37" s="184"/>
      <c r="H37" s="184"/>
      <c r="I37" s="184"/>
      <c r="J37" s="184"/>
      <c r="K37" s="184"/>
      <c r="L37" s="184"/>
      <c r="M37" s="184"/>
      <c r="N37" s="188" t="s">
        <v>365</v>
      </c>
    </row>
    <row r="38" spans="1:14">
      <c r="A38" s="178">
        <v>31</v>
      </c>
      <c r="B38" s="179">
        <v>62131810</v>
      </c>
      <c r="C38" s="180" t="s">
        <v>366</v>
      </c>
      <c r="D38" s="181" t="s">
        <v>367</v>
      </c>
      <c r="E38" s="182" t="s">
        <v>368</v>
      </c>
      <c r="F38" s="183" t="s">
        <v>249</v>
      </c>
      <c r="G38" s="184" t="s">
        <v>250</v>
      </c>
      <c r="H38" s="184" t="s">
        <v>250</v>
      </c>
      <c r="I38" s="184"/>
      <c r="J38" s="184"/>
      <c r="K38" s="184"/>
      <c r="L38" s="184"/>
      <c r="M38" s="184"/>
      <c r="N38" s="188" t="s">
        <v>369</v>
      </c>
    </row>
    <row r="39" spans="1:14">
      <c r="A39" s="178">
        <v>32</v>
      </c>
      <c r="B39" s="179">
        <v>62131822</v>
      </c>
      <c r="C39" s="180" t="s">
        <v>370</v>
      </c>
      <c r="D39" s="181" t="s">
        <v>371</v>
      </c>
      <c r="E39" s="182" t="s">
        <v>372</v>
      </c>
      <c r="F39" s="183" t="s">
        <v>249</v>
      </c>
      <c r="G39" s="184"/>
      <c r="H39" s="184"/>
      <c r="I39" s="184"/>
      <c r="J39" s="184"/>
      <c r="K39" s="184"/>
      <c r="L39" s="184"/>
      <c r="M39" s="184"/>
      <c r="N39" s="188" t="s">
        <v>373</v>
      </c>
    </row>
    <row r="40" spans="1:14">
      <c r="A40" s="178">
        <v>33</v>
      </c>
      <c r="B40" s="179">
        <v>62131838</v>
      </c>
      <c r="C40" s="180" t="s">
        <v>374</v>
      </c>
      <c r="D40" s="181" t="s">
        <v>375</v>
      </c>
      <c r="E40" s="182" t="s">
        <v>376</v>
      </c>
      <c r="F40" s="183" t="s">
        <v>249</v>
      </c>
      <c r="G40" s="184" t="s">
        <v>258</v>
      </c>
      <c r="H40" s="184" t="s">
        <v>258</v>
      </c>
      <c r="I40" s="184"/>
      <c r="J40" s="184"/>
      <c r="K40" s="184"/>
      <c r="L40" s="184"/>
      <c r="M40" s="184"/>
      <c r="N40" s="188" t="s">
        <v>377</v>
      </c>
    </row>
    <row r="41" spans="1:14">
      <c r="A41" s="178">
        <v>34</v>
      </c>
      <c r="B41" s="179">
        <v>62131847</v>
      </c>
      <c r="C41" s="180" t="s">
        <v>378</v>
      </c>
      <c r="D41" s="181" t="s">
        <v>375</v>
      </c>
      <c r="E41" s="182" t="s">
        <v>379</v>
      </c>
      <c r="F41" s="183" t="s">
        <v>249</v>
      </c>
      <c r="G41" s="184"/>
      <c r="H41" s="184"/>
      <c r="I41" s="184"/>
      <c r="J41" s="184"/>
      <c r="K41" s="184"/>
      <c r="L41" s="184"/>
      <c r="M41" s="184"/>
      <c r="N41" s="188" t="s">
        <v>380</v>
      </c>
    </row>
    <row r="42" spans="1:14">
      <c r="A42" s="178">
        <v>35</v>
      </c>
      <c r="B42" s="179">
        <v>62131871</v>
      </c>
      <c r="C42" s="180" t="s">
        <v>381</v>
      </c>
      <c r="D42" s="181" t="s">
        <v>382</v>
      </c>
      <c r="E42" s="182" t="s">
        <v>368</v>
      </c>
      <c r="F42" s="183" t="s">
        <v>249</v>
      </c>
      <c r="G42" s="184" t="s">
        <v>250</v>
      </c>
      <c r="H42" s="184"/>
      <c r="I42" s="184"/>
      <c r="J42" s="184"/>
      <c r="K42" s="184"/>
      <c r="L42" s="184"/>
      <c r="M42" s="184"/>
      <c r="N42" s="188" t="s">
        <v>383</v>
      </c>
    </row>
    <row r="43" spans="1:14">
      <c r="A43" s="178">
        <v>36</v>
      </c>
      <c r="B43" s="179">
        <v>62131916</v>
      </c>
      <c r="C43" s="180" t="s">
        <v>384</v>
      </c>
      <c r="D43" s="181" t="s">
        <v>385</v>
      </c>
      <c r="E43" s="182" t="s">
        <v>386</v>
      </c>
      <c r="F43" s="183" t="s">
        <v>249</v>
      </c>
      <c r="G43" s="184" t="s">
        <v>250</v>
      </c>
      <c r="H43" s="184"/>
      <c r="I43" s="184"/>
      <c r="J43" s="184"/>
      <c r="K43" s="184"/>
      <c r="L43" s="184"/>
      <c r="M43" s="184"/>
      <c r="N43" s="188" t="s">
        <v>387</v>
      </c>
    </row>
    <row r="44" spans="1:14">
      <c r="A44" s="178">
        <v>37</v>
      </c>
      <c r="B44" s="179">
        <v>62132054</v>
      </c>
      <c r="C44" s="180" t="s">
        <v>388</v>
      </c>
      <c r="D44" s="181" t="s">
        <v>389</v>
      </c>
      <c r="E44" s="182" t="s">
        <v>390</v>
      </c>
      <c r="F44" s="183" t="s">
        <v>249</v>
      </c>
      <c r="G44" s="184"/>
      <c r="H44" s="184"/>
      <c r="I44" s="184"/>
      <c r="J44" s="184"/>
      <c r="K44" s="184"/>
      <c r="L44" s="184"/>
      <c r="M44" s="184"/>
      <c r="N44" s="188" t="s">
        <v>391</v>
      </c>
    </row>
    <row r="45" spans="1:14">
      <c r="A45" s="178">
        <v>38</v>
      </c>
      <c r="B45" s="179">
        <v>62132150</v>
      </c>
      <c r="C45" s="180" t="s">
        <v>392</v>
      </c>
      <c r="D45" s="181" t="s">
        <v>393</v>
      </c>
      <c r="E45" s="182" t="s">
        <v>394</v>
      </c>
      <c r="F45" s="183" t="s">
        <v>249</v>
      </c>
      <c r="G45" s="184"/>
      <c r="H45" s="184"/>
      <c r="I45" s="184"/>
      <c r="J45" s="184"/>
      <c r="K45" s="184"/>
      <c r="L45" s="184"/>
      <c r="M45" s="184"/>
      <c r="N45" s="188" t="s">
        <v>395</v>
      </c>
    </row>
    <row r="46" spans="1:14">
      <c r="A46" s="178">
        <v>39</v>
      </c>
      <c r="B46" s="179">
        <v>62132216</v>
      </c>
      <c r="C46" s="180" t="s">
        <v>396</v>
      </c>
      <c r="D46" s="181" t="s">
        <v>397</v>
      </c>
      <c r="E46" s="182" t="s">
        <v>398</v>
      </c>
      <c r="F46" s="183" t="s">
        <v>249</v>
      </c>
      <c r="G46" s="184"/>
      <c r="H46" s="184"/>
      <c r="I46" s="184"/>
      <c r="J46" s="184"/>
      <c r="K46" s="184"/>
      <c r="L46" s="184"/>
      <c r="M46" s="184"/>
      <c r="N46" s="188" t="s">
        <v>399</v>
      </c>
    </row>
    <row r="47" spans="1:14">
      <c r="A47" s="178">
        <v>40</v>
      </c>
      <c r="B47" s="179">
        <v>62133302</v>
      </c>
      <c r="C47" s="180" t="s">
        <v>256</v>
      </c>
      <c r="D47" s="181" t="s">
        <v>400</v>
      </c>
      <c r="E47" s="182" t="s">
        <v>401</v>
      </c>
      <c r="F47" s="183" t="s">
        <v>249</v>
      </c>
      <c r="G47" s="184" t="s">
        <v>250</v>
      </c>
      <c r="H47" s="184"/>
      <c r="I47" s="184"/>
      <c r="J47" s="184"/>
      <c r="K47" s="184"/>
      <c r="L47" s="184"/>
      <c r="M47" s="184"/>
      <c r="N47" s="188" t="s">
        <v>402</v>
      </c>
    </row>
    <row r="48" spans="1:14">
      <c r="A48" s="178">
        <v>41</v>
      </c>
      <c r="B48" s="179">
        <v>62132251</v>
      </c>
      <c r="C48" s="180" t="s">
        <v>403</v>
      </c>
      <c r="D48" s="181" t="s">
        <v>404</v>
      </c>
      <c r="E48" s="182" t="s">
        <v>405</v>
      </c>
      <c r="F48" s="183" t="s">
        <v>249</v>
      </c>
      <c r="G48" s="184" t="s">
        <v>250</v>
      </c>
      <c r="H48" s="184"/>
      <c r="I48" s="184"/>
      <c r="J48" s="184"/>
      <c r="K48" s="184"/>
      <c r="L48" s="184"/>
      <c r="M48" s="184"/>
      <c r="N48" s="188" t="s">
        <v>406</v>
      </c>
    </row>
    <row r="49" spans="1:18">
      <c r="A49" s="178">
        <v>42</v>
      </c>
      <c r="B49" s="179">
        <v>62133321</v>
      </c>
      <c r="C49" s="180" t="s">
        <v>407</v>
      </c>
      <c r="D49" s="181" t="s">
        <v>408</v>
      </c>
      <c r="E49" s="182" t="s">
        <v>409</v>
      </c>
      <c r="F49" s="183" t="s">
        <v>249</v>
      </c>
      <c r="G49" s="184"/>
      <c r="H49" s="184"/>
      <c r="I49" s="184"/>
      <c r="J49" s="184"/>
      <c r="K49" s="184"/>
      <c r="L49" s="184"/>
      <c r="M49" s="184"/>
      <c r="N49" s="188" t="s">
        <v>410</v>
      </c>
    </row>
    <row r="50" spans="1:18">
      <c r="A50" s="178">
        <v>43</v>
      </c>
      <c r="B50" s="179">
        <v>62133338</v>
      </c>
      <c r="C50" s="180" t="s">
        <v>411</v>
      </c>
      <c r="D50" s="181" t="s">
        <v>412</v>
      </c>
      <c r="E50" s="182" t="s">
        <v>413</v>
      </c>
      <c r="F50" s="183" t="s">
        <v>249</v>
      </c>
      <c r="G50" s="184"/>
      <c r="H50" s="184"/>
      <c r="I50" s="184"/>
      <c r="J50" s="184"/>
      <c r="K50" s="184"/>
      <c r="L50" s="184"/>
      <c r="M50" s="184"/>
      <c r="N50" s="188" t="s">
        <v>414</v>
      </c>
    </row>
    <row r="51" spans="1:18">
      <c r="A51" s="178">
        <v>44</v>
      </c>
      <c r="B51" s="179">
        <v>62132427</v>
      </c>
      <c r="C51" s="180" t="s">
        <v>415</v>
      </c>
      <c r="D51" s="181" t="s">
        <v>416</v>
      </c>
      <c r="E51" s="182" t="s">
        <v>417</v>
      </c>
      <c r="F51" s="183" t="s">
        <v>249</v>
      </c>
      <c r="G51" s="184"/>
      <c r="H51" s="184"/>
      <c r="I51" s="184"/>
      <c r="J51" s="184"/>
      <c r="K51" s="184"/>
      <c r="L51" s="184"/>
      <c r="M51" s="184"/>
      <c r="N51" s="188" t="s">
        <v>418</v>
      </c>
    </row>
    <row r="52" spans="1:18">
      <c r="A52" s="178">
        <v>45</v>
      </c>
      <c r="B52" s="179">
        <v>62133348</v>
      </c>
      <c r="C52" s="180" t="s">
        <v>419</v>
      </c>
      <c r="D52" s="181" t="s">
        <v>420</v>
      </c>
      <c r="E52" s="182" t="s">
        <v>421</v>
      </c>
      <c r="F52" s="183" t="s">
        <v>249</v>
      </c>
      <c r="G52" s="184"/>
      <c r="H52" s="184"/>
      <c r="I52" s="184"/>
      <c r="J52" s="184"/>
      <c r="K52" s="184"/>
      <c r="L52" s="184"/>
      <c r="M52" s="184"/>
      <c r="N52" s="188" t="s">
        <v>422</v>
      </c>
    </row>
    <row r="53" spans="1:18">
      <c r="A53" s="178">
        <v>46</v>
      </c>
      <c r="B53" s="179">
        <v>62133352</v>
      </c>
      <c r="C53" s="180" t="s">
        <v>423</v>
      </c>
      <c r="D53" s="181" t="s">
        <v>424</v>
      </c>
      <c r="E53" s="182" t="s">
        <v>425</v>
      </c>
      <c r="F53" s="183" t="s">
        <v>249</v>
      </c>
      <c r="G53" s="184" t="s">
        <v>250</v>
      </c>
      <c r="H53" s="184"/>
      <c r="I53" s="184"/>
      <c r="J53" s="184"/>
      <c r="K53" s="184"/>
      <c r="L53" s="184"/>
      <c r="M53" s="184"/>
      <c r="N53" s="188" t="s">
        <v>426</v>
      </c>
    </row>
    <row r="54" spans="1:18">
      <c r="A54" s="178">
        <v>47</v>
      </c>
      <c r="B54" s="179">
        <v>62132490</v>
      </c>
      <c r="C54" s="180" t="s">
        <v>427</v>
      </c>
      <c r="D54" s="181" t="s">
        <v>428</v>
      </c>
      <c r="E54" s="182" t="s">
        <v>349</v>
      </c>
      <c r="F54" s="183" t="s">
        <v>249</v>
      </c>
      <c r="G54" s="184"/>
      <c r="H54" s="184"/>
      <c r="I54" s="184"/>
      <c r="J54" s="184"/>
      <c r="K54" s="184"/>
      <c r="L54" s="184"/>
      <c r="M54" s="184"/>
      <c r="N54" s="188" t="s">
        <v>429</v>
      </c>
    </row>
    <row r="55" spans="1:18">
      <c r="A55" s="178">
        <v>48</v>
      </c>
      <c r="B55" s="179">
        <v>62132537</v>
      </c>
      <c r="C55" s="180" t="s">
        <v>430</v>
      </c>
      <c r="D55" s="181" t="s">
        <v>431</v>
      </c>
      <c r="E55" s="182" t="s">
        <v>432</v>
      </c>
      <c r="F55" s="183" t="s">
        <v>249</v>
      </c>
      <c r="G55" s="184"/>
      <c r="H55" s="184"/>
      <c r="I55" s="184"/>
      <c r="J55" s="184"/>
      <c r="K55" s="184"/>
      <c r="L55" s="184"/>
      <c r="M55" s="184"/>
      <c r="N55" s="188" t="s">
        <v>433</v>
      </c>
      <c r="R55" t="s">
        <v>434</v>
      </c>
    </row>
    <row r="56" spans="1:18">
      <c r="A56" s="178">
        <v>49</v>
      </c>
      <c r="B56" s="179">
        <v>62132551</v>
      </c>
      <c r="C56" s="180" t="s">
        <v>411</v>
      </c>
      <c r="D56" s="181" t="s">
        <v>435</v>
      </c>
      <c r="E56" s="182" t="s">
        <v>436</v>
      </c>
      <c r="F56" s="183" t="s">
        <v>249</v>
      </c>
      <c r="G56" s="184" t="s">
        <v>258</v>
      </c>
      <c r="H56" s="184" t="s">
        <v>258</v>
      </c>
      <c r="I56" s="184"/>
      <c r="J56" s="184"/>
      <c r="K56" s="184"/>
      <c r="L56" s="184"/>
      <c r="M56" s="184"/>
      <c r="N56" s="188" t="s">
        <v>437</v>
      </c>
    </row>
    <row r="57" spans="1:18">
      <c r="A57" s="178">
        <v>50</v>
      </c>
      <c r="B57" s="179">
        <v>62132558</v>
      </c>
      <c r="C57" s="180" t="s">
        <v>438</v>
      </c>
      <c r="D57" s="181" t="s">
        <v>435</v>
      </c>
      <c r="E57" s="182" t="s">
        <v>439</v>
      </c>
      <c r="F57" s="183" t="s">
        <v>249</v>
      </c>
      <c r="G57" s="184" t="s">
        <v>250</v>
      </c>
      <c r="H57" s="184" t="s">
        <v>258</v>
      </c>
      <c r="I57" s="184"/>
      <c r="J57" s="184"/>
      <c r="K57" s="184"/>
      <c r="L57" s="184"/>
      <c r="M57" s="184"/>
      <c r="N57" s="188" t="s">
        <v>440</v>
      </c>
    </row>
    <row r="58" spans="1:18">
      <c r="A58" s="178">
        <v>51</v>
      </c>
      <c r="B58" s="179">
        <v>62132685</v>
      </c>
      <c r="C58" s="180" t="s">
        <v>441</v>
      </c>
      <c r="D58" s="181" t="s">
        <v>442</v>
      </c>
      <c r="E58" s="182" t="s">
        <v>443</v>
      </c>
      <c r="F58" s="183" t="s">
        <v>249</v>
      </c>
      <c r="G58" s="184"/>
      <c r="H58" s="184"/>
      <c r="I58" s="184"/>
      <c r="J58" s="184"/>
      <c r="K58" s="184"/>
      <c r="L58" s="184"/>
      <c r="M58" s="184"/>
      <c r="N58" s="188" t="s">
        <v>444</v>
      </c>
    </row>
    <row r="59" spans="1:18">
      <c r="A59" s="178">
        <v>52</v>
      </c>
      <c r="B59" s="179">
        <v>62132700</v>
      </c>
      <c r="C59" s="180" t="s">
        <v>445</v>
      </c>
      <c r="D59" s="181" t="s">
        <v>446</v>
      </c>
      <c r="E59" s="182" t="s">
        <v>447</v>
      </c>
      <c r="F59" s="183" t="s">
        <v>249</v>
      </c>
      <c r="G59" s="184" t="s">
        <v>250</v>
      </c>
      <c r="H59" s="184"/>
      <c r="I59" s="184"/>
      <c r="J59" s="184"/>
      <c r="K59" s="184"/>
      <c r="L59" s="184"/>
      <c r="M59" s="184"/>
      <c r="N59" s="188" t="s">
        <v>448</v>
      </c>
    </row>
    <row r="60" spans="1:18">
      <c r="A60" s="178">
        <v>53</v>
      </c>
      <c r="B60" s="179">
        <v>62132713</v>
      </c>
      <c r="C60" s="180" t="s">
        <v>343</v>
      </c>
      <c r="D60" s="181" t="s">
        <v>446</v>
      </c>
      <c r="E60" s="182" t="s">
        <v>449</v>
      </c>
      <c r="F60" s="183" t="s">
        <v>249</v>
      </c>
      <c r="G60" s="184"/>
      <c r="H60" s="184" t="s">
        <v>258</v>
      </c>
      <c r="I60" s="184"/>
      <c r="J60" s="184"/>
      <c r="K60" s="184"/>
      <c r="L60" s="184"/>
      <c r="M60" s="184"/>
      <c r="N60" s="188" t="s">
        <v>450</v>
      </c>
    </row>
    <row r="61" spans="1:18">
      <c r="A61" s="178">
        <v>54</v>
      </c>
      <c r="B61" s="179">
        <v>62132728</v>
      </c>
      <c r="C61" s="180" t="s">
        <v>396</v>
      </c>
      <c r="D61" s="181" t="s">
        <v>451</v>
      </c>
      <c r="E61" s="182" t="s">
        <v>452</v>
      </c>
      <c r="F61" s="183" t="s">
        <v>249</v>
      </c>
      <c r="G61" s="184" t="s">
        <v>250</v>
      </c>
      <c r="H61" s="184"/>
      <c r="I61" s="184"/>
      <c r="J61" s="184"/>
      <c r="K61" s="184"/>
      <c r="L61" s="184"/>
      <c r="M61" s="184"/>
      <c r="N61" s="188" t="s">
        <v>453</v>
      </c>
    </row>
    <row r="62" spans="1:18">
      <c r="A62" s="437" t="s">
        <v>454</v>
      </c>
      <c r="B62" s="437"/>
      <c r="C62" s="185"/>
      <c r="D62" s="438" t="s">
        <v>455</v>
      </c>
      <c r="E62" s="438"/>
      <c r="F62" s="185"/>
      <c r="G62" s="438" t="s">
        <v>456</v>
      </c>
      <c r="H62" s="438"/>
      <c r="I62" s="185"/>
      <c r="J62" s="438" t="s">
        <v>457</v>
      </c>
      <c r="K62" s="438"/>
    </row>
    <row r="63" spans="1:18">
      <c r="A63" s="430" t="s">
        <v>458</v>
      </c>
      <c r="B63" s="430"/>
      <c r="C63" s="185"/>
      <c r="D63" s="429" t="s">
        <v>459</v>
      </c>
      <c r="E63" s="429"/>
      <c r="F63" s="185"/>
      <c r="G63" s="429" t="s">
        <v>459</v>
      </c>
      <c r="H63" s="429"/>
      <c r="I63" s="185"/>
      <c r="J63" s="429" t="s">
        <v>459</v>
      </c>
      <c r="K63" s="429"/>
    </row>
    <row r="64" spans="1:18">
      <c r="A64" s="430" t="s">
        <v>460</v>
      </c>
      <c r="B64" s="430"/>
      <c r="C64" s="185"/>
      <c r="D64" s="428"/>
      <c r="E64" s="428"/>
      <c r="F64" s="185"/>
      <c r="G64" s="428"/>
      <c r="H64" s="428"/>
      <c r="I64" s="185"/>
      <c r="J64" s="428"/>
      <c r="K64" s="428"/>
    </row>
    <row r="65" spans="1:11">
      <c r="A65" s="430" t="s">
        <v>461</v>
      </c>
      <c r="B65" s="430"/>
      <c r="C65" s="186"/>
      <c r="D65" s="186"/>
      <c r="E65" s="186"/>
    </row>
    <row r="66" spans="1:11">
      <c r="A66" s="189"/>
    </row>
    <row r="67" spans="1:11">
      <c r="A67" s="189"/>
    </row>
    <row r="68" spans="1:11">
      <c r="A68" s="431"/>
      <c r="B68" s="431"/>
      <c r="C68" s="185"/>
      <c r="D68" s="432"/>
      <c r="E68" s="432"/>
      <c r="F68" s="185"/>
      <c r="G68" s="433" t="s">
        <v>462</v>
      </c>
      <c r="H68" s="433"/>
      <c r="I68" s="185"/>
      <c r="J68" s="433" t="s">
        <v>463</v>
      </c>
      <c r="K68" s="433"/>
    </row>
    <row r="69" spans="1:11">
      <c r="A69" s="427"/>
      <c r="B69" s="427"/>
      <c r="C69" s="185"/>
      <c r="D69" s="428"/>
      <c r="E69" s="428"/>
      <c r="F69" s="185"/>
      <c r="G69" s="429" t="s">
        <v>459</v>
      </c>
      <c r="H69" s="429"/>
      <c r="I69" s="185"/>
      <c r="J69" s="429" t="s">
        <v>459</v>
      </c>
      <c r="K69" s="429"/>
    </row>
  </sheetData>
  <mergeCells count="29">
    <mergeCell ref="A1:M1"/>
    <mergeCell ref="B2:M2"/>
    <mergeCell ref="B3:M3"/>
    <mergeCell ref="A4:J4"/>
    <mergeCell ref="A5:C5"/>
    <mergeCell ref="D5:M5"/>
    <mergeCell ref="A6:M6"/>
    <mergeCell ref="C7:D7"/>
    <mergeCell ref="A62:B62"/>
    <mergeCell ref="D62:E62"/>
    <mergeCell ref="G62:H62"/>
    <mergeCell ref="J62:K62"/>
    <mergeCell ref="A63:B63"/>
    <mergeCell ref="D63:E63"/>
    <mergeCell ref="G63:H63"/>
    <mergeCell ref="J63:K63"/>
    <mergeCell ref="A64:B64"/>
    <mergeCell ref="D64:E64"/>
    <mergeCell ref="G64:H64"/>
    <mergeCell ref="J64:K64"/>
    <mergeCell ref="A69:B69"/>
    <mergeCell ref="D69:E69"/>
    <mergeCell ref="G69:H69"/>
    <mergeCell ref="J69:K69"/>
    <mergeCell ref="A65:B65"/>
    <mergeCell ref="A68:B68"/>
    <mergeCell ref="D68:E68"/>
    <mergeCell ref="G68:H68"/>
    <mergeCell ref="J68:K6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2"/>
  <sheetViews>
    <sheetView zoomScale="130" zoomScaleNormal="130" workbookViewId="0">
      <selection activeCell="J12" sqref="J12"/>
    </sheetView>
  </sheetViews>
  <sheetFormatPr defaultColWidth="9" defaultRowHeight="14.4"/>
  <cols>
    <col min="1" max="1" width="2.33203125" customWidth="1"/>
    <col min="2" max="2" width="6.109375" customWidth="1"/>
    <col min="3" max="3" width="12.6640625" customWidth="1"/>
    <col min="4" max="4" width="4.88671875" customWidth="1"/>
    <col min="5" max="5" width="7.6640625" customWidth="1"/>
    <col min="6" max="7" width="4.88671875" customWidth="1"/>
    <col min="8" max="14" width="4.6640625" customWidth="1"/>
    <col min="15" max="15" width="6.21875" customWidth="1"/>
    <col min="16" max="16" width="4.6640625" customWidth="1"/>
    <col min="17" max="17" width="6.33203125" customWidth="1"/>
    <col min="18" max="24" width="4.6640625" customWidth="1"/>
  </cols>
  <sheetData>
    <row r="1" spans="1:28">
      <c r="A1" s="443" t="s">
        <v>232</v>
      </c>
      <c r="B1" s="443"/>
      <c r="C1" s="443"/>
      <c r="D1" s="443"/>
      <c r="E1" s="443"/>
      <c r="F1" s="443"/>
      <c r="G1" s="443"/>
      <c r="H1" s="443"/>
      <c r="I1" s="443"/>
      <c r="J1" s="443"/>
      <c r="K1" s="443"/>
      <c r="L1" s="443"/>
      <c r="M1" s="443"/>
      <c r="N1" s="443"/>
      <c r="O1" s="443"/>
      <c r="P1" s="443"/>
      <c r="Q1" s="443"/>
      <c r="R1" s="443"/>
      <c r="S1" s="443"/>
      <c r="T1" s="149"/>
      <c r="U1" s="149"/>
      <c r="V1" s="149"/>
      <c r="W1" s="149"/>
      <c r="X1" s="149"/>
    </row>
    <row r="2" spans="1:28">
      <c r="A2" s="150"/>
      <c r="B2" s="444" t="s">
        <v>233</v>
      </c>
      <c r="C2" s="444"/>
      <c r="D2" s="444"/>
      <c r="E2" s="444"/>
      <c r="F2" s="444"/>
      <c r="G2" s="444"/>
      <c r="H2" s="444"/>
      <c r="I2" s="444"/>
      <c r="J2" s="444"/>
      <c r="K2" s="444"/>
      <c r="L2" s="444"/>
      <c r="M2" s="444"/>
      <c r="N2" s="444"/>
      <c r="O2" s="444"/>
      <c r="P2" s="444"/>
      <c r="Q2" s="444"/>
      <c r="R2" s="444"/>
      <c r="S2" s="444"/>
      <c r="T2" s="150"/>
      <c r="U2" s="150"/>
      <c r="V2" s="150"/>
      <c r="W2" s="150"/>
      <c r="X2" s="150"/>
    </row>
    <row r="3" spans="1:28">
      <c r="A3" s="150"/>
      <c r="B3" s="444" t="s">
        <v>234</v>
      </c>
      <c r="C3" s="444"/>
      <c r="D3" s="444"/>
      <c r="E3" s="444"/>
      <c r="F3" s="444"/>
      <c r="G3" s="444"/>
      <c r="H3" s="444"/>
      <c r="I3" s="444"/>
      <c r="J3" s="444"/>
      <c r="K3" s="444"/>
      <c r="L3" s="444"/>
      <c r="M3" s="444"/>
      <c r="N3" s="444"/>
      <c r="O3" s="444"/>
      <c r="P3" s="444"/>
      <c r="Q3" s="444"/>
      <c r="R3" s="444"/>
      <c r="S3" s="444"/>
      <c r="T3" s="150"/>
      <c r="U3" s="150"/>
      <c r="V3" s="150"/>
      <c r="W3" s="150"/>
      <c r="X3" s="150"/>
    </row>
    <row r="4" spans="1:28">
      <c r="A4" s="445" t="s">
        <v>464</v>
      </c>
      <c r="B4" s="445"/>
      <c r="C4" s="445"/>
      <c r="D4" s="445"/>
      <c r="E4" s="445"/>
      <c r="F4" s="445"/>
      <c r="G4" s="445"/>
      <c r="H4" s="445"/>
      <c r="I4" s="445"/>
      <c r="J4" s="445"/>
      <c r="K4" s="445"/>
      <c r="L4" s="445"/>
      <c r="M4" s="445"/>
      <c r="N4" s="168"/>
      <c r="O4" s="168"/>
      <c r="P4" s="168"/>
      <c r="Q4" s="168"/>
      <c r="R4" s="175"/>
      <c r="S4" s="175"/>
      <c r="T4" s="175"/>
      <c r="U4" s="175"/>
      <c r="V4" s="175"/>
      <c r="W4" s="175"/>
      <c r="X4" s="175"/>
    </row>
    <row r="5" spans="1:28" s="147" customFormat="1" ht="10.8">
      <c r="A5" s="151" t="s">
        <v>239</v>
      </c>
      <c r="B5" s="151" t="s">
        <v>240</v>
      </c>
      <c r="C5" s="446" t="s">
        <v>241</v>
      </c>
      <c r="D5" s="447"/>
      <c r="E5" s="152" t="s">
        <v>465</v>
      </c>
      <c r="F5" s="153" t="s">
        <v>466</v>
      </c>
      <c r="G5" s="153" t="s">
        <v>467</v>
      </c>
      <c r="H5" s="154" t="s">
        <v>61</v>
      </c>
      <c r="I5" s="169" t="s">
        <v>67</v>
      </c>
      <c r="J5" s="169" t="s">
        <v>468</v>
      </c>
      <c r="K5" s="169" t="s">
        <v>469</v>
      </c>
      <c r="L5" s="169" t="s">
        <v>470</v>
      </c>
      <c r="M5" s="169" t="s">
        <v>471</v>
      </c>
      <c r="N5" s="169" t="s">
        <v>472</v>
      </c>
      <c r="O5" s="169" t="s">
        <v>473</v>
      </c>
      <c r="P5" s="169" t="s">
        <v>474</v>
      </c>
      <c r="Q5" s="169" t="s">
        <v>475</v>
      </c>
      <c r="R5" s="169" t="s">
        <v>49</v>
      </c>
      <c r="S5" s="169" t="s">
        <v>476</v>
      </c>
      <c r="T5" s="169" t="s">
        <v>477</v>
      </c>
      <c r="U5" s="169" t="s">
        <v>478</v>
      </c>
      <c r="V5" s="169" t="s">
        <v>479</v>
      </c>
      <c r="W5" s="169" t="s">
        <v>480</v>
      </c>
      <c r="X5" s="169" t="s">
        <v>481</v>
      </c>
    </row>
    <row r="6" spans="1:28" s="1" customFormat="1">
      <c r="A6" s="151">
        <v>1</v>
      </c>
      <c r="B6" s="155">
        <v>62130062</v>
      </c>
      <c r="C6" s="156" t="s">
        <v>482</v>
      </c>
      <c r="D6" s="157" t="s">
        <v>483</v>
      </c>
      <c r="E6" s="158"/>
      <c r="F6" s="159"/>
      <c r="G6" s="159"/>
      <c r="H6" s="160"/>
      <c r="I6" s="170"/>
      <c r="J6" s="170"/>
      <c r="K6" s="170"/>
      <c r="L6" s="170"/>
      <c r="M6" s="170"/>
      <c r="N6" s="170"/>
      <c r="O6" s="170"/>
      <c r="P6" s="170"/>
      <c r="Q6" s="170"/>
      <c r="R6" s="170"/>
      <c r="S6" s="170"/>
      <c r="T6" s="170"/>
      <c r="U6" s="170"/>
      <c r="V6" s="170"/>
      <c r="W6" s="170"/>
      <c r="X6" s="170"/>
    </row>
    <row r="7" spans="1:28" s="1" customFormat="1">
      <c r="A7" s="151">
        <v>2</v>
      </c>
      <c r="B7" s="155">
        <v>62130127</v>
      </c>
      <c r="C7" s="156" t="s">
        <v>484</v>
      </c>
      <c r="D7" s="157" t="s">
        <v>485</v>
      </c>
      <c r="E7" s="157"/>
      <c r="F7" s="161"/>
      <c r="G7" s="161"/>
      <c r="H7" s="162"/>
      <c r="I7" s="171"/>
      <c r="J7" s="172"/>
      <c r="K7" s="172"/>
      <c r="L7" s="172"/>
      <c r="M7" s="172"/>
      <c r="N7" s="172"/>
      <c r="O7" s="172"/>
      <c r="P7" s="172"/>
      <c r="Q7" s="172"/>
      <c r="R7" s="172"/>
      <c r="S7" s="172"/>
      <c r="T7" s="172"/>
      <c r="U7" s="172"/>
      <c r="V7" s="172"/>
      <c r="W7" s="172"/>
      <c r="X7" s="172"/>
    </row>
    <row r="8" spans="1:28" s="1" customFormat="1">
      <c r="A8" s="151">
        <v>3</v>
      </c>
      <c r="B8" s="155">
        <v>62130193</v>
      </c>
      <c r="C8" s="156" t="s">
        <v>486</v>
      </c>
      <c r="D8" s="157" t="s">
        <v>487</v>
      </c>
      <c r="E8" s="157"/>
      <c r="F8" s="157"/>
      <c r="G8" s="157"/>
      <c r="H8" s="162"/>
      <c r="I8" s="171"/>
      <c r="J8" s="172"/>
      <c r="K8" s="172"/>
      <c r="L8" s="172"/>
      <c r="M8" s="172"/>
      <c r="N8" s="172"/>
      <c r="O8" s="172"/>
      <c r="P8" s="172"/>
      <c r="Q8" s="172"/>
      <c r="R8" s="172"/>
      <c r="S8" s="172"/>
      <c r="T8" s="172"/>
      <c r="U8" s="172"/>
      <c r="V8" s="172"/>
      <c r="W8" s="172"/>
      <c r="X8" s="172"/>
    </row>
    <row r="9" spans="1:28" s="1" customFormat="1">
      <c r="A9" s="151">
        <v>4</v>
      </c>
      <c r="B9" s="155">
        <v>62130200</v>
      </c>
      <c r="C9" s="156" t="s">
        <v>488</v>
      </c>
      <c r="D9" s="157" t="s">
        <v>489</v>
      </c>
      <c r="E9" s="157"/>
      <c r="F9" s="157"/>
      <c r="G9" s="157"/>
      <c r="H9" s="162"/>
      <c r="I9" s="171"/>
      <c r="J9" s="172"/>
      <c r="K9" s="172"/>
      <c r="L9" s="172"/>
      <c r="M9" s="172"/>
      <c r="N9" s="172"/>
      <c r="O9" s="172"/>
      <c r="P9" s="172"/>
      <c r="Q9" s="172"/>
      <c r="R9" s="172"/>
      <c r="S9" s="172"/>
      <c r="T9" s="172"/>
      <c r="U9" s="172"/>
      <c r="V9" s="172"/>
      <c r="W9" s="172"/>
      <c r="X9" s="172"/>
      <c r="AB9" s="176" t="s">
        <v>490</v>
      </c>
    </row>
    <row r="10" spans="1:28" s="1" customFormat="1">
      <c r="A10" s="151">
        <v>5</v>
      </c>
      <c r="B10" s="155">
        <v>62130279</v>
      </c>
      <c r="C10" s="156" t="s">
        <v>491</v>
      </c>
      <c r="D10" s="157" t="s">
        <v>492</v>
      </c>
      <c r="E10" s="157"/>
      <c r="F10" s="157"/>
      <c r="G10" s="157"/>
      <c r="H10" s="162"/>
      <c r="I10" s="171"/>
      <c r="J10" s="172"/>
      <c r="K10" s="172"/>
      <c r="L10" s="172"/>
      <c r="M10" s="172"/>
      <c r="N10" s="172"/>
      <c r="O10" s="172"/>
      <c r="P10" s="172"/>
      <c r="Q10" s="172"/>
      <c r="R10" s="172"/>
      <c r="S10" s="172"/>
      <c r="T10" s="172"/>
      <c r="U10" s="172"/>
      <c r="V10" s="172"/>
      <c r="W10" s="172"/>
      <c r="X10" s="172"/>
    </row>
    <row r="11" spans="1:28" s="1" customFormat="1">
      <c r="A11" s="151">
        <v>6</v>
      </c>
      <c r="B11" s="155">
        <v>62130310</v>
      </c>
      <c r="C11" s="156" t="s">
        <v>355</v>
      </c>
      <c r="D11" s="157" t="s">
        <v>493</v>
      </c>
      <c r="E11" s="157"/>
      <c r="F11" s="157"/>
      <c r="G11" s="157"/>
      <c r="H11" s="162"/>
      <c r="I11" s="171"/>
      <c r="J11" s="172"/>
      <c r="K11" s="172"/>
      <c r="L11" s="172"/>
      <c r="M11" s="172"/>
      <c r="N11" s="172"/>
      <c r="O11" s="172"/>
      <c r="P11" s="172"/>
      <c r="Q11" s="172"/>
      <c r="R11" s="172"/>
      <c r="S11" s="172"/>
      <c r="T11" s="172"/>
      <c r="U11" s="172"/>
      <c r="V11" s="172"/>
      <c r="W11" s="172"/>
      <c r="X11" s="172"/>
    </row>
    <row r="12" spans="1:28" s="1" customFormat="1">
      <c r="A12" s="151">
        <v>7</v>
      </c>
      <c r="B12" s="155">
        <v>62130344</v>
      </c>
      <c r="C12" s="156" t="s">
        <v>486</v>
      </c>
      <c r="D12" s="157" t="s">
        <v>253</v>
      </c>
      <c r="E12" s="157"/>
      <c r="F12" s="157"/>
      <c r="G12" s="157"/>
      <c r="H12" s="162"/>
      <c r="I12" s="171"/>
      <c r="J12" s="172"/>
      <c r="K12" s="172"/>
      <c r="L12" s="172"/>
      <c r="M12" s="172"/>
      <c r="N12" s="172"/>
      <c r="O12" s="172"/>
      <c r="P12" s="172"/>
      <c r="Q12" s="172"/>
      <c r="R12" s="172"/>
      <c r="S12" s="172"/>
      <c r="T12" s="172"/>
      <c r="U12" s="172"/>
      <c r="V12" s="172"/>
      <c r="W12" s="172"/>
      <c r="X12" s="172"/>
    </row>
    <row r="13" spans="1:28" s="1" customFormat="1">
      <c r="A13" s="151">
        <v>8</v>
      </c>
      <c r="B13" s="155">
        <v>62130394</v>
      </c>
      <c r="C13" s="156" t="s">
        <v>494</v>
      </c>
      <c r="D13" s="157" t="s">
        <v>253</v>
      </c>
      <c r="E13" s="157"/>
      <c r="F13" s="157"/>
      <c r="G13" s="157"/>
      <c r="H13" s="162"/>
      <c r="I13" s="171"/>
      <c r="J13" s="172"/>
      <c r="K13" s="172"/>
      <c r="L13" s="172"/>
      <c r="M13" s="172"/>
      <c r="N13" s="172"/>
      <c r="O13" s="172"/>
      <c r="P13" s="172"/>
      <c r="Q13" s="172"/>
      <c r="R13" s="172"/>
      <c r="S13" s="172"/>
      <c r="T13" s="172"/>
      <c r="U13" s="172"/>
      <c r="V13" s="172"/>
      <c r="W13" s="172"/>
      <c r="X13" s="172"/>
    </row>
    <row r="14" spans="1:28" s="1" customFormat="1">
      <c r="A14" s="151">
        <v>9</v>
      </c>
      <c r="B14" s="155">
        <v>62130447</v>
      </c>
      <c r="C14" s="156" t="s">
        <v>495</v>
      </c>
      <c r="D14" s="157" t="s">
        <v>277</v>
      </c>
      <c r="E14" s="157"/>
      <c r="F14" s="157"/>
      <c r="G14" s="157"/>
      <c r="H14" s="162"/>
      <c r="I14" s="171"/>
      <c r="J14" s="172"/>
      <c r="K14" s="172"/>
      <c r="L14" s="172"/>
      <c r="M14" s="172"/>
      <c r="N14" s="172"/>
      <c r="O14" s="172"/>
      <c r="P14" s="172"/>
      <c r="Q14" s="172"/>
      <c r="R14" s="172"/>
      <c r="S14" s="172"/>
      <c r="T14" s="172"/>
      <c r="U14" s="172"/>
      <c r="V14" s="172"/>
      <c r="W14" s="172"/>
      <c r="X14" s="172"/>
    </row>
    <row r="15" spans="1:28" s="1" customFormat="1">
      <c r="A15" s="151">
        <v>10</v>
      </c>
      <c r="B15" s="155">
        <v>62130643</v>
      </c>
      <c r="C15" s="156" t="s">
        <v>496</v>
      </c>
      <c r="D15" s="157" t="s">
        <v>497</v>
      </c>
      <c r="E15" s="157"/>
      <c r="F15" s="157"/>
      <c r="G15" s="157"/>
      <c r="H15" s="162"/>
      <c r="I15" s="171"/>
      <c r="J15" s="172"/>
      <c r="K15" s="172"/>
      <c r="L15" s="172"/>
      <c r="M15" s="172"/>
      <c r="N15" s="172"/>
      <c r="O15" s="172"/>
      <c r="P15" s="172"/>
      <c r="Q15" s="172"/>
      <c r="R15" s="172"/>
      <c r="S15" s="172"/>
      <c r="T15" s="172"/>
      <c r="U15" s="172"/>
      <c r="V15" s="172"/>
      <c r="W15" s="172"/>
      <c r="X15" s="172"/>
    </row>
    <row r="16" spans="1:28" s="1" customFormat="1">
      <c r="A16" s="151">
        <v>11</v>
      </c>
      <c r="B16" s="155">
        <v>61137002</v>
      </c>
      <c r="C16" s="156" t="s">
        <v>498</v>
      </c>
      <c r="D16" s="157" t="s">
        <v>499</v>
      </c>
      <c r="E16" s="157"/>
      <c r="F16" s="157"/>
      <c r="G16" s="157"/>
      <c r="H16" s="162"/>
      <c r="I16" s="171"/>
      <c r="J16" s="172"/>
      <c r="K16" s="172"/>
      <c r="L16" s="172"/>
      <c r="M16" s="172"/>
      <c r="N16" s="172"/>
      <c r="O16" s="172"/>
      <c r="P16" s="172"/>
      <c r="Q16" s="172"/>
      <c r="R16" s="172"/>
      <c r="S16" s="172"/>
      <c r="T16" s="172"/>
      <c r="U16" s="172"/>
      <c r="V16" s="172"/>
      <c r="W16" s="172"/>
      <c r="X16" s="172"/>
    </row>
    <row r="17" spans="1:24" s="1" customFormat="1">
      <c r="A17" s="151">
        <v>12</v>
      </c>
      <c r="B17" s="155">
        <v>62130689</v>
      </c>
      <c r="C17" s="156" t="s">
        <v>500</v>
      </c>
      <c r="D17" s="157" t="s">
        <v>501</v>
      </c>
      <c r="E17" s="157"/>
      <c r="F17" s="157"/>
      <c r="G17" s="157"/>
      <c r="H17" s="162"/>
      <c r="I17" s="171"/>
      <c r="J17" s="172"/>
      <c r="K17" s="172"/>
      <c r="L17" s="172"/>
      <c r="M17" s="172"/>
      <c r="N17" s="172"/>
      <c r="O17" s="172"/>
      <c r="P17" s="172"/>
      <c r="Q17" s="172"/>
      <c r="R17" s="172"/>
      <c r="S17" s="172"/>
      <c r="T17" s="172"/>
      <c r="U17" s="172"/>
      <c r="V17" s="172"/>
      <c r="W17" s="172"/>
      <c r="X17" s="172"/>
    </row>
    <row r="18" spans="1:24" s="1" customFormat="1">
      <c r="A18" s="151">
        <v>13</v>
      </c>
      <c r="B18" s="155">
        <v>62130743</v>
      </c>
      <c r="C18" s="156" t="s">
        <v>502</v>
      </c>
      <c r="D18" s="157" t="s">
        <v>294</v>
      </c>
      <c r="E18" s="157"/>
      <c r="F18" s="157"/>
      <c r="G18" s="157"/>
      <c r="H18" s="162"/>
      <c r="I18" s="171"/>
      <c r="J18" s="172"/>
      <c r="K18" s="172"/>
      <c r="L18" s="172"/>
      <c r="M18" s="172"/>
      <c r="N18" s="172"/>
      <c r="O18" s="172"/>
      <c r="P18" s="172"/>
      <c r="Q18" s="172"/>
      <c r="R18" s="172"/>
      <c r="S18" s="172"/>
      <c r="T18" s="172"/>
      <c r="U18" s="172"/>
      <c r="V18" s="172"/>
      <c r="W18" s="172"/>
      <c r="X18" s="172"/>
    </row>
    <row r="19" spans="1:24" s="1" customFormat="1">
      <c r="A19" s="151">
        <v>14</v>
      </c>
      <c r="B19" s="155">
        <v>62130765</v>
      </c>
      <c r="C19" s="156" t="s">
        <v>503</v>
      </c>
      <c r="D19" s="157" t="s">
        <v>294</v>
      </c>
      <c r="E19" s="157"/>
      <c r="F19" s="157"/>
      <c r="G19" s="157"/>
      <c r="H19" s="162"/>
      <c r="I19" s="171"/>
      <c r="J19" s="172"/>
      <c r="K19" s="172"/>
      <c r="L19" s="172"/>
      <c r="M19" s="172"/>
      <c r="N19" s="172"/>
      <c r="O19" s="172"/>
      <c r="P19" s="172"/>
      <c r="Q19" s="172"/>
      <c r="R19" s="172"/>
      <c r="S19" s="172"/>
      <c r="T19" s="172"/>
      <c r="U19" s="172"/>
      <c r="V19" s="172"/>
      <c r="W19" s="172"/>
      <c r="X19" s="172"/>
    </row>
    <row r="20" spans="1:24" s="1" customFormat="1">
      <c r="A20" s="151">
        <v>15</v>
      </c>
      <c r="B20" s="155">
        <v>62130860</v>
      </c>
      <c r="C20" s="156" t="s">
        <v>504</v>
      </c>
      <c r="D20" s="157" t="s">
        <v>505</v>
      </c>
      <c r="E20" s="157"/>
      <c r="F20" s="157"/>
      <c r="G20" s="157"/>
      <c r="H20" s="162"/>
      <c r="I20" s="171"/>
      <c r="J20" s="172"/>
      <c r="K20" s="172"/>
      <c r="L20" s="172"/>
      <c r="M20" s="172"/>
      <c r="N20" s="172"/>
      <c r="O20" s="172"/>
      <c r="P20" s="172"/>
      <c r="Q20" s="172"/>
      <c r="R20" s="172"/>
      <c r="S20" s="172"/>
      <c r="T20" s="172"/>
      <c r="U20" s="172"/>
      <c r="V20" s="172"/>
      <c r="W20" s="172"/>
      <c r="X20" s="172"/>
    </row>
    <row r="21" spans="1:24" s="1" customFormat="1">
      <c r="A21" s="151">
        <v>16</v>
      </c>
      <c r="B21" s="155">
        <v>62130867</v>
      </c>
      <c r="C21" s="156" t="s">
        <v>506</v>
      </c>
      <c r="D21" s="157" t="s">
        <v>507</v>
      </c>
      <c r="E21" s="157"/>
      <c r="F21" s="157"/>
      <c r="G21" s="157"/>
      <c r="H21" s="162"/>
      <c r="I21" s="171"/>
      <c r="J21" s="172"/>
      <c r="K21" s="172"/>
      <c r="L21" s="172"/>
      <c r="M21" s="172"/>
      <c r="N21" s="172"/>
      <c r="O21" s="172"/>
      <c r="P21" s="172"/>
      <c r="Q21" s="172"/>
      <c r="R21" s="172"/>
      <c r="S21" s="172"/>
      <c r="T21" s="172"/>
      <c r="U21" s="172"/>
      <c r="V21" s="172"/>
      <c r="W21" s="172"/>
      <c r="X21" s="172"/>
    </row>
    <row r="22" spans="1:24" s="1" customFormat="1">
      <c r="A22" s="151">
        <v>17</v>
      </c>
      <c r="B22" s="155">
        <v>62131019</v>
      </c>
      <c r="C22" s="156" t="s">
        <v>508</v>
      </c>
      <c r="D22" s="157" t="s">
        <v>312</v>
      </c>
      <c r="E22" s="157"/>
      <c r="F22" s="157"/>
      <c r="G22" s="157"/>
      <c r="H22" s="162"/>
      <c r="I22" s="171"/>
      <c r="J22" s="172"/>
      <c r="K22" s="172"/>
      <c r="L22" s="172"/>
      <c r="M22" s="172"/>
      <c r="N22" s="172"/>
      <c r="O22" s="172"/>
      <c r="P22" s="172"/>
      <c r="Q22" s="172"/>
      <c r="R22" s="172"/>
      <c r="S22" s="172"/>
      <c r="T22" s="172"/>
      <c r="U22" s="172"/>
      <c r="V22" s="172"/>
      <c r="W22" s="172"/>
      <c r="X22" s="172"/>
    </row>
    <row r="23" spans="1:24" s="1" customFormat="1">
      <c r="A23" s="151">
        <v>18</v>
      </c>
      <c r="B23" s="155">
        <v>62131042</v>
      </c>
      <c r="C23" s="156" t="s">
        <v>509</v>
      </c>
      <c r="D23" s="157" t="s">
        <v>317</v>
      </c>
      <c r="E23" s="157"/>
      <c r="F23" s="157"/>
      <c r="G23" s="157"/>
      <c r="H23" s="162"/>
      <c r="I23" s="171"/>
      <c r="J23" s="172"/>
      <c r="K23" s="172"/>
      <c r="L23" s="172"/>
      <c r="M23" s="172"/>
      <c r="N23" s="172"/>
      <c r="O23" s="172"/>
      <c r="P23" s="172"/>
      <c r="Q23" s="172"/>
      <c r="R23" s="172"/>
      <c r="S23" s="172"/>
      <c r="T23" s="172"/>
      <c r="U23" s="172"/>
      <c r="V23" s="172"/>
      <c r="W23" s="172"/>
      <c r="X23" s="172"/>
    </row>
    <row r="24" spans="1:24" s="1" customFormat="1">
      <c r="A24" s="151">
        <v>19</v>
      </c>
      <c r="B24" s="155">
        <v>62133115</v>
      </c>
      <c r="C24" s="156" t="s">
        <v>510</v>
      </c>
      <c r="D24" s="157" t="s">
        <v>511</v>
      </c>
      <c r="E24" s="157"/>
      <c r="F24" s="157"/>
      <c r="G24" s="157"/>
      <c r="H24" s="162"/>
      <c r="I24" s="171"/>
      <c r="J24" s="172"/>
      <c r="K24" s="172"/>
      <c r="L24" s="172"/>
      <c r="M24" s="172"/>
      <c r="N24" s="172"/>
      <c r="O24" s="172"/>
      <c r="P24" s="172"/>
      <c r="Q24" s="172"/>
      <c r="R24" s="172"/>
      <c r="S24" s="172"/>
      <c r="T24" s="172"/>
      <c r="U24" s="172"/>
      <c r="V24" s="172"/>
      <c r="W24" s="172"/>
      <c r="X24" s="172"/>
    </row>
    <row r="25" spans="1:24" s="1" customFormat="1">
      <c r="A25" s="151">
        <v>20</v>
      </c>
      <c r="B25" s="155">
        <v>62134581</v>
      </c>
      <c r="C25" s="156" t="s">
        <v>512</v>
      </c>
      <c r="D25" s="157" t="s">
        <v>513</v>
      </c>
      <c r="E25" s="157"/>
      <c r="F25" s="157"/>
      <c r="G25" s="157"/>
      <c r="H25" s="162"/>
      <c r="I25" s="171"/>
      <c r="J25" s="172"/>
      <c r="K25" s="172"/>
      <c r="L25" s="172"/>
      <c r="M25" s="172"/>
      <c r="N25" s="172"/>
      <c r="O25" s="172"/>
      <c r="P25" s="172"/>
      <c r="Q25" s="172"/>
      <c r="R25" s="172"/>
      <c r="S25" s="172"/>
      <c r="T25" s="172"/>
      <c r="U25" s="172"/>
      <c r="V25" s="172"/>
      <c r="W25" s="172"/>
      <c r="X25" s="172"/>
    </row>
    <row r="26" spans="1:24" s="1" customFormat="1">
      <c r="A26" s="151">
        <v>21</v>
      </c>
      <c r="B26" s="155">
        <v>59136125</v>
      </c>
      <c r="C26" s="156" t="s">
        <v>415</v>
      </c>
      <c r="D26" s="157" t="s">
        <v>514</v>
      </c>
      <c r="E26" s="157"/>
      <c r="F26" s="157"/>
      <c r="G26" s="157"/>
      <c r="H26" s="162"/>
      <c r="I26" s="171"/>
      <c r="J26" s="172"/>
      <c r="K26" s="172"/>
      <c r="L26" s="172"/>
      <c r="M26" s="172"/>
      <c r="N26" s="172"/>
      <c r="O26" s="172"/>
      <c r="P26" s="172"/>
      <c r="Q26" s="172"/>
      <c r="R26" s="172"/>
      <c r="S26" s="172"/>
      <c r="T26" s="172"/>
      <c r="U26" s="172"/>
      <c r="V26" s="172"/>
      <c r="W26" s="172"/>
      <c r="X26" s="172"/>
    </row>
    <row r="27" spans="1:24" s="1" customFormat="1">
      <c r="A27" s="151">
        <v>22</v>
      </c>
      <c r="B27" s="155">
        <v>62131177</v>
      </c>
      <c r="C27" s="156" t="s">
        <v>515</v>
      </c>
      <c r="D27" s="157" t="s">
        <v>514</v>
      </c>
      <c r="E27" s="157"/>
      <c r="F27" s="157"/>
      <c r="G27" s="157"/>
      <c r="H27" s="162"/>
      <c r="I27" s="171"/>
      <c r="J27" s="172"/>
      <c r="K27" s="172"/>
      <c r="L27" s="172"/>
      <c r="M27" s="172"/>
      <c r="N27" s="172"/>
      <c r="O27" s="172"/>
      <c r="P27" s="172"/>
      <c r="Q27" s="172"/>
      <c r="R27" s="172"/>
      <c r="S27" s="172"/>
      <c r="T27" s="172"/>
      <c r="U27" s="172"/>
      <c r="V27" s="172"/>
      <c r="W27" s="172"/>
      <c r="X27" s="172"/>
    </row>
    <row r="28" spans="1:24" s="1" customFormat="1">
      <c r="A28" s="151">
        <v>23</v>
      </c>
      <c r="B28" s="155">
        <v>62131364</v>
      </c>
      <c r="C28" s="156" t="s">
        <v>516</v>
      </c>
      <c r="D28" s="157" t="s">
        <v>517</v>
      </c>
      <c r="E28" s="157"/>
      <c r="F28" s="157"/>
      <c r="G28" s="157"/>
      <c r="H28" s="162"/>
      <c r="I28" s="171"/>
      <c r="J28" s="172"/>
      <c r="K28" s="172"/>
      <c r="L28" s="172"/>
      <c r="M28" s="172"/>
      <c r="N28" s="172"/>
      <c r="O28" s="172"/>
      <c r="P28" s="172"/>
      <c r="Q28" s="172"/>
      <c r="R28" s="172"/>
      <c r="S28" s="172"/>
      <c r="T28" s="172"/>
      <c r="U28" s="172"/>
      <c r="V28" s="172"/>
      <c r="W28" s="172"/>
      <c r="X28" s="172"/>
    </row>
    <row r="29" spans="1:24" s="1" customFormat="1">
      <c r="A29" s="151">
        <v>24</v>
      </c>
      <c r="B29" s="155">
        <v>62133154</v>
      </c>
      <c r="C29" s="156" t="s">
        <v>347</v>
      </c>
      <c r="D29" s="157" t="s">
        <v>337</v>
      </c>
      <c r="E29" s="157"/>
      <c r="F29" s="157"/>
      <c r="G29" s="157"/>
      <c r="H29" s="162"/>
      <c r="I29" s="171"/>
      <c r="J29" s="172"/>
      <c r="K29" s="172"/>
      <c r="L29" s="172"/>
      <c r="M29" s="172"/>
      <c r="N29" s="172"/>
      <c r="O29" s="172"/>
      <c r="P29" s="172"/>
      <c r="Q29" s="172"/>
      <c r="R29" s="172"/>
      <c r="S29" s="172"/>
      <c r="T29" s="172"/>
      <c r="U29" s="172"/>
      <c r="V29" s="172"/>
      <c r="W29" s="172"/>
      <c r="X29" s="172"/>
    </row>
    <row r="30" spans="1:24" s="1" customFormat="1">
      <c r="A30" s="151">
        <v>25</v>
      </c>
      <c r="B30" s="155">
        <v>62131533</v>
      </c>
      <c r="C30" s="156" t="s">
        <v>518</v>
      </c>
      <c r="D30" s="157" t="s">
        <v>519</v>
      </c>
      <c r="E30" s="157"/>
      <c r="F30" s="157"/>
      <c r="G30" s="157"/>
      <c r="H30" s="162"/>
      <c r="I30" s="171"/>
      <c r="J30" s="172"/>
      <c r="K30" s="172"/>
      <c r="L30" s="172"/>
      <c r="M30" s="172"/>
      <c r="N30" s="172"/>
      <c r="O30" s="172"/>
      <c r="P30" s="172"/>
      <c r="Q30" s="172"/>
      <c r="R30" s="172"/>
      <c r="S30" s="172"/>
      <c r="T30" s="172"/>
      <c r="U30" s="172"/>
      <c r="V30" s="172"/>
      <c r="W30" s="172"/>
      <c r="X30" s="172"/>
    </row>
    <row r="31" spans="1:24" s="1" customFormat="1">
      <c r="A31" s="151">
        <v>26</v>
      </c>
      <c r="B31" s="155">
        <v>62131550</v>
      </c>
      <c r="C31" s="156" t="s">
        <v>520</v>
      </c>
      <c r="D31" s="157" t="s">
        <v>352</v>
      </c>
      <c r="E31" s="157"/>
      <c r="F31" s="157"/>
      <c r="G31" s="157"/>
      <c r="H31" s="162"/>
      <c r="I31" s="171"/>
      <c r="J31" s="172"/>
      <c r="K31" s="172"/>
      <c r="L31" s="172"/>
      <c r="M31" s="172"/>
      <c r="N31" s="172"/>
      <c r="O31" s="172"/>
      <c r="P31" s="172"/>
      <c r="Q31" s="172"/>
      <c r="R31" s="172"/>
      <c r="S31" s="172"/>
      <c r="T31" s="172"/>
      <c r="U31" s="172"/>
      <c r="V31" s="172"/>
      <c r="W31" s="172"/>
      <c r="X31" s="172"/>
    </row>
    <row r="32" spans="1:24" s="1" customFormat="1">
      <c r="A32" s="151">
        <v>27</v>
      </c>
      <c r="B32" s="155">
        <v>62131646</v>
      </c>
      <c r="C32" s="156" t="s">
        <v>521</v>
      </c>
      <c r="D32" s="157" t="s">
        <v>522</v>
      </c>
      <c r="E32" s="157"/>
      <c r="F32" s="157"/>
      <c r="G32" s="157"/>
      <c r="H32" s="162"/>
      <c r="I32" s="171"/>
      <c r="J32" s="172"/>
      <c r="K32" s="172"/>
      <c r="L32" s="172"/>
      <c r="M32" s="172"/>
      <c r="N32" s="172"/>
      <c r="O32" s="172"/>
      <c r="P32" s="172"/>
      <c r="Q32" s="172"/>
      <c r="R32" s="172"/>
      <c r="S32" s="172"/>
      <c r="T32" s="172"/>
      <c r="U32" s="172"/>
      <c r="V32" s="172"/>
      <c r="W32" s="172"/>
      <c r="X32" s="172"/>
    </row>
    <row r="33" spans="1:24" s="1" customFormat="1">
      <c r="A33" s="151">
        <v>28</v>
      </c>
      <c r="B33" s="155">
        <v>62131811</v>
      </c>
      <c r="C33" s="156" t="s">
        <v>523</v>
      </c>
      <c r="D33" s="157" t="s">
        <v>367</v>
      </c>
      <c r="E33" s="157"/>
      <c r="F33" s="157"/>
      <c r="G33" s="157"/>
      <c r="H33" s="162"/>
      <c r="I33" s="171"/>
      <c r="J33" s="172"/>
      <c r="K33" s="172"/>
      <c r="L33" s="172"/>
      <c r="M33" s="172"/>
      <c r="N33" s="172"/>
      <c r="O33" s="172"/>
      <c r="P33" s="172"/>
      <c r="Q33" s="172"/>
      <c r="R33" s="172"/>
      <c r="S33" s="172"/>
      <c r="T33" s="172"/>
      <c r="U33" s="172"/>
      <c r="V33" s="172"/>
      <c r="W33" s="172"/>
      <c r="X33" s="172"/>
    </row>
    <row r="34" spans="1:24" s="1" customFormat="1">
      <c r="A34" s="151">
        <v>29</v>
      </c>
      <c r="B34" s="155">
        <v>62131878</v>
      </c>
      <c r="C34" s="156" t="s">
        <v>524</v>
      </c>
      <c r="D34" s="157" t="s">
        <v>525</v>
      </c>
      <c r="E34" s="157"/>
      <c r="F34" s="157"/>
      <c r="G34" s="157"/>
      <c r="H34" s="162"/>
      <c r="I34" s="171"/>
      <c r="J34" s="172"/>
      <c r="K34" s="172"/>
      <c r="L34" s="172"/>
      <c r="M34" s="172"/>
      <c r="N34" s="172"/>
      <c r="O34" s="172"/>
      <c r="P34" s="172"/>
      <c r="Q34" s="172"/>
      <c r="R34" s="172"/>
      <c r="S34" s="172"/>
      <c r="T34" s="172"/>
      <c r="U34" s="172"/>
      <c r="V34" s="172"/>
      <c r="W34" s="172"/>
      <c r="X34" s="172"/>
    </row>
    <row r="35" spans="1:24" s="1" customFormat="1">
      <c r="A35" s="151">
        <v>30</v>
      </c>
      <c r="B35" s="155">
        <v>62133248</v>
      </c>
      <c r="C35" s="156" t="s">
        <v>347</v>
      </c>
      <c r="D35" s="157" t="s">
        <v>525</v>
      </c>
      <c r="E35" s="157"/>
      <c r="F35" s="157"/>
      <c r="G35" s="157"/>
      <c r="H35" s="162"/>
      <c r="I35" s="171"/>
      <c r="J35" s="172"/>
      <c r="K35" s="172"/>
      <c r="L35" s="172"/>
      <c r="M35" s="172"/>
      <c r="N35" s="172"/>
      <c r="O35" s="172"/>
      <c r="P35" s="172"/>
      <c r="Q35" s="172"/>
      <c r="R35" s="172"/>
      <c r="S35" s="172"/>
      <c r="T35" s="172"/>
      <c r="U35" s="172"/>
      <c r="V35" s="172"/>
      <c r="W35" s="172"/>
      <c r="X35" s="172"/>
    </row>
    <row r="36" spans="1:24" s="1" customFormat="1">
      <c r="A36" s="151">
        <v>31</v>
      </c>
      <c r="B36" s="155">
        <v>62131902</v>
      </c>
      <c r="C36" s="156" t="s">
        <v>526</v>
      </c>
      <c r="D36" s="157" t="s">
        <v>527</v>
      </c>
      <c r="E36" s="157"/>
      <c r="F36" s="157"/>
      <c r="G36" s="157"/>
      <c r="H36" s="162"/>
      <c r="I36" s="171"/>
      <c r="J36" s="172"/>
      <c r="K36" s="172"/>
      <c r="L36" s="172"/>
      <c r="M36" s="172"/>
      <c r="N36" s="172"/>
      <c r="O36" s="172"/>
      <c r="P36" s="172"/>
      <c r="Q36" s="172"/>
      <c r="R36" s="172"/>
      <c r="S36" s="172"/>
      <c r="T36" s="172"/>
      <c r="U36" s="172"/>
      <c r="V36" s="172"/>
      <c r="W36" s="172"/>
      <c r="X36" s="172"/>
    </row>
    <row r="37" spans="1:24" s="1" customFormat="1">
      <c r="A37" s="151">
        <v>32</v>
      </c>
      <c r="B37" s="155">
        <v>62132027</v>
      </c>
      <c r="C37" s="156" t="s">
        <v>528</v>
      </c>
      <c r="D37" s="157" t="s">
        <v>529</v>
      </c>
      <c r="E37" s="157"/>
      <c r="F37" s="157"/>
      <c r="G37" s="157"/>
      <c r="H37" s="162"/>
      <c r="I37" s="171"/>
      <c r="J37" s="172"/>
      <c r="K37" s="172"/>
      <c r="L37" s="172"/>
      <c r="M37" s="172"/>
      <c r="N37" s="172"/>
      <c r="O37" s="172"/>
      <c r="P37" s="172"/>
      <c r="Q37" s="172"/>
      <c r="R37" s="172"/>
      <c r="S37" s="172"/>
      <c r="T37" s="172"/>
      <c r="U37" s="172"/>
      <c r="V37" s="172"/>
      <c r="W37" s="172"/>
      <c r="X37" s="172"/>
    </row>
    <row r="38" spans="1:24" s="1" customFormat="1">
      <c r="A38" s="151">
        <v>33</v>
      </c>
      <c r="B38" s="155">
        <v>62132125</v>
      </c>
      <c r="C38" s="156" t="s">
        <v>427</v>
      </c>
      <c r="D38" s="157" t="s">
        <v>530</v>
      </c>
      <c r="E38" s="157"/>
      <c r="F38" s="157"/>
      <c r="G38" s="157"/>
      <c r="H38" s="162"/>
      <c r="I38" s="171"/>
      <c r="J38" s="172"/>
      <c r="K38" s="172"/>
      <c r="L38" s="172"/>
      <c r="M38" s="172"/>
      <c r="N38" s="172"/>
      <c r="O38" s="172"/>
      <c r="P38" s="172"/>
      <c r="Q38" s="172"/>
      <c r="R38" s="172"/>
      <c r="S38" s="172"/>
      <c r="T38" s="172"/>
      <c r="U38" s="172"/>
      <c r="V38" s="172"/>
      <c r="W38" s="172"/>
      <c r="X38" s="172"/>
    </row>
    <row r="39" spans="1:24" s="1" customFormat="1">
      <c r="A39" s="151">
        <v>34</v>
      </c>
      <c r="B39" s="155">
        <v>62133291</v>
      </c>
      <c r="C39" s="156" t="s">
        <v>531</v>
      </c>
      <c r="D39" s="157" t="s">
        <v>532</v>
      </c>
      <c r="E39" s="157"/>
      <c r="F39" s="157"/>
      <c r="G39" s="157"/>
      <c r="H39" s="162"/>
      <c r="I39" s="171"/>
      <c r="J39" s="172"/>
      <c r="K39" s="172"/>
      <c r="L39" s="172"/>
      <c r="M39" s="172"/>
      <c r="N39" s="172"/>
      <c r="O39" s="172"/>
      <c r="P39" s="172"/>
      <c r="Q39" s="172"/>
      <c r="R39" s="172"/>
      <c r="S39" s="172"/>
      <c r="T39" s="172"/>
      <c r="U39" s="172"/>
      <c r="V39" s="172"/>
      <c r="W39" s="172"/>
      <c r="X39" s="172"/>
    </row>
    <row r="40" spans="1:24" s="1" customFormat="1">
      <c r="A40" s="151">
        <v>35</v>
      </c>
      <c r="B40" s="155">
        <v>62133299</v>
      </c>
      <c r="C40" s="156" t="s">
        <v>388</v>
      </c>
      <c r="D40" s="157" t="s">
        <v>397</v>
      </c>
      <c r="E40" s="157"/>
      <c r="F40" s="157"/>
      <c r="G40" s="157"/>
      <c r="H40" s="162"/>
      <c r="I40" s="171"/>
      <c r="J40" s="172"/>
      <c r="K40" s="172"/>
      <c r="L40" s="172"/>
      <c r="M40" s="172"/>
      <c r="N40" s="172"/>
      <c r="O40" s="172"/>
      <c r="P40" s="172"/>
      <c r="Q40" s="172"/>
      <c r="R40" s="172"/>
      <c r="S40" s="172"/>
      <c r="T40" s="172"/>
      <c r="U40" s="172"/>
      <c r="V40" s="172"/>
      <c r="W40" s="172"/>
      <c r="X40" s="172"/>
    </row>
    <row r="41" spans="1:24" s="1" customFormat="1">
      <c r="A41" s="151">
        <v>36</v>
      </c>
      <c r="B41" s="155">
        <v>62133303</v>
      </c>
      <c r="C41" s="156" t="s">
        <v>533</v>
      </c>
      <c r="D41" s="157" t="s">
        <v>400</v>
      </c>
      <c r="E41" s="157"/>
      <c r="F41" s="157"/>
      <c r="G41" s="157"/>
      <c r="H41" s="162"/>
      <c r="I41" s="171"/>
      <c r="J41" s="172"/>
      <c r="K41" s="172"/>
      <c r="L41" s="172"/>
      <c r="M41" s="172"/>
      <c r="N41" s="172"/>
      <c r="O41" s="172"/>
      <c r="P41" s="172"/>
      <c r="Q41" s="172"/>
      <c r="R41" s="172"/>
      <c r="S41" s="172"/>
      <c r="T41" s="172"/>
      <c r="U41" s="172"/>
      <c r="V41" s="172"/>
      <c r="W41" s="172"/>
      <c r="X41" s="172"/>
    </row>
    <row r="42" spans="1:24" s="1" customFormat="1">
      <c r="A42" s="151">
        <v>37</v>
      </c>
      <c r="B42" s="155">
        <v>62132384</v>
      </c>
      <c r="C42" s="156" t="s">
        <v>293</v>
      </c>
      <c r="D42" s="157" t="s">
        <v>534</v>
      </c>
      <c r="E42" s="157"/>
      <c r="F42" s="157"/>
      <c r="G42" s="157"/>
      <c r="H42" s="162"/>
      <c r="I42" s="171"/>
      <c r="J42" s="172"/>
      <c r="K42" s="172"/>
      <c r="L42" s="172"/>
      <c r="M42" s="172"/>
      <c r="N42" s="172"/>
      <c r="O42" s="172"/>
      <c r="P42" s="172"/>
      <c r="Q42" s="172"/>
      <c r="R42" s="172"/>
      <c r="S42" s="172"/>
      <c r="T42" s="172"/>
      <c r="U42" s="172"/>
      <c r="V42" s="172"/>
      <c r="W42" s="172"/>
      <c r="X42" s="172"/>
    </row>
    <row r="43" spans="1:24" s="1" customFormat="1">
      <c r="A43" s="151">
        <v>38</v>
      </c>
      <c r="B43" s="155">
        <v>62132425</v>
      </c>
      <c r="C43" s="156" t="s">
        <v>535</v>
      </c>
      <c r="D43" s="157" t="s">
        <v>416</v>
      </c>
      <c r="E43" s="157"/>
      <c r="F43" s="157"/>
      <c r="G43" s="157"/>
      <c r="H43" s="162"/>
      <c r="I43" s="171"/>
      <c r="J43" s="172"/>
      <c r="K43" s="172"/>
      <c r="L43" s="172"/>
      <c r="M43" s="172"/>
      <c r="N43" s="172"/>
      <c r="O43" s="172"/>
      <c r="P43" s="172"/>
      <c r="Q43" s="172"/>
      <c r="R43" s="172"/>
      <c r="S43" s="172"/>
      <c r="T43" s="172"/>
      <c r="U43" s="172"/>
      <c r="V43" s="172"/>
      <c r="W43" s="172"/>
      <c r="X43" s="172"/>
    </row>
    <row r="44" spans="1:24" s="1" customFormat="1">
      <c r="A44" s="151">
        <v>39</v>
      </c>
      <c r="B44" s="155">
        <v>62132431</v>
      </c>
      <c r="C44" s="156" t="s">
        <v>268</v>
      </c>
      <c r="D44" s="157" t="s">
        <v>536</v>
      </c>
      <c r="E44" s="157"/>
      <c r="F44" s="157"/>
      <c r="G44" s="157"/>
      <c r="H44" s="162"/>
      <c r="I44" s="171"/>
      <c r="J44" s="172"/>
      <c r="K44" s="172"/>
      <c r="L44" s="172"/>
      <c r="M44" s="172"/>
      <c r="N44" s="172"/>
      <c r="O44" s="172"/>
      <c r="P44" s="172"/>
      <c r="Q44" s="172"/>
      <c r="R44" s="172"/>
      <c r="S44" s="172"/>
      <c r="T44" s="172"/>
      <c r="U44" s="172"/>
      <c r="V44" s="172"/>
      <c r="W44" s="172"/>
      <c r="X44" s="172"/>
    </row>
    <row r="45" spans="1:24" s="1" customFormat="1">
      <c r="A45" s="151">
        <v>40</v>
      </c>
      <c r="B45" s="155">
        <v>62132483</v>
      </c>
      <c r="C45" s="156" t="s">
        <v>537</v>
      </c>
      <c r="D45" s="157" t="s">
        <v>428</v>
      </c>
      <c r="E45" s="157"/>
      <c r="F45" s="157"/>
      <c r="G45" s="157"/>
      <c r="H45" s="162"/>
      <c r="I45" s="171"/>
      <c r="J45" s="172"/>
      <c r="K45" s="172"/>
      <c r="L45" s="172"/>
      <c r="M45" s="172"/>
      <c r="N45" s="172"/>
      <c r="O45" s="172"/>
      <c r="P45" s="172"/>
      <c r="Q45" s="172"/>
      <c r="R45" s="172"/>
      <c r="S45" s="172"/>
      <c r="T45" s="172"/>
      <c r="U45" s="172"/>
      <c r="V45" s="172"/>
      <c r="W45" s="172"/>
      <c r="X45" s="172"/>
    </row>
    <row r="46" spans="1:24" s="1" customFormat="1">
      <c r="A46" s="151">
        <v>41</v>
      </c>
      <c r="B46" s="155">
        <v>62132529</v>
      </c>
      <c r="C46" s="156" t="s">
        <v>538</v>
      </c>
      <c r="D46" s="157" t="s">
        <v>431</v>
      </c>
      <c r="E46" s="157"/>
      <c r="F46" s="157"/>
      <c r="G46" s="157"/>
      <c r="H46" s="162"/>
      <c r="I46" s="171"/>
      <c r="J46" s="172"/>
      <c r="K46" s="172"/>
      <c r="L46" s="172"/>
      <c r="M46" s="172"/>
      <c r="N46" s="172"/>
      <c r="O46" s="172"/>
      <c r="P46" s="172"/>
      <c r="Q46" s="172"/>
      <c r="R46" s="172"/>
      <c r="S46" s="172"/>
      <c r="T46" s="172"/>
      <c r="U46" s="172"/>
      <c r="V46" s="172"/>
      <c r="W46" s="172"/>
      <c r="X46" s="172"/>
    </row>
    <row r="47" spans="1:24" s="1" customFormat="1">
      <c r="A47" s="151">
        <v>42</v>
      </c>
      <c r="B47" s="155">
        <v>62132538</v>
      </c>
      <c r="C47" s="156" t="s">
        <v>539</v>
      </c>
      <c r="D47" s="157" t="s">
        <v>431</v>
      </c>
      <c r="E47" s="157"/>
      <c r="F47" s="157"/>
      <c r="G47" s="157"/>
      <c r="H47" s="162"/>
      <c r="I47" s="171"/>
      <c r="J47" s="172"/>
      <c r="K47" s="172"/>
      <c r="L47" s="172"/>
      <c r="M47" s="172"/>
      <c r="N47" s="172"/>
      <c r="O47" s="172"/>
      <c r="P47" s="172"/>
      <c r="Q47" s="172"/>
      <c r="R47" s="172"/>
      <c r="S47" s="172"/>
      <c r="T47" s="172"/>
      <c r="U47" s="172"/>
      <c r="V47" s="172"/>
      <c r="W47" s="172"/>
      <c r="X47" s="172"/>
    </row>
    <row r="48" spans="1:24" s="1" customFormat="1">
      <c r="A48" s="151">
        <v>43</v>
      </c>
      <c r="B48" s="155">
        <v>62132689</v>
      </c>
      <c r="C48" s="156" t="s">
        <v>540</v>
      </c>
      <c r="D48" s="157" t="s">
        <v>541</v>
      </c>
      <c r="E48" s="157"/>
      <c r="F48" s="157"/>
      <c r="G48" s="157"/>
      <c r="H48" s="162"/>
      <c r="I48" s="171"/>
      <c r="J48" s="172"/>
      <c r="K48" s="172"/>
      <c r="L48" s="172"/>
      <c r="M48" s="172"/>
      <c r="N48" s="172"/>
      <c r="O48" s="172"/>
      <c r="P48" s="172"/>
      <c r="Q48" s="172"/>
      <c r="R48" s="172"/>
      <c r="S48" s="172"/>
      <c r="T48" s="172"/>
      <c r="U48" s="172"/>
      <c r="V48" s="172"/>
      <c r="W48" s="172"/>
      <c r="X48" s="172"/>
    </row>
    <row r="49" spans="1:24" s="1" customFormat="1">
      <c r="A49" s="151">
        <v>44</v>
      </c>
      <c r="B49" s="155">
        <v>62132707</v>
      </c>
      <c r="C49" s="156" t="s">
        <v>542</v>
      </c>
      <c r="D49" s="157" t="s">
        <v>446</v>
      </c>
      <c r="E49" s="157"/>
      <c r="F49" s="157"/>
      <c r="G49" s="157"/>
      <c r="H49" s="162"/>
      <c r="I49" s="171"/>
      <c r="J49" s="172"/>
      <c r="K49" s="172"/>
      <c r="L49" s="172"/>
      <c r="M49" s="172"/>
      <c r="N49" s="172"/>
      <c r="O49" s="172"/>
      <c r="P49" s="172"/>
      <c r="Q49" s="172"/>
      <c r="R49" s="172"/>
      <c r="S49" s="172"/>
      <c r="T49" s="172"/>
      <c r="U49" s="172"/>
      <c r="V49" s="172"/>
      <c r="W49" s="172"/>
      <c r="X49" s="172"/>
    </row>
    <row r="50" spans="1:24" s="1" customFormat="1">
      <c r="A50" s="151">
        <v>45</v>
      </c>
      <c r="B50" s="155">
        <v>62132715</v>
      </c>
      <c r="C50" s="156" t="s">
        <v>543</v>
      </c>
      <c r="D50" s="157" t="s">
        <v>451</v>
      </c>
      <c r="E50" s="163"/>
      <c r="F50" s="163"/>
      <c r="G50" s="163"/>
      <c r="H50" s="164"/>
      <c r="I50" s="173"/>
      <c r="J50" s="174"/>
      <c r="K50" s="174"/>
      <c r="L50" s="174"/>
      <c r="M50" s="174"/>
      <c r="N50" s="174"/>
      <c r="O50" s="174"/>
      <c r="P50" s="174"/>
      <c r="Q50" s="174"/>
      <c r="R50" s="174"/>
      <c r="S50" s="174"/>
      <c r="T50" s="174"/>
      <c r="U50" s="174"/>
      <c r="V50" s="174"/>
      <c r="W50" s="174"/>
      <c r="X50" s="174"/>
    </row>
    <row r="51" spans="1:24" s="148" customFormat="1" ht="12">
      <c r="E51" s="165" t="s">
        <v>544</v>
      </c>
      <c r="F51" s="165" t="s">
        <v>545</v>
      </c>
      <c r="G51" s="165" t="s">
        <v>545</v>
      </c>
      <c r="H51" s="165" t="s">
        <v>546</v>
      </c>
      <c r="I51" s="165" t="s">
        <v>546</v>
      </c>
      <c r="J51" s="165" t="s">
        <v>546</v>
      </c>
      <c r="K51" s="165" t="s">
        <v>546</v>
      </c>
      <c r="L51" s="165" t="s">
        <v>546</v>
      </c>
      <c r="M51" s="165" t="s">
        <v>546</v>
      </c>
      <c r="N51" s="165" t="s">
        <v>546</v>
      </c>
      <c r="O51" s="165" t="s">
        <v>546</v>
      </c>
      <c r="P51" s="165" t="s">
        <v>546</v>
      </c>
      <c r="Q51" s="165" t="s">
        <v>546</v>
      </c>
      <c r="R51" s="165" t="s">
        <v>546</v>
      </c>
      <c r="S51" s="165" t="s">
        <v>546</v>
      </c>
      <c r="T51" s="165" t="s">
        <v>546</v>
      </c>
      <c r="U51" s="165" t="s">
        <v>546</v>
      </c>
      <c r="V51" s="165" t="s">
        <v>546</v>
      </c>
      <c r="W51" s="165" t="s">
        <v>546</v>
      </c>
      <c r="X51" s="165" t="s">
        <v>546</v>
      </c>
    </row>
    <row r="52" spans="1:24" ht="38.4">
      <c r="E52" s="166" t="s">
        <v>547</v>
      </c>
      <c r="F52" s="167"/>
      <c r="G52" s="167"/>
      <c r="H52" s="167"/>
      <c r="I52" s="167"/>
      <c r="J52" s="167"/>
      <c r="K52" s="167"/>
      <c r="L52" s="167"/>
      <c r="M52" s="167"/>
      <c r="N52" s="167"/>
      <c r="O52" s="167"/>
      <c r="P52" s="167"/>
      <c r="Q52" s="167"/>
      <c r="R52" s="167"/>
      <c r="S52" s="167"/>
      <c r="T52" s="167"/>
      <c r="U52" s="167"/>
      <c r="V52" s="167"/>
      <c r="W52" s="167"/>
      <c r="X52" s="167"/>
    </row>
  </sheetData>
  <mergeCells count="5">
    <mergeCell ref="A1:S1"/>
    <mergeCell ref="B2:S2"/>
    <mergeCell ref="B3:S3"/>
    <mergeCell ref="A4:M4"/>
    <mergeCell ref="C5:D5"/>
  </mergeCells>
  <pageMargins left="0.7" right="0.7" top="0.75" bottom="0.75" header="0.3" footer="0.3"/>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868"/>
  <sheetViews>
    <sheetView view="pageBreakPreview" topLeftCell="C491" zoomScale="80" zoomScaleNormal="140" zoomScaleSheetLayoutView="80" workbookViewId="0">
      <selection activeCell="D464" sqref="D464"/>
    </sheetView>
  </sheetViews>
  <sheetFormatPr defaultColWidth="8.88671875" defaultRowHeight="13.8"/>
  <cols>
    <col min="1" max="1" width="7.109375" style="14" customWidth="1"/>
    <col min="2" max="2" width="73.6640625" style="4" customWidth="1"/>
    <col min="3" max="3" width="15.88671875" style="15" customWidth="1"/>
    <col min="4" max="4" width="37.88671875" style="12" customWidth="1"/>
    <col min="5" max="5" width="20.44140625" style="4" customWidth="1"/>
    <col min="6" max="7" width="14.33203125" style="4" customWidth="1"/>
    <col min="8" max="8" width="12" style="4" customWidth="1"/>
    <col min="9" max="16384" width="8.88671875" style="4"/>
  </cols>
  <sheetData>
    <row r="1" spans="1:7">
      <c r="B1" s="12"/>
      <c r="C1" s="12"/>
      <c r="D1" s="16"/>
      <c r="E1" s="12"/>
      <c r="F1" s="12"/>
      <c r="G1" s="12"/>
    </row>
    <row r="2" spans="1:7">
      <c r="B2" s="12"/>
      <c r="C2" s="12"/>
      <c r="D2" s="16"/>
      <c r="E2" s="12"/>
      <c r="F2" s="12"/>
      <c r="G2" s="12"/>
    </row>
    <row r="3" spans="1:7">
      <c r="B3" s="12"/>
      <c r="C3" s="12"/>
      <c r="D3" s="16"/>
      <c r="E3" s="12"/>
      <c r="F3" s="12"/>
      <c r="G3" s="12"/>
    </row>
    <row r="4" spans="1:7">
      <c r="A4" s="14" t="s">
        <v>548</v>
      </c>
      <c r="B4" s="17" t="s">
        <v>549</v>
      </c>
      <c r="C4" s="16"/>
      <c r="D4" s="16"/>
      <c r="E4" s="12"/>
      <c r="F4" s="12"/>
      <c r="G4" s="12"/>
    </row>
    <row r="5" spans="1:7">
      <c r="A5" s="14">
        <v>1</v>
      </c>
      <c r="B5" s="18" t="s">
        <v>550</v>
      </c>
    </row>
    <row r="6" spans="1:7">
      <c r="A6" s="14" t="s">
        <v>551</v>
      </c>
      <c r="B6" s="8" t="s">
        <v>552</v>
      </c>
      <c r="C6" s="12"/>
      <c r="E6" s="19"/>
      <c r="F6" s="20"/>
      <c r="G6" s="12"/>
    </row>
    <row r="7" spans="1:7" ht="16.2">
      <c r="A7" s="14" t="s">
        <v>553</v>
      </c>
      <c r="B7" s="8" t="s">
        <v>554</v>
      </c>
    </row>
    <row r="8" spans="1:7">
      <c r="A8" s="14" t="s">
        <v>555</v>
      </c>
      <c r="B8" s="21" t="s">
        <v>556</v>
      </c>
    </row>
    <row r="9" spans="1:7" ht="16.2">
      <c r="B9" s="21" t="s">
        <v>557</v>
      </c>
    </row>
    <row r="10" spans="1:7">
      <c r="B10" s="21" t="s">
        <v>558</v>
      </c>
    </row>
    <row r="11" spans="1:7">
      <c r="B11" s="21" t="s">
        <v>559</v>
      </c>
    </row>
    <row r="12" spans="1:7">
      <c r="B12" s="22" t="s">
        <v>560</v>
      </c>
      <c r="C12" s="16"/>
      <c r="D12" s="16"/>
      <c r="E12" s="22"/>
      <c r="F12" s="12"/>
    </row>
    <row r="13" spans="1:7">
      <c r="B13" s="23" t="s">
        <v>561</v>
      </c>
      <c r="C13" s="24" t="s">
        <v>562</v>
      </c>
      <c r="D13" s="25"/>
      <c r="E13" s="26"/>
      <c r="F13" s="12"/>
    </row>
    <row r="14" spans="1:7" ht="13.95" customHeight="1">
      <c r="B14" s="27" t="s">
        <v>563</v>
      </c>
      <c r="C14" s="28" t="s">
        <v>564</v>
      </c>
      <c r="D14" s="29" t="s">
        <v>565</v>
      </c>
      <c r="E14" s="30"/>
      <c r="F14" s="12"/>
    </row>
    <row r="15" spans="1:7">
      <c r="B15" s="31"/>
      <c r="C15" s="32" t="s">
        <v>566</v>
      </c>
      <c r="D15" s="33"/>
      <c r="E15" s="34"/>
      <c r="F15" s="12"/>
    </row>
    <row r="16" spans="1:7">
      <c r="B16" s="35" t="s">
        <v>567</v>
      </c>
      <c r="C16" s="36"/>
      <c r="D16" s="37" t="s">
        <v>568</v>
      </c>
      <c r="E16" s="38"/>
      <c r="F16" s="12"/>
    </row>
    <row r="17" spans="1:7">
      <c r="B17" s="35" t="s">
        <v>569</v>
      </c>
      <c r="C17" s="12"/>
      <c r="D17" s="39" t="s">
        <v>570</v>
      </c>
      <c r="E17" s="40"/>
      <c r="F17" s="12"/>
    </row>
    <row r="18" spans="1:7">
      <c r="B18" s="35" t="s">
        <v>571</v>
      </c>
      <c r="C18" s="39" t="s">
        <v>572</v>
      </c>
      <c r="E18" s="41"/>
      <c r="F18" s="12"/>
    </row>
    <row r="19" spans="1:7">
      <c r="B19" s="42" t="s">
        <v>573</v>
      </c>
      <c r="C19" s="12" t="s">
        <v>574</v>
      </c>
      <c r="E19" s="41"/>
      <c r="F19" s="12"/>
    </row>
    <row r="20" spans="1:7">
      <c r="B20" s="42" t="s">
        <v>575</v>
      </c>
      <c r="C20" s="12"/>
      <c r="D20" s="12" t="s">
        <v>576</v>
      </c>
      <c r="E20" s="41"/>
      <c r="F20" s="12"/>
    </row>
    <row r="21" spans="1:7">
      <c r="B21" s="42" t="s">
        <v>577</v>
      </c>
      <c r="C21" s="12"/>
      <c r="E21" s="41"/>
      <c r="F21" s="12"/>
    </row>
    <row r="22" spans="1:7">
      <c r="B22" s="42" t="s">
        <v>578</v>
      </c>
      <c r="C22" s="12" t="s">
        <v>579</v>
      </c>
      <c r="D22" s="12" t="s">
        <v>580</v>
      </c>
      <c r="E22" s="41"/>
      <c r="F22" s="12"/>
    </row>
    <row r="23" spans="1:7">
      <c r="B23" s="42" t="s">
        <v>581</v>
      </c>
      <c r="C23" s="12" t="s">
        <v>582</v>
      </c>
      <c r="D23" s="12" t="s">
        <v>583</v>
      </c>
      <c r="E23" s="41"/>
      <c r="F23" s="12"/>
    </row>
    <row r="24" spans="1:7">
      <c r="B24" s="42" t="s">
        <v>584</v>
      </c>
      <c r="C24" s="12"/>
      <c r="D24" s="12" t="s">
        <v>585</v>
      </c>
      <c r="E24" s="41"/>
      <c r="F24" s="12"/>
    </row>
    <row r="25" spans="1:7">
      <c r="B25" s="42" t="s">
        <v>586</v>
      </c>
      <c r="C25" s="12"/>
      <c r="D25" s="12" t="s">
        <v>587</v>
      </c>
      <c r="E25" s="41"/>
      <c r="F25" s="12"/>
    </row>
    <row r="26" spans="1:7">
      <c r="B26" s="42" t="s">
        <v>588</v>
      </c>
      <c r="C26" s="12" t="s">
        <v>589</v>
      </c>
      <c r="E26" s="41"/>
      <c r="F26" s="12"/>
    </row>
    <row r="27" spans="1:7">
      <c r="B27" s="43" t="s">
        <v>573</v>
      </c>
      <c r="C27" s="44" t="s">
        <v>590</v>
      </c>
      <c r="D27" s="44"/>
      <c r="E27" s="45"/>
      <c r="F27" s="12"/>
    </row>
    <row r="28" spans="1:7">
      <c r="B28" s="21"/>
    </row>
    <row r="29" spans="1:7">
      <c r="A29" s="14">
        <v>2</v>
      </c>
      <c r="B29" s="17" t="s">
        <v>591</v>
      </c>
    </row>
    <row r="30" spans="1:7" s="2" customFormat="1" ht="14.4">
      <c r="A30" s="14" t="s">
        <v>592</v>
      </c>
      <c r="B30" s="46" t="s">
        <v>593</v>
      </c>
      <c r="C30" s="47"/>
      <c r="D30" s="47"/>
      <c r="E30" s="48"/>
      <c r="F30" s="49"/>
      <c r="G30" s="49"/>
    </row>
    <row r="31" spans="1:7">
      <c r="B31" s="50" t="s">
        <v>594</v>
      </c>
      <c r="C31" s="16"/>
      <c r="D31" s="16"/>
      <c r="E31" s="51"/>
      <c r="F31" s="12"/>
      <c r="G31" s="12"/>
    </row>
    <row r="32" spans="1:7">
      <c r="A32" s="14" t="s">
        <v>595</v>
      </c>
      <c r="B32" s="52" t="s">
        <v>596</v>
      </c>
      <c r="C32" s="16"/>
      <c r="D32" s="16"/>
      <c r="E32" s="51"/>
      <c r="F32" s="12"/>
      <c r="G32" s="12"/>
    </row>
    <row r="33" spans="1:8" s="3" customFormat="1" ht="16.2">
      <c r="A33" s="53" t="s">
        <v>551</v>
      </c>
      <c r="B33" s="46" t="s">
        <v>597</v>
      </c>
      <c r="C33" s="126"/>
      <c r="D33" s="47"/>
      <c r="E33" s="54"/>
      <c r="F33" s="55"/>
      <c r="G33" s="47"/>
    </row>
    <row r="34" spans="1:8" ht="27.6">
      <c r="B34" s="21" t="s">
        <v>598</v>
      </c>
      <c r="C34" s="12"/>
      <c r="E34" s="56"/>
      <c r="F34" s="57"/>
      <c r="G34" s="12"/>
    </row>
    <row r="35" spans="1:8">
      <c r="B35" s="58" t="s">
        <v>599</v>
      </c>
      <c r="C35" s="60"/>
      <c r="D35" s="60"/>
      <c r="E35" s="59"/>
      <c r="F35" s="59"/>
    </row>
    <row r="36" spans="1:8">
      <c r="B36" s="5" t="s">
        <v>600</v>
      </c>
      <c r="C36" s="16"/>
      <c r="D36" s="16"/>
      <c r="E36" s="12"/>
    </row>
    <row r="37" spans="1:8" ht="15.75" customHeight="1">
      <c r="B37" s="449"/>
      <c r="C37" s="450" t="s">
        <v>601</v>
      </c>
      <c r="D37" s="450"/>
      <c r="E37" s="450"/>
      <c r="F37" s="450"/>
      <c r="G37" s="450"/>
    </row>
    <row r="38" spans="1:8" ht="30">
      <c r="B38" s="450"/>
      <c r="C38" s="62" t="s">
        <v>602</v>
      </c>
      <c r="D38" s="63" t="s">
        <v>603</v>
      </c>
      <c r="E38" s="62" t="s">
        <v>604</v>
      </c>
      <c r="F38" s="62" t="s">
        <v>605</v>
      </c>
      <c r="G38" s="62" t="s">
        <v>606</v>
      </c>
      <c r="H38" s="62" t="s">
        <v>607</v>
      </c>
    </row>
    <row r="39" spans="1:8" ht="16.2">
      <c r="B39" s="64" t="s">
        <v>608</v>
      </c>
      <c r="C39" s="65" t="s">
        <v>609</v>
      </c>
      <c r="D39" s="66" t="s">
        <v>610</v>
      </c>
      <c r="E39" s="67" t="s">
        <v>611</v>
      </c>
      <c r="F39" s="68" t="s">
        <v>612</v>
      </c>
      <c r="G39" s="69" t="s">
        <v>613</v>
      </c>
      <c r="H39" s="70" t="s">
        <v>614</v>
      </c>
    </row>
    <row r="40" spans="1:8" ht="16.2">
      <c r="B40" s="64" t="s">
        <v>615</v>
      </c>
      <c r="C40" s="71" t="s">
        <v>616</v>
      </c>
      <c r="D40" s="66" t="s">
        <v>617</v>
      </c>
      <c r="E40" s="67" t="s">
        <v>618</v>
      </c>
      <c r="F40" s="68" t="s">
        <v>619</v>
      </c>
      <c r="G40" s="69" t="s">
        <v>620</v>
      </c>
      <c r="H40" s="72" t="s">
        <v>621</v>
      </c>
    </row>
    <row r="41" spans="1:8" ht="16.2">
      <c r="B41" s="64" t="s">
        <v>622</v>
      </c>
      <c r="C41" s="73" t="s">
        <v>623</v>
      </c>
      <c r="D41" s="66" t="s">
        <v>624</v>
      </c>
      <c r="E41" s="67" t="s">
        <v>618</v>
      </c>
      <c r="F41" s="68" t="s">
        <v>625</v>
      </c>
      <c r="G41" s="69" t="s">
        <v>626</v>
      </c>
      <c r="H41" s="72" t="s">
        <v>627</v>
      </c>
    </row>
    <row r="42" spans="1:8" ht="14.4">
      <c r="B42" s="64" t="s">
        <v>628</v>
      </c>
      <c r="C42" s="73"/>
      <c r="D42" s="66"/>
      <c r="E42" s="74"/>
      <c r="F42" s="68"/>
      <c r="G42" s="69"/>
      <c r="H42" s="70"/>
    </row>
    <row r="43" spans="1:8" ht="16.2">
      <c r="B43" s="64" t="s">
        <v>629</v>
      </c>
      <c r="C43" s="73" t="s">
        <v>630</v>
      </c>
      <c r="D43" s="66" t="s">
        <v>631</v>
      </c>
      <c r="E43" s="74" t="s">
        <v>632</v>
      </c>
      <c r="F43" s="68" t="s">
        <v>633</v>
      </c>
      <c r="G43" s="69" t="s">
        <v>634</v>
      </c>
      <c r="H43" s="72" t="s">
        <v>635</v>
      </c>
    </row>
    <row r="44" spans="1:8" ht="16.2">
      <c r="B44" s="64" t="s">
        <v>636</v>
      </c>
      <c r="C44" s="73" t="s">
        <v>637</v>
      </c>
      <c r="D44" s="66" t="s">
        <v>638</v>
      </c>
      <c r="E44" s="74" t="s">
        <v>639</v>
      </c>
      <c r="F44" s="68" t="s">
        <v>640</v>
      </c>
      <c r="G44" s="69" t="s">
        <v>641</v>
      </c>
      <c r="H44" s="72" t="s">
        <v>642</v>
      </c>
    </row>
    <row r="45" spans="1:8" ht="16.2">
      <c r="B45" s="8" t="s">
        <v>643</v>
      </c>
      <c r="C45" s="16"/>
      <c r="D45" s="16"/>
      <c r="E45" s="12"/>
    </row>
    <row r="46" spans="1:8" ht="16.2">
      <c r="B46" s="21" t="s">
        <v>644</v>
      </c>
      <c r="C46" s="47"/>
      <c r="D46" s="16"/>
      <c r="E46" s="12"/>
    </row>
    <row r="47" spans="1:8" ht="16.2">
      <c r="B47" s="21" t="s">
        <v>645</v>
      </c>
      <c r="C47" s="12"/>
      <c r="D47" s="75" t="s">
        <v>646</v>
      </c>
      <c r="E47" s="12"/>
    </row>
    <row r="48" spans="1:8">
      <c r="B48" s="8" t="s">
        <v>647</v>
      </c>
      <c r="C48" s="16"/>
      <c r="D48" s="16"/>
      <c r="E48" s="12"/>
    </row>
    <row r="49" spans="1:7" ht="16.2">
      <c r="B49" s="21" t="s">
        <v>648</v>
      </c>
      <c r="C49" s="47"/>
      <c r="D49" s="16"/>
      <c r="E49" s="12"/>
    </row>
    <row r="50" spans="1:7" ht="16.2">
      <c r="B50" s="21" t="s">
        <v>649</v>
      </c>
      <c r="C50" s="12"/>
      <c r="E50" s="12"/>
    </row>
    <row r="51" spans="1:7" ht="16.2">
      <c r="B51" s="21" t="s">
        <v>650</v>
      </c>
      <c r="C51" s="12"/>
      <c r="E51" s="56"/>
      <c r="F51" s="57"/>
      <c r="G51" s="12"/>
    </row>
    <row r="52" spans="1:7" s="3" customFormat="1" ht="16.2">
      <c r="A52" s="53" t="s">
        <v>553</v>
      </c>
      <c r="B52" s="76" t="s">
        <v>651</v>
      </c>
      <c r="C52" s="47"/>
      <c r="D52" s="47"/>
      <c r="E52" s="54"/>
      <c r="F52" s="77"/>
      <c r="G52" s="47"/>
    </row>
    <row r="53" spans="1:7" ht="16.2">
      <c r="B53" s="8" t="s">
        <v>652</v>
      </c>
      <c r="C53" s="12"/>
      <c r="E53" s="19"/>
      <c r="F53" s="20"/>
      <c r="G53" s="12"/>
    </row>
    <row r="54" spans="1:7" ht="16.2">
      <c r="B54" s="8" t="s">
        <v>653</v>
      </c>
      <c r="C54" s="12"/>
      <c r="E54" s="19"/>
      <c r="F54" s="20"/>
      <c r="G54" s="12"/>
    </row>
    <row r="55" spans="1:7">
      <c r="B55" s="8" t="s">
        <v>654</v>
      </c>
      <c r="C55" s="12"/>
      <c r="E55" s="19"/>
      <c r="F55" s="20"/>
      <c r="G55" s="12"/>
    </row>
    <row r="56" spans="1:7" ht="16.2">
      <c r="B56" s="8" t="s">
        <v>655</v>
      </c>
      <c r="C56" s="12"/>
      <c r="E56" s="19"/>
      <c r="F56" s="20"/>
      <c r="G56" s="12"/>
    </row>
    <row r="57" spans="1:7" ht="16.2">
      <c r="B57" s="8" t="s">
        <v>656</v>
      </c>
      <c r="C57" s="12"/>
      <c r="E57" s="19"/>
      <c r="F57" s="20"/>
      <c r="G57" s="12"/>
    </row>
    <row r="58" spans="1:7" ht="16.2">
      <c r="B58" s="21" t="s">
        <v>657</v>
      </c>
      <c r="C58" s="12"/>
      <c r="D58" s="39" t="s">
        <v>658</v>
      </c>
      <c r="E58" s="19"/>
      <c r="F58" s="20"/>
      <c r="G58" s="12"/>
    </row>
    <row r="59" spans="1:7" ht="16.2">
      <c r="B59" s="21" t="s">
        <v>659</v>
      </c>
      <c r="C59" s="12"/>
      <c r="D59" s="39" t="s">
        <v>660</v>
      </c>
      <c r="E59" s="19"/>
      <c r="F59" s="20"/>
      <c r="G59" s="12"/>
    </row>
    <row r="60" spans="1:7">
      <c r="B60" s="8" t="s">
        <v>661</v>
      </c>
      <c r="C60" s="12"/>
      <c r="E60" s="19"/>
      <c r="F60" s="20"/>
      <c r="G60" s="12"/>
    </row>
    <row r="61" spans="1:7" ht="16.2">
      <c r="B61" s="21" t="s">
        <v>662</v>
      </c>
      <c r="C61" s="12"/>
      <c r="E61" s="19"/>
      <c r="F61" s="20"/>
      <c r="G61" s="12"/>
    </row>
    <row r="62" spans="1:7">
      <c r="B62" s="8" t="s">
        <v>663</v>
      </c>
      <c r="C62" s="12"/>
      <c r="E62" s="19"/>
      <c r="F62" s="20"/>
      <c r="G62" s="12"/>
    </row>
    <row r="63" spans="1:7" ht="16.2">
      <c r="B63" s="8" t="s">
        <v>664</v>
      </c>
      <c r="C63" s="12"/>
      <c r="E63" s="19"/>
      <c r="F63" s="20"/>
      <c r="G63" s="12"/>
    </row>
    <row r="64" spans="1:7" s="3" customFormat="1">
      <c r="A64" s="53" t="s">
        <v>555</v>
      </c>
      <c r="B64" s="46" t="s">
        <v>665</v>
      </c>
      <c r="C64" s="47"/>
      <c r="D64" s="47"/>
      <c r="E64" s="78"/>
      <c r="F64" s="55"/>
      <c r="G64" s="47"/>
    </row>
    <row r="65" spans="1:7">
      <c r="B65" s="21" t="s">
        <v>666</v>
      </c>
      <c r="C65" s="12"/>
      <c r="E65" s="56"/>
      <c r="F65" s="57"/>
      <c r="G65" s="12"/>
    </row>
    <row r="66" spans="1:7" ht="16.2">
      <c r="B66" s="21" t="s">
        <v>667</v>
      </c>
      <c r="C66" s="12"/>
      <c r="E66" s="56"/>
      <c r="F66" s="57"/>
      <c r="G66" s="12"/>
    </row>
    <row r="67" spans="1:7">
      <c r="A67" s="14" t="s">
        <v>668</v>
      </c>
      <c r="B67" s="17" t="s">
        <v>669</v>
      </c>
      <c r="C67" s="12"/>
      <c r="D67" s="16"/>
      <c r="E67" s="56"/>
      <c r="F67" s="20"/>
      <c r="G67" s="12"/>
    </row>
    <row r="68" spans="1:7" s="2" customFormat="1" ht="16.2">
      <c r="A68" s="53" t="s">
        <v>551</v>
      </c>
      <c r="B68" s="46" t="s">
        <v>670</v>
      </c>
      <c r="C68" s="49"/>
      <c r="D68" s="47"/>
      <c r="E68" s="79"/>
      <c r="F68" s="80"/>
      <c r="G68" s="49"/>
    </row>
    <row r="69" spans="1:7" ht="16.2">
      <c r="B69" s="81" t="s">
        <v>671</v>
      </c>
      <c r="C69" s="12"/>
      <c r="D69" s="16"/>
      <c r="E69" s="56"/>
      <c r="F69" s="20"/>
      <c r="G69" s="12"/>
    </row>
    <row r="70" spans="1:7">
      <c r="B70" s="81" t="s">
        <v>672</v>
      </c>
      <c r="C70" s="12"/>
      <c r="D70" s="16"/>
      <c r="E70" s="56"/>
      <c r="F70" s="20"/>
      <c r="G70" s="12"/>
    </row>
    <row r="71" spans="1:7">
      <c r="B71" s="81" t="s">
        <v>673</v>
      </c>
      <c r="C71" s="12"/>
      <c r="D71" s="16"/>
      <c r="E71" s="56"/>
      <c r="F71" s="20"/>
      <c r="G71" s="12"/>
    </row>
    <row r="72" spans="1:7" ht="16.2">
      <c r="B72" s="82" t="s">
        <v>674</v>
      </c>
      <c r="C72" s="14"/>
      <c r="D72" s="16"/>
      <c r="E72" s="56"/>
      <c r="F72" s="20"/>
      <c r="G72" s="12"/>
    </row>
    <row r="73" spans="1:7" ht="19.2">
      <c r="B73" s="83" t="s">
        <v>675</v>
      </c>
      <c r="C73" s="84" t="s">
        <v>676</v>
      </c>
      <c r="D73" s="16"/>
      <c r="E73" s="56"/>
      <c r="F73" s="20"/>
      <c r="G73" s="12"/>
    </row>
    <row r="74" spans="1:7" ht="16.8">
      <c r="B74" s="85" t="s">
        <v>677</v>
      </c>
      <c r="C74" s="86" t="s">
        <v>678</v>
      </c>
      <c r="D74" s="16"/>
      <c r="E74" s="56"/>
      <c r="F74" s="20"/>
      <c r="G74" s="12"/>
    </row>
    <row r="75" spans="1:7" ht="16.8">
      <c r="B75" s="85" t="s">
        <v>679</v>
      </c>
      <c r="C75" s="86" t="s">
        <v>680</v>
      </c>
      <c r="D75" s="16"/>
      <c r="E75" s="56"/>
      <c r="F75" s="20"/>
      <c r="G75" s="12"/>
    </row>
    <row r="76" spans="1:7" ht="16.8">
      <c r="B76" s="85" t="s">
        <v>681</v>
      </c>
      <c r="C76" s="86" t="s">
        <v>682</v>
      </c>
      <c r="D76" s="16"/>
      <c r="E76" s="56"/>
      <c r="F76" s="20"/>
      <c r="G76" s="12"/>
    </row>
    <row r="77" spans="1:7">
      <c r="B77" s="81"/>
      <c r="F77" s="20"/>
      <c r="G77" s="12"/>
    </row>
    <row r="78" spans="1:7" s="2" customFormat="1" ht="16.2">
      <c r="A78" s="53" t="s">
        <v>553</v>
      </c>
      <c r="B78" s="46" t="s">
        <v>683</v>
      </c>
      <c r="C78" s="49"/>
      <c r="D78" s="47"/>
      <c r="E78" s="79"/>
      <c r="G78" s="49"/>
    </row>
    <row r="79" spans="1:7" ht="16.2">
      <c r="A79" s="39"/>
      <c r="B79" s="21" t="s">
        <v>684</v>
      </c>
      <c r="C79" s="12"/>
      <c r="D79" s="16"/>
      <c r="E79" s="56"/>
      <c r="F79" s="20"/>
      <c r="G79" s="12"/>
    </row>
    <row r="80" spans="1:7">
      <c r="A80" s="39"/>
      <c r="B80" s="21" t="s">
        <v>685</v>
      </c>
      <c r="C80" s="12"/>
      <c r="D80" s="16"/>
      <c r="E80" s="56"/>
      <c r="F80" s="20"/>
      <c r="G80" s="12"/>
    </row>
    <row r="81" spans="1:8" ht="30">
      <c r="B81" s="8" t="s">
        <v>686</v>
      </c>
      <c r="C81" s="16"/>
      <c r="D81" s="16"/>
      <c r="E81" s="51"/>
      <c r="F81" s="12"/>
      <c r="G81" s="12"/>
    </row>
    <row r="82" spans="1:8">
      <c r="B82" s="21" t="s">
        <v>687</v>
      </c>
      <c r="C82" s="16"/>
      <c r="D82" s="39" t="s">
        <v>688</v>
      </c>
      <c r="E82" s="51"/>
      <c r="F82" s="12"/>
      <c r="G82" s="12"/>
    </row>
    <row r="83" spans="1:8">
      <c r="B83" s="8" t="s">
        <v>689</v>
      </c>
      <c r="C83" s="16"/>
      <c r="D83" s="16"/>
      <c r="E83" s="51"/>
      <c r="F83" s="12"/>
      <c r="G83" s="12"/>
    </row>
    <row r="84" spans="1:8" ht="16.2">
      <c r="B84" s="21" t="s">
        <v>690</v>
      </c>
      <c r="C84" s="16"/>
      <c r="D84" s="16"/>
      <c r="E84" s="51"/>
      <c r="F84" s="12"/>
      <c r="G84" s="12"/>
    </row>
    <row r="85" spans="1:8">
      <c r="B85" s="21" t="s">
        <v>691</v>
      </c>
      <c r="C85" s="16"/>
      <c r="D85" s="16"/>
      <c r="E85" s="51"/>
      <c r="F85" s="12"/>
      <c r="G85" s="12"/>
    </row>
    <row r="86" spans="1:8">
      <c r="B86" s="21" t="s">
        <v>692</v>
      </c>
      <c r="C86" s="16"/>
      <c r="D86" s="16"/>
      <c r="E86" s="51"/>
      <c r="F86" s="12"/>
      <c r="G86" s="12"/>
    </row>
    <row r="87" spans="1:8" ht="16.2">
      <c r="B87" s="21" t="s">
        <v>693</v>
      </c>
      <c r="C87" s="16"/>
      <c r="D87" s="39" t="s">
        <v>694</v>
      </c>
      <c r="E87" s="51"/>
      <c r="F87" s="12"/>
      <c r="G87" s="12"/>
    </row>
    <row r="88" spans="1:8" ht="27.6">
      <c r="B88" s="21" t="s">
        <v>695</v>
      </c>
      <c r="C88" s="16"/>
      <c r="D88" s="16"/>
      <c r="E88" s="51"/>
      <c r="F88" s="12"/>
      <c r="G88" s="12"/>
    </row>
    <row r="89" spans="1:8" ht="17.399999999999999">
      <c r="B89" s="21" t="s">
        <v>696</v>
      </c>
      <c r="C89" s="16"/>
      <c r="D89" s="16"/>
      <c r="E89" s="51"/>
      <c r="F89" s="12"/>
      <c r="G89" s="12"/>
    </row>
    <row r="90" spans="1:8">
      <c r="B90" s="21" t="s">
        <v>697</v>
      </c>
      <c r="C90" s="16"/>
      <c r="D90" s="16"/>
      <c r="E90" s="51"/>
      <c r="F90" s="12"/>
      <c r="G90" s="12"/>
    </row>
    <row r="91" spans="1:8">
      <c r="A91" s="14" t="s">
        <v>698</v>
      </c>
      <c r="B91" s="17" t="s">
        <v>699</v>
      </c>
      <c r="C91" s="16"/>
      <c r="D91" s="16"/>
      <c r="E91" s="12"/>
      <c r="F91" s="12"/>
      <c r="G91" s="12"/>
    </row>
    <row r="92" spans="1:8">
      <c r="A92" s="14" t="s">
        <v>551</v>
      </c>
      <c r="B92" s="17" t="s">
        <v>700</v>
      </c>
      <c r="C92" s="47"/>
      <c r="D92" s="16"/>
      <c r="E92" s="12"/>
    </row>
    <row r="93" spans="1:8" ht="27.6">
      <c r="B93" s="21" t="s">
        <v>701</v>
      </c>
      <c r="C93" s="49"/>
      <c r="E93" s="12"/>
    </row>
    <row r="94" spans="1:8">
      <c r="B94" s="59" t="s">
        <v>702</v>
      </c>
      <c r="C94" s="60"/>
      <c r="D94" s="60"/>
      <c r="E94" s="59"/>
      <c r="F94" s="59"/>
    </row>
    <row r="95" spans="1:8">
      <c r="B95" s="63"/>
      <c r="C95" s="62" t="s">
        <v>703</v>
      </c>
      <c r="D95" s="62" t="s">
        <v>704</v>
      </c>
      <c r="E95" s="62" t="s">
        <v>705</v>
      </c>
      <c r="F95" s="62" t="s">
        <v>706</v>
      </c>
      <c r="G95" s="62" t="s">
        <v>707</v>
      </c>
      <c r="H95" s="62" t="s">
        <v>708</v>
      </c>
    </row>
    <row r="96" spans="1:8" ht="14.4">
      <c r="B96" s="87" t="s">
        <v>709</v>
      </c>
      <c r="C96" s="88" t="s">
        <v>710</v>
      </c>
      <c r="D96" s="66" t="s">
        <v>711</v>
      </c>
      <c r="E96" s="89" t="s">
        <v>712</v>
      </c>
      <c r="F96" s="68" t="s">
        <v>713</v>
      </c>
      <c r="G96" s="69" t="s">
        <v>714</v>
      </c>
      <c r="H96" s="69" t="s">
        <v>715</v>
      </c>
    </row>
    <row r="97" spans="1:8" ht="14.4">
      <c r="B97" s="87" t="s">
        <v>716</v>
      </c>
      <c r="C97" s="88" t="s">
        <v>717</v>
      </c>
      <c r="D97" s="66" t="s">
        <v>718</v>
      </c>
      <c r="E97" s="67" t="s">
        <v>719</v>
      </c>
      <c r="F97" s="68" t="s">
        <v>720</v>
      </c>
      <c r="G97" s="69" t="s">
        <v>721</v>
      </c>
      <c r="H97" s="90" t="s">
        <v>722</v>
      </c>
    </row>
    <row r="98" spans="1:8" ht="16.2">
      <c r="B98" s="87" t="s">
        <v>723</v>
      </c>
      <c r="C98" s="88" t="s">
        <v>724</v>
      </c>
      <c r="D98" s="66" t="s">
        <v>725</v>
      </c>
      <c r="E98" s="67" t="s">
        <v>726</v>
      </c>
      <c r="F98" s="68" t="s">
        <v>727</v>
      </c>
      <c r="G98" s="69" t="s">
        <v>728</v>
      </c>
      <c r="H98" s="69" t="s">
        <v>729</v>
      </c>
    </row>
    <row r="99" spans="1:8" ht="16.2">
      <c r="B99" s="87" t="s">
        <v>730</v>
      </c>
      <c r="C99" s="88" t="s">
        <v>731</v>
      </c>
      <c r="D99" s="66" t="s">
        <v>732</v>
      </c>
      <c r="E99" s="67" t="s">
        <v>733</v>
      </c>
      <c r="F99" s="68" t="s">
        <v>734</v>
      </c>
      <c r="G99" s="69" t="s">
        <v>735</v>
      </c>
      <c r="H99" s="69" t="s">
        <v>736</v>
      </c>
    </row>
    <row r="100" spans="1:8" ht="16.2">
      <c r="B100" s="87" t="s">
        <v>737</v>
      </c>
      <c r="C100" s="88" t="s">
        <v>738</v>
      </c>
      <c r="D100" s="66" t="s">
        <v>739</v>
      </c>
      <c r="E100" s="67" t="s">
        <v>740</v>
      </c>
      <c r="F100" s="68" t="s">
        <v>741</v>
      </c>
      <c r="G100" s="69" t="s">
        <v>742</v>
      </c>
      <c r="H100" s="69" t="s">
        <v>743</v>
      </c>
    </row>
    <row r="101" spans="1:8">
      <c r="B101" s="5" t="s">
        <v>600</v>
      </c>
      <c r="C101" s="16"/>
      <c r="D101" s="16"/>
      <c r="E101" s="12"/>
    </row>
    <row r="102" spans="1:8">
      <c r="B102" s="8" t="s">
        <v>744</v>
      </c>
      <c r="C102" s="16"/>
      <c r="D102" s="16"/>
      <c r="E102" s="12"/>
    </row>
    <row r="103" spans="1:8">
      <c r="B103" s="21" t="s">
        <v>745</v>
      </c>
      <c r="C103" s="47"/>
      <c r="D103" s="16"/>
      <c r="E103" s="12"/>
    </row>
    <row r="104" spans="1:8" ht="16.2">
      <c r="B104" s="21" t="s">
        <v>746</v>
      </c>
      <c r="C104" s="12"/>
      <c r="E104" s="12"/>
    </row>
    <row r="105" spans="1:8" ht="16.2">
      <c r="B105" s="21" t="s">
        <v>747</v>
      </c>
      <c r="C105" s="12"/>
      <c r="E105" s="12"/>
    </row>
    <row r="106" spans="1:8" ht="16.2">
      <c r="B106" s="21" t="s">
        <v>748</v>
      </c>
      <c r="C106" s="12"/>
      <c r="E106" s="12"/>
    </row>
    <row r="107" spans="1:8">
      <c r="A107" s="14" t="s">
        <v>553</v>
      </c>
      <c r="B107" s="17" t="s">
        <v>699</v>
      </c>
      <c r="C107" s="12"/>
      <c r="D107" s="16"/>
      <c r="E107" s="12"/>
    </row>
    <row r="108" spans="1:8">
      <c r="B108" s="21" t="s">
        <v>749</v>
      </c>
      <c r="C108" s="12"/>
      <c r="E108" s="12"/>
    </row>
    <row r="109" spans="1:8" ht="16.2">
      <c r="B109" s="21" t="s">
        <v>750</v>
      </c>
      <c r="C109" s="12"/>
      <c r="E109" s="12"/>
    </row>
    <row r="110" spans="1:8" ht="16.2">
      <c r="B110" s="21" t="s">
        <v>751</v>
      </c>
      <c r="C110" s="12"/>
      <c r="E110" s="12"/>
    </row>
    <row r="111" spans="1:8" ht="16.2">
      <c r="B111" s="21" t="s">
        <v>752</v>
      </c>
      <c r="C111" s="12"/>
      <c r="E111" s="12"/>
    </row>
    <row r="112" spans="1:8">
      <c r="B112" s="21" t="s">
        <v>753</v>
      </c>
      <c r="C112" s="12"/>
      <c r="E112" s="12"/>
    </row>
    <row r="113" spans="1:32" ht="27.6">
      <c r="B113" s="21" t="s">
        <v>754</v>
      </c>
      <c r="C113" s="16"/>
      <c r="D113" s="16"/>
      <c r="E113" s="12"/>
    </row>
    <row r="114" spans="1:32" ht="16.2">
      <c r="B114" s="21" t="s">
        <v>755</v>
      </c>
      <c r="C114" s="16"/>
      <c r="D114" s="16"/>
      <c r="E114" s="12"/>
    </row>
    <row r="115" spans="1:32">
      <c r="B115" s="60" t="s">
        <v>756</v>
      </c>
      <c r="C115" s="60"/>
      <c r="D115" s="60"/>
      <c r="E115" s="60"/>
      <c r="F115" s="15"/>
    </row>
    <row r="116" spans="1:32" ht="16.8">
      <c r="B116" s="91" t="s">
        <v>757</v>
      </c>
      <c r="C116" s="62" t="s">
        <v>758</v>
      </c>
      <c r="D116" s="62" t="s">
        <v>759</v>
      </c>
      <c r="E116" s="62" t="s">
        <v>760</v>
      </c>
      <c r="F116" s="15"/>
    </row>
    <row r="117" spans="1:32">
      <c r="B117" s="92" t="s">
        <v>761</v>
      </c>
      <c r="C117" s="93"/>
      <c r="D117" s="93"/>
      <c r="E117" s="93"/>
      <c r="F117" s="15"/>
    </row>
    <row r="118" spans="1:32">
      <c r="B118" s="92" t="s">
        <v>762</v>
      </c>
      <c r="C118" s="94" t="s">
        <v>763</v>
      </c>
      <c r="D118" s="94" t="s">
        <v>764</v>
      </c>
      <c r="E118" s="94" t="s">
        <v>765</v>
      </c>
      <c r="F118" s="15"/>
    </row>
    <row r="119" spans="1:32">
      <c r="B119" s="92" t="s">
        <v>766</v>
      </c>
      <c r="C119" s="94" t="s">
        <v>767</v>
      </c>
      <c r="D119" s="94" t="s">
        <v>768</v>
      </c>
      <c r="E119" s="94" t="s">
        <v>769</v>
      </c>
      <c r="F119" s="15"/>
    </row>
    <row r="120" spans="1:32">
      <c r="B120" s="92" t="s">
        <v>770</v>
      </c>
      <c r="C120" s="94" t="s">
        <v>771</v>
      </c>
      <c r="D120" s="94" t="s">
        <v>772</v>
      </c>
      <c r="E120" s="94" t="s">
        <v>773</v>
      </c>
      <c r="F120" s="15"/>
    </row>
    <row r="121" spans="1:32">
      <c r="B121" s="92" t="s">
        <v>774</v>
      </c>
      <c r="C121" s="94" t="s">
        <v>775</v>
      </c>
      <c r="D121" s="94" t="s">
        <v>776</v>
      </c>
      <c r="E121" s="94" t="s">
        <v>777</v>
      </c>
      <c r="F121" s="15"/>
    </row>
    <row r="122" spans="1:32">
      <c r="B122" s="95" t="s">
        <v>778</v>
      </c>
      <c r="C122" s="73" t="s">
        <v>779</v>
      </c>
      <c r="D122" s="73" t="s">
        <v>780</v>
      </c>
      <c r="E122" s="73" t="s">
        <v>781</v>
      </c>
      <c r="F122" s="15"/>
    </row>
    <row r="123" spans="1:32">
      <c r="A123" s="14" t="s">
        <v>782</v>
      </c>
      <c r="B123" s="17" t="s">
        <v>783</v>
      </c>
      <c r="C123" s="16"/>
      <c r="D123" s="16"/>
      <c r="E123" s="12"/>
      <c r="F123" s="12"/>
      <c r="G123" s="12"/>
    </row>
    <row r="124" spans="1:32" s="5" customFormat="1">
      <c r="A124" s="14" t="s">
        <v>551</v>
      </c>
      <c r="B124" s="17" t="s">
        <v>784</v>
      </c>
      <c r="C124" s="14"/>
      <c r="D124" s="14"/>
      <c r="E124" s="39"/>
      <c r="F124" s="39"/>
      <c r="G124" s="39"/>
    </row>
    <row r="125" spans="1:32">
      <c r="B125" s="7" t="s">
        <v>785</v>
      </c>
      <c r="C125" s="12"/>
      <c r="D125" s="16"/>
      <c r="E125" s="6"/>
      <c r="F125" s="6"/>
      <c r="G125" s="12"/>
      <c r="T125" s="7"/>
      <c r="U125" s="12"/>
      <c r="V125" s="12"/>
      <c r="W125" s="12"/>
      <c r="X125" s="12"/>
      <c r="Y125" s="7"/>
      <c r="Z125" s="12"/>
      <c r="AA125" s="12"/>
      <c r="AD125" s="7"/>
      <c r="AE125" s="12"/>
      <c r="AF125" s="12"/>
    </row>
    <row r="126" spans="1:32">
      <c r="B126" s="6" t="s">
        <v>786</v>
      </c>
      <c r="C126" s="12"/>
      <c r="D126" s="16"/>
      <c r="E126" s="6"/>
      <c r="F126" s="6"/>
      <c r="G126" s="12"/>
      <c r="T126" s="7"/>
      <c r="U126" s="12"/>
      <c r="V126" s="12"/>
      <c r="W126" s="12"/>
      <c r="X126" s="12"/>
      <c r="Y126" s="7"/>
      <c r="Z126" s="12"/>
      <c r="AA126" s="12"/>
      <c r="AD126" s="7"/>
      <c r="AE126" s="12"/>
      <c r="AF126" s="12"/>
    </row>
    <row r="127" spans="1:32">
      <c r="B127" s="6" t="s">
        <v>787</v>
      </c>
      <c r="C127" s="12"/>
      <c r="D127" s="16"/>
      <c r="E127" s="6"/>
      <c r="F127" s="6"/>
      <c r="G127" s="12"/>
      <c r="T127" s="7"/>
      <c r="U127" s="12"/>
      <c r="V127" s="12"/>
      <c r="W127" s="12"/>
      <c r="X127" s="12"/>
      <c r="Y127" s="7"/>
      <c r="Z127" s="12"/>
      <c r="AA127" s="12"/>
      <c r="AD127" s="7"/>
      <c r="AE127" s="12"/>
      <c r="AF127" s="12"/>
    </row>
    <row r="128" spans="1:32">
      <c r="B128" s="6" t="s">
        <v>788</v>
      </c>
      <c r="C128" s="16"/>
      <c r="D128" s="16"/>
      <c r="E128" s="7"/>
      <c r="F128" s="12"/>
      <c r="G128" s="12"/>
      <c r="H128" s="12"/>
      <c r="I128" s="12"/>
      <c r="O128" s="7"/>
      <c r="P128" s="12"/>
      <c r="Q128" s="12"/>
      <c r="T128" s="7"/>
      <c r="U128" s="12"/>
      <c r="V128" s="12"/>
      <c r="W128" s="12"/>
      <c r="X128" s="12"/>
      <c r="Y128" s="7"/>
      <c r="Z128" s="12"/>
      <c r="AA128" s="12"/>
      <c r="AD128" s="7"/>
      <c r="AE128" s="12"/>
      <c r="AF128" s="12"/>
    </row>
    <row r="129" spans="1:32">
      <c r="B129" s="8" t="s">
        <v>789</v>
      </c>
      <c r="C129" s="39"/>
      <c r="D129" s="39"/>
      <c r="E129" s="7"/>
      <c r="F129" s="7"/>
      <c r="G129" s="12"/>
    </row>
    <row r="130" spans="1:32" s="5" customFormat="1">
      <c r="A130" s="14"/>
      <c r="B130" s="21" t="s">
        <v>790</v>
      </c>
      <c r="C130" s="39"/>
      <c r="D130" s="14"/>
      <c r="E130" s="39"/>
      <c r="F130" s="21"/>
      <c r="G130" s="21"/>
    </row>
    <row r="131" spans="1:32" s="5" customFormat="1">
      <c r="A131" s="14" t="s">
        <v>553</v>
      </c>
      <c r="B131" s="82" t="s">
        <v>791</v>
      </c>
      <c r="C131" s="14"/>
      <c r="D131" s="14"/>
      <c r="E131" s="21"/>
      <c r="F131" s="39"/>
      <c r="G131" s="39"/>
      <c r="H131" s="39"/>
      <c r="I131" s="39"/>
      <c r="O131" s="21"/>
      <c r="P131" s="39"/>
      <c r="Q131" s="39"/>
      <c r="T131" s="21"/>
      <c r="U131" s="39"/>
      <c r="V131" s="39"/>
      <c r="W131" s="39"/>
      <c r="X131" s="39"/>
      <c r="Y131" s="21"/>
      <c r="Z131" s="39"/>
      <c r="AA131" s="39"/>
      <c r="AD131" s="21"/>
      <c r="AE131" s="39"/>
      <c r="AF131" s="39"/>
    </row>
    <row r="132" spans="1:32" s="5" customFormat="1" ht="30">
      <c r="A132" s="39"/>
      <c r="B132" s="8" t="s">
        <v>792</v>
      </c>
      <c r="C132" s="39"/>
      <c r="D132" s="39"/>
      <c r="E132" s="21"/>
      <c r="F132" s="39"/>
      <c r="G132" s="39"/>
      <c r="H132" s="39"/>
      <c r="I132" s="39"/>
      <c r="O132" s="21"/>
      <c r="P132" s="39"/>
      <c r="Q132" s="39"/>
      <c r="T132" s="21"/>
      <c r="U132" s="39"/>
      <c r="V132" s="39"/>
      <c r="W132" s="39"/>
      <c r="X132" s="39"/>
      <c r="Y132" s="21"/>
      <c r="Z132" s="39"/>
      <c r="AA132" s="39"/>
      <c r="AD132" s="21"/>
      <c r="AE132" s="39"/>
      <c r="AF132" s="39"/>
    </row>
    <row r="133" spans="1:32" s="5" customFormat="1">
      <c r="A133" s="39"/>
      <c r="B133" s="8" t="s">
        <v>793</v>
      </c>
      <c r="C133" s="39"/>
      <c r="D133" s="39"/>
      <c r="E133" s="21"/>
      <c r="F133" s="39"/>
      <c r="G133" s="39"/>
      <c r="H133" s="39"/>
      <c r="I133" s="39"/>
      <c r="O133" s="21"/>
      <c r="P133" s="39"/>
      <c r="Q133" s="39"/>
      <c r="T133" s="21"/>
      <c r="U133" s="39"/>
      <c r="V133" s="39"/>
      <c r="W133" s="39"/>
      <c r="X133" s="39"/>
      <c r="Y133" s="21"/>
      <c r="Z133" s="39"/>
      <c r="AA133" s="39"/>
      <c r="AD133" s="21"/>
      <c r="AE133" s="39"/>
      <c r="AF133" s="39"/>
    </row>
    <row r="134" spans="1:32">
      <c r="B134" s="21" t="s">
        <v>794</v>
      </c>
      <c r="F134" s="15"/>
    </row>
    <row r="135" spans="1:32" s="5" customFormat="1">
      <c r="A135" s="14"/>
      <c r="B135" s="21" t="s">
        <v>795</v>
      </c>
      <c r="C135" s="14"/>
      <c r="D135" s="14"/>
      <c r="E135" s="21"/>
      <c r="F135" s="39"/>
      <c r="G135" s="39"/>
      <c r="H135" s="39"/>
      <c r="I135" s="39"/>
      <c r="O135" s="21"/>
      <c r="P135" s="39"/>
      <c r="Q135" s="39"/>
      <c r="T135" s="21"/>
      <c r="U135" s="39"/>
      <c r="V135" s="39"/>
      <c r="W135" s="39"/>
      <c r="X135" s="39"/>
      <c r="Y135" s="21"/>
      <c r="Z135" s="39"/>
      <c r="AA135" s="39"/>
      <c r="AD135" s="21"/>
      <c r="AE135" s="39"/>
      <c r="AF135" s="39"/>
    </row>
    <row r="136" spans="1:32" s="5" customFormat="1" ht="16.2">
      <c r="A136" s="14"/>
      <c r="B136" s="21" t="s">
        <v>796</v>
      </c>
      <c r="C136" s="14"/>
      <c r="D136" s="14"/>
      <c r="E136" s="21"/>
      <c r="F136" s="39"/>
      <c r="G136" s="39"/>
      <c r="H136" s="39"/>
      <c r="I136" s="39"/>
      <c r="O136" s="21"/>
      <c r="P136" s="39"/>
      <c r="Q136" s="39"/>
      <c r="T136" s="21"/>
      <c r="U136" s="39"/>
      <c r="V136" s="39"/>
      <c r="W136" s="39"/>
      <c r="X136" s="39"/>
      <c r="Y136" s="21"/>
      <c r="Z136" s="39"/>
      <c r="AA136" s="39"/>
      <c r="AD136" s="21"/>
      <c r="AE136" s="39"/>
      <c r="AF136" s="39"/>
    </row>
    <row r="137" spans="1:32" s="5" customFormat="1" ht="16.2">
      <c r="A137" s="14"/>
      <c r="B137" s="21" t="s">
        <v>797</v>
      </c>
      <c r="C137" s="14"/>
      <c r="D137" s="14"/>
      <c r="E137" s="21"/>
      <c r="F137" s="39"/>
      <c r="G137" s="39"/>
      <c r="H137" s="39"/>
      <c r="I137" s="39"/>
      <c r="O137" s="21"/>
      <c r="P137" s="39"/>
      <c r="Q137" s="39"/>
      <c r="T137" s="21"/>
      <c r="U137" s="39"/>
      <c r="V137" s="39"/>
      <c r="W137" s="39"/>
      <c r="X137" s="39"/>
      <c r="Y137" s="21"/>
      <c r="Z137" s="39"/>
      <c r="AA137" s="39"/>
      <c r="AD137" s="21"/>
      <c r="AE137" s="39"/>
      <c r="AF137" s="39"/>
    </row>
    <row r="138" spans="1:32" s="5" customFormat="1" ht="16.2">
      <c r="A138" s="14"/>
      <c r="B138" s="21" t="s">
        <v>798</v>
      </c>
      <c r="C138" s="14"/>
      <c r="D138" s="14"/>
      <c r="E138" s="21"/>
      <c r="F138" s="39"/>
      <c r="G138" s="39"/>
      <c r="H138" s="39"/>
      <c r="I138" s="39"/>
      <c r="O138" s="21"/>
      <c r="P138" s="39"/>
      <c r="Q138" s="39"/>
      <c r="T138" s="21"/>
      <c r="U138" s="39"/>
      <c r="V138" s="39"/>
      <c r="W138" s="39"/>
      <c r="X138" s="39"/>
      <c r="Y138" s="21"/>
      <c r="Z138" s="39"/>
      <c r="AA138" s="39"/>
      <c r="AD138" s="21"/>
      <c r="AE138" s="39"/>
      <c r="AF138" s="39"/>
    </row>
    <row r="139" spans="1:32" s="5" customFormat="1" ht="32.4">
      <c r="A139" s="14"/>
      <c r="B139" s="21" t="s">
        <v>799</v>
      </c>
      <c r="C139" s="14"/>
      <c r="D139" s="14"/>
      <c r="E139" s="21"/>
      <c r="F139" s="39"/>
      <c r="G139" s="39"/>
      <c r="H139" s="39"/>
      <c r="I139" s="39"/>
      <c r="O139" s="21"/>
      <c r="P139" s="39"/>
      <c r="Q139" s="39"/>
      <c r="T139" s="21"/>
      <c r="U139" s="39"/>
      <c r="V139" s="39"/>
      <c r="W139" s="39"/>
      <c r="X139" s="39"/>
      <c r="Y139" s="21"/>
      <c r="Z139" s="39"/>
      <c r="AA139" s="39"/>
      <c r="AD139" s="21"/>
      <c r="AE139" s="39"/>
      <c r="AF139" s="39"/>
    </row>
    <row r="140" spans="1:32" s="5" customFormat="1" ht="17.55" customHeight="1">
      <c r="A140" s="14"/>
      <c r="B140" s="96" t="s">
        <v>800</v>
      </c>
      <c r="C140" s="96"/>
      <c r="D140" s="96"/>
      <c r="E140" s="96"/>
      <c r="F140" s="96"/>
      <c r="G140" s="39"/>
      <c r="H140" s="39"/>
      <c r="I140" s="39"/>
      <c r="O140" s="21"/>
      <c r="P140" s="39"/>
      <c r="Q140" s="39"/>
      <c r="T140" s="21"/>
      <c r="U140" s="39"/>
      <c r="V140" s="39"/>
      <c r="W140" s="39"/>
      <c r="X140" s="39"/>
      <c r="Y140" s="21"/>
      <c r="Z140" s="39"/>
      <c r="AA140" s="39"/>
      <c r="AD140" s="21"/>
      <c r="AE140" s="39"/>
      <c r="AF140" s="39"/>
    </row>
    <row r="141" spans="1:32" s="5" customFormat="1" ht="16.8">
      <c r="A141" s="14"/>
      <c r="B141" s="97"/>
      <c r="C141" s="98"/>
      <c r="D141" s="98"/>
      <c r="E141" s="98"/>
      <c r="F141" s="98"/>
      <c r="G141" s="39"/>
      <c r="H141" s="39"/>
      <c r="I141" s="39"/>
      <c r="O141" s="21"/>
      <c r="P141" s="39"/>
      <c r="Q141" s="39"/>
      <c r="T141" s="21"/>
      <c r="U141" s="39"/>
      <c r="V141" s="39"/>
      <c r="W141" s="39"/>
      <c r="X141" s="39"/>
      <c r="Y141" s="21"/>
      <c r="Z141" s="39"/>
      <c r="AA141" s="39"/>
      <c r="AD141" s="21"/>
      <c r="AE141" s="39"/>
      <c r="AF141" s="39"/>
    </row>
    <row r="142" spans="1:32" s="5" customFormat="1" ht="16.95" customHeight="1">
      <c r="A142" s="14"/>
      <c r="B142" s="99" t="s">
        <v>801</v>
      </c>
      <c r="C142" s="455" t="s">
        <v>802</v>
      </c>
      <c r="D142" s="456"/>
      <c r="E142" s="455" t="s">
        <v>803</v>
      </c>
      <c r="F142" s="459"/>
      <c r="G142" s="456"/>
      <c r="H142" s="39"/>
      <c r="I142" s="39"/>
      <c r="O142" s="21"/>
      <c r="P142" s="39"/>
      <c r="Q142" s="39"/>
      <c r="T142" s="21"/>
      <c r="U142" s="39"/>
      <c r="V142" s="39"/>
      <c r="W142" s="39"/>
      <c r="X142" s="39"/>
      <c r="Y142" s="21"/>
      <c r="Z142" s="39"/>
      <c r="AA142" s="39"/>
      <c r="AD142" s="21"/>
      <c r="AE142" s="39"/>
      <c r="AF142" s="39"/>
    </row>
    <row r="143" spans="1:32" s="5" customFormat="1" ht="16.8">
      <c r="A143" s="14"/>
      <c r="B143" s="100" t="s">
        <v>804</v>
      </c>
      <c r="C143" s="457"/>
      <c r="D143" s="458"/>
      <c r="E143" s="457" t="s">
        <v>805</v>
      </c>
      <c r="F143" s="460"/>
      <c r="G143" s="458"/>
      <c r="H143" s="39"/>
      <c r="I143" s="39"/>
      <c r="O143" s="21"/>
      <c r="P143" s="39"/>
      <c r="Q143" s="39"/>
      <c r="T143" s="21"/>
      <c r="U143" s="39"/>
      <c r="V143" s="39"/>
      <c r="W143" s="39"/>
      <c r="X143" s="39"/>
      <c r="Y143" s="21"/>
      <c r="Z143" s="39"/>
      <c r="AA143" s="39"/>
      <c r="AD143" s="21"/>
      <c r="AE143" s="39"/>
      <c r="AF143" s="39"/>
    </row>
    <row r="144" spans="1:32" s="5" customFormat="1" ht="16.8">
      <c r="A144" s="14"/>
      <c r="B144" s="102"/>
      <c r="C144" s="103" t="s">
        <v>806</v>
      </c>
      <c r="D144" s="103" t="s">
        <v>807</v>
      </c>
      <c r="E144" s="101" t="s">
        <v>808</v>
      </c>
      <c r="F144" s="101" t="s">
        <v>809</v>
      </c>
      <c r="G144" s="101" t="s">
        <v>810</v>
      </c>
      <c r="H144" s="39"/>
      <c r="I144" s="39"/>
      <c r="O144" s="21"/>
      <c r="P144" s="39"/>
      <c r="Q144" s="39"/>
      <c r="T144" s="21"/>
      <c r="U144" s="39"/>
      <c r="V144" s="39"/>
      <c r="W144" s="39"/>
      <c r="X144" s="39"/>
      <c r="Y144" s="21"/>
      <c r="Z144" s="39"/>
      <c r="AA144" s="39"/>
      <c r="AD144" s="21"/>
      <c r="AE144" s="39"/>
      <c r="AF144" s="39"/>
    </row>
    <row r="145" spans="1:43" s="5" customFormat="1" ht="16.8">
      <c r="A145" s="14"/>
      <c r="B145" s="451" t="s">
        <v>189</v>
      </c>
      <c r="C145" s="103" t="s">
        <v>811</v>
      </c>
      <c r="D145" s="103"/>
      <c r="E145" s="104" t="s">
        <v>812</v>
      </c>
      <c r="F145" s="104" t="s">
        <v>813</v>
      </c>
      <c r="G145" s="104" t="s">
        <v>814</v>
      </c>
      <c r="H145" s="39"/>
      <c r="I145" s="39"/>
      <c r="O145" s="21"/>
      <c r="P145" s="39"/>
      <c r="Q145" s="39"/>
      <c r="T145" s="21"/>
      <c r="U145" s="39"/>
      <c r="V145" s="39"/>
      <c r="W145" s="39"/>
      <c r="X145" s="39"/>
      <c r="Y145" s="21"/>
      <c r="Z145" s="39"/>
      <c r="AA145" s="39"/>
      <c r="AD145" s="21"/>
      <c r="AE145" s="39"/>
      <c r="AF145" s="39"/>
    </row>
    <row r="146" spans="1:43" s="5" customFormat="1" ht="16.8">
      <c r="A146" s="14"/>
      <c r="B146" s="452"/>
      <c r="C146" s="103"/>
      <c r="D146" s="103" t="s">
        <v>811</v>
      </c>
      <c r="E146" s="104" t="s">
        <v>815</v>
      </c>
      <c r="F146" s="104" t="s">
        <v>816</v>
      </c>
      <c r="G146" s="104" t="s">
        <v>817</v>
      </c>
      <c r="H146" s="39"/>
      <c r="I146" s="39"/>
      <c r="O146" s="21"/>
      <c r="P146" s="39"/>
      <c r="Q146" s="39"/>
      <c r="T146" s="21"/>
      <c r="U146" s="39"/>
      <c r="V146" s="39"/>
      <c r="W146" s="39"/>
      <c r="X146" s="39"/>
      <c r="Y146" s="21"/>
      <c r="Z146" s="39"/>
      <c r="AA146" s="39"/>
      <c r="AD146" s="21"/>
      <c r="AE146" s="39"/>
      <c r="AF146" s="39"/>
    </row>
    <row r="147" spans="1:43" s="5" customFormat="1" ht="16.8">
      <c r="A147" s="14"/>
      <c r="B147" s="105" t="s">
        <v>190</v>
      </c>
      <c r="C147" s="104"/>
      <c r="D147" s="104"/>
      <c r="E147" s="104" t="s">
        <v>815</v>
      </c>
      <c r="F147" s="104" t="s">
        <v>818</v>
      </c>
      <c r="G147" s="104" t="s">
        <v>817</v>
      </c>
      <c r="H147" s="39"/>
      <c r="I147" s="39"/>
      <c r="O147" s="21"/>
      <c r="P147" s="39"/>
      <c r="Q147" s="39"/>
      <c r="T147" s="21"/>
      <c r="U147" s="39"/>
      <c r="V147" s="39"/>
      <c r="W147" s="39"/>
      <c r="X147" s="39"/>
      <c r="Y147" s="21"/>
      <c r="Z147" s="39"/>
      <c r="AA147" s="39"/>
      <c r="AD147" s="21"/>
      <c r="AE147" s="39"/>
      <c r="AF147" s="39"/>
    </row>
    <row r="148" spans="1:43" s="5" customFormat="1">
      <c r="A148" s="14" t="s">
        <v>555</v>
      </c>
      <c r="B148" s="17" t="s">
        <v>819</v>
      </c>
      <c r="C148" s="14"/>
      <c r="D148" s="14"/>
      <c r="E148" s="21"/>
      <c r="F148" s="39"/>
      <c r="G148" s="39"/>
      <c r="H148" s="39"/>
      <c r="I148" s="39"/>
      <c r="O148" s="21"/>
      <c r="P148" s="39"/>
      <c r="Q148" s="39"/>
      <c r="T148" s="21"/>
      <c r="U148" s="39"/>
      <c r="V148" s="39"/>
      <c r="W148" s="39"/>
      <c r="X148" s="39"/>
      <c r="Y148" s="21"/>
      <c r="Z148" s="39"/>
      <c r="AA148" s="39"/>
      <c r="AD148" s="21"/>
      <c r="AE148" s="39"/>
      <c r="AF148" s="39"/>
    </row>
    <row r="149" spans="1:43" s="5" customFormat="1" ht="30">
      <c r="A149" s="14"/>
      <c r="B149" s="21" t="s">
        <v>820</v>
      </c>
      <c r="C149" s="14"/>
      <c r="D149" s="14"/>
      <c r="E149" s="21"/>
      <c r="F149" s="39"/>
      <c r="G149" s="39"/>
      <c r="H149" s="39"/>
      <c r="I149" s="39"/>
      <c r="O149" s="21"/>
      <c r="P149" s="39"/>
      <c r="Q149" s="39"/>
      <c r="T149" s="21"/>
      <c r="U149" s="39"/>
      <c r="V149" s="39"/>
      <c r="W149" s="39"/>
      <c r="X149" s="39"/>
      <c r="Y149" s="21"/>
      <c r="Z149" s="39"/>
      <c r="AA149" s="39"/>
      <c r="AD149" s="21"/>
      <c r="AE149" s="39"/>
      <c r="AF149" s="39"/>
    </row>
    <row r="150" spans="1:43" s="5" customFormat="1">
      <c r="A150" s="14"/>
      <c r="B150" s="21" t="s">
        <v>821</v>
      </c>
      <c r="C150" s="14"/>
      <c r="D150" s="14"/>
      <c r="E150" s="21"/>
      <c r="F150" s="39"/>
      <c r="G150" s="39"/>
      <c r="H150" s="39"/>
      <c r="I150" s="39"/>
      <c r="O150" s="21"/>
      <c r="P150" s="39"/>
      <c r="Q150" s="39"/>
      <c r="T150" s="21"/>
      <c r="U150" s="39"/>
      <c r="V150" s="39"/>
      <c r="W150" s="39"/>
      <c r="X150" s="39"/>
      <c r="Y150" s="21"/>
      <c r="Z150" s="39"/>
      <c r="AA150" s="39"/>
      <c r="AD150" s="21"/>
      <c r="AE150" s="39"/>
      <c r="AF150" s="39"/>
    </row>
    <row r="151" spans="1:43">
      <c r="B151" s="21" t="s">
        <v>822</v>
      </c>
      <c r="C151" s="12"/>
      <c r="D151" s="16"/>
      <c r="E151" s="6"/>
      <c r="F151" s="6"/>
      <c r="G151" s="12"/>
    </row>
    <row r="152" spans="1:43">
      <c r="B152" s="8" t="s">
        <v>823</v>
      </c>
      <c r="C152" s="12"/>
      <c r="D152" s="16"/>
      <c r="E152" s="6"/>
      <c r="F152" s="6"/>
      <c r="G152" s="12"/>
    </row>
    <row r="153" spans="1:43" ht="27.6">
      <c r="B153" s="21" t="s">
        <v>824</v>
      </c>
      <c r="C153" s="12"/>
      <c r="E153" s="12"/>
      <c r="G153" s="7"/>
      <c r="H153" s="15"/>
      <c r="I153" s="7"/>
      <c r="O153" s="7"/>
      <c r="P153" s="7"/>
      <c r="Q153" s="7"/>
      <c r="T153" s="7"/>
      <c r="U153" s="7"/>
      <c r="V153" s="7"/>
      <c r="W153" s="7"/>
      <c r="X153" s="7"/>
      <c r="Y153" s="7"/>
      <c r="Z153" s="7"/>
      <c r="AA153" s="7"/>
      <c r="AD153" s="7"/>
      <c r="AE153" s="7"/>
      <c r="AF153" s="7"/>
      <c r="AO153" s="7"/>
      <c r="AP153" s="7"/>
      <c r="AQ153" s="7"/>
    </row>
    <row r="154" spans="1:43">
      <c r="B154" s="16" t="s">
        <v>825</v>
      </c>
      <c r="C154" s="12"/>
      <c r="E154" s="12"/>
      <c r="F154" s="12"/>
      <c r="G154" s="7"/>
      <c r="H154" s="15"/>
      <c r="I154" s="7"/>
      <c r="O154" s="7"/>
      <c r="P154" s="7"/>
      <c r="Q154" s="7"/>
      <c r="T154" s="7"/>
      <c r="U154" s="7"/>
      <c r="V154" s="7"/>
      <c r="W154" s="7"/>
      <c r="X154" s="7"/>
      <c r="Y154" s="7"/>
      <c r="Z154" s="7"/>
      <c r="AA154" s="7"/>
      <c r="AD154" s="7"/>
      <c r="AE154" s="7"/>
      <c r="AF154" s="7"/>
      <c r="AO154" s="7"/>
      <c r="AP154" s="7"/>
      <c r="AQ154" s="7"/>
    </row>
    <row r="155" spans="1:43" ht="16.8">
      <c r="B155" s="99" t="s">
        <v>826</v>
      </c>
      <c r="C155" s="453" t="s">
        <v>827</v>
      </c>
      <c r="D155" s="453" t="s">
        <v>828</v>
      </c>
      <c r="E155" s="461" t="s">
        <v>829</v>
      </c>
      <c r="F155" s="462"/>
      <c r="G155" s="463"/>
      <c r="H155" s="15"/>
      <c r="I155" s="7"/>
      <c r="O155" s="7"/>
      <c r="P155" s="7"/>
      <c r="Q155" s="7"/>
      <c r="T155" s="7"/>
      <c r="U155" s="7"/>
      <c r="V155" s="7"/>
      <c r="W155" s="7"/>
      <c r="X155" s="7"/>
      <c r="Y155" s="7"/>
      <c r="Z155" s="7"/>
      <c r="AA155" s="7"/>
      <c r="AD155" s="7"/>
      <c r="AE155" s="7"/>
      <c r="AF155" s="7"/>
      <c r="AO155" s="7"/>
      <c r="AP155" s="7"/>
      <c r="AQ155" s="7"/>
    </row>
    <row r="156" spans="1:43" ht="16.8">
      <c r="B156" s="106" t="s">
        <v>830</v>
      </c>
      <c r="C156" s="454"/>
      <c r="D156" s="454"/>
      <c r="E156" s="103" t="s">
        <v>831</v>
      </c>
      <c r="F156" s="103" t="s">
        <v>832</v>
      </c>
      <c r="G156" s="103" t="s">
        <v>833</v>
      </c>
      <c r="H156" s="15"/>
      <c r="I156" s="7"/>
      <c r="O156" s="7"/>
      <c r="P156" s="7"/>
      <c r="Q156" s="7"/>
      <c r="T156" s="7"/>
      <c r="U156" s="7"/>
      <c r="V156" s="7"/>
      <c r="W156" s="7"/>
      <c r="X156" s="7"/>
      <c r="Y156" s="7"/>
      <c r="Z156" s="7"/>
      <c r="AA156" s="7"/>
      <c r="AD156" s="7"/>
      <c r="AE156" s="7"/>
      <c r="AF156" s="7"/>
      <c r="AO156" s="7"/>
      <c r="AP156" s="7"/>
      <c r="AQ156" s="7"/>
    </row>
    <row r="157" spans="1:43" ht="16.8">
      <c r="B157" s="107" t="s">
        <v>189</v>
      </c>
      <c r="C157" s="108">
        <v>4</v>
      </c>
      <c r="D157" s="108"/>
      <c r="E157" s="108">
        <v>1</v>
      </c>
      <c r="F157" s="108">
        <v>1</v>
      </c>
      <c r="G157" s="109">
        <v>1</v>
      </c>
      <c r="H157" s="15"/>
      <c r="I157" s="7"/>
      <c r="O157" s="7"/>
      <c r="P157" s="7"/>
      <c r="Q157" s="7"/>
      <c r="T157" s="7"/>
      <c r="U157" s="7"/>
      <c r="V157" s="7"/>
      <c r="W157" s="7"/>
      <c r="X157" s="7"/>
      <c r="Y157" s="7"/>
      <c r="Z157" s="7"/>
      <c r="AA157" s="7"/>
      <c r="AD157" s="7"/>
      <c r="AE157" s="7"/>
      <c r="AF157" s="7"/>
      <c r="AO157" s="7"/>
      <c r="AP157" s="7"/>
      <c r="AQ157" s="7"/>
    </row>
    <row r="158" spans="1:43" ht="16.8">
      <c r="B158" s="107" t="s">
        <v>190</v>
      </c>
      <c r="C158" s="108">
        <v>2</v>
      </c>
      <c r="D158" s="108"/>
      <c r="E158" s="108">
        <v>0.87</v>
      </c>
      <c r="F158" s="108">
        <v>1.1299999999999999</v>
      </c>
      <c r="G158" s="109">
        <v>1</v>
      </c>
      <c r="H158" s="15"/>
      <c r="I158" s="7"/>
      <c r="O158" s="7"/>
      <c r="P158" s="7"/>
      <c r="Q158" s="7"/>
      <c r="T158" s="7"/>
      <c r="U158" s="7"/>
      <c r="V158" s="7"/>
      <c r="W158" s="7"/>
      <c r="X158" s="7"/>
      <c r="Y158" s="7"/>
      <c r="Z158" s="7"/>
      <c r="AA158" s="7"/>
      <c r="AD158" s="7"/>
      <c r="AE158" s="7"/>
      <c r="AF158" s="7"/>
      <c r="AO158" s="7"/>
      <c r="AP158" s="7"/>
      <c r="AQ158" s="7"/>
    </row>
    <row r="159" spans="1:43" ht="16.8">
      <c r="B159" s="107" t="s">
        <v>190</v>
      </c>
      <c r="C159" s="108">
        <v>4</v>
      </c>
      <c r="D159" s="108" t="s">
        <v>834</v>
      </c>
      <c r="E159" s="108">
        <v>0.5</v>
      </c>
      <c r="F159" s="108">
        <v>1.5</v>
      </c>
      <c r="G159" s="109">
        <v>1</v>
      </c>
      <c r="H159" s="15"/>
      <c r="I159" s="7"/>
      <c r="O159" s="7"/>
      <c r="P159" s="7"/>
      <c r="Q159" s="7"/>
      <c r="T159" s="7"/>
      <c r="U159" s="7"/>
      <c r="V159" s="7"/>
      <c r="W159" s="7"/>
      <c r="X159" s="7"/>
      <c r="Y159" s="7"/>
      <c r="Z159" s="7"/>
      <c r="AA159" s="7"/>
      <c r="AD159" s="7"/>
      <c r="AE159" s="7"/>
      <c r="AF159" s="7"/>
      <c r="AO159" s="7"/>
      <c r="AP159" s="7"/>
      <c r="AQ159" s="7"/>
    </row>
    <row r="160" spans="1:43" ht="16.8">
      <c r="B160" s="107" t="s">
        <v>190</v>
      </c>
      <c r="C160" s="108">
        <v>4</v>
      </c>
      <c r="D160" s="108" t="s">
        <v>835</v>
      </c>
      <c r="E160" s="108">
        <v>0.6</v>
      </c>
      <c r="F160" s="108">
        <v>1.4</v>
      </c>
      <c r="G160" s="109">
        <v>1</v>
      </c>
      <c r="H160" s="15"/>
      <c r="I160" s="7"/>
      <c r="O160" s="7"/>
      <c r="P160" s="7"/>
      <c r="Q160" s="7"/>
      <c r="T160" s="7"/>
      <c r="U160" s="7"/>
      <c r="V160" s="7"/>
      <c r="W160" s="7"/>
      <c r="X160" s="7"/>
      <c r="Y160" s="7"/>
      <c r="Z160" s="7"/>
      <c r="AA160" s="7"/>
      <c r="AD160" s="7"/>
      <c r="AE160" s="7"/>
      <c r="AF160" s="7"/>
      <c r="AO160" s="7"/>
      <c r="AP160" s="7"/>
      <c r="AQ160" s="7"/>
    </row>
    <row r="161" spans="1:43" ht="16.8">
      <c r="B161" s="110" t="s">
        <v>190</v>
      </c>
      <c r="C161" s="111">
        <v>4</v>
      </c>
      <c r="D161" s="111" t="s">
        <v>836</v>
      </c>
      <c r="E161" s="111">
        <v>0.7</v>
      </c>
      <c r="F161" s="111">
        <v>1.3</v>
      </c>
      <c r="G161" s="104">
        <v>1</v>
      </c>
      <c r="H161" s="15"/>
      <c r="I161" s="7"/>
      <c r="O161" s="7"/>
      <c r="P161" s="7"/>
      <c r="Q161" s="7"/>
      <c r="T161" s="7"/>
      <c r="U161" s="7"/>
      <c r="V161" s="7"/>
      <c r="W161" s="7"/>
      <c r="X161" s="7"/>
      <c r="Y161" s="7"/>
      <c r="Z161" s="7"/>
      <c r="AA161" s="7"/>
      <c r="AD161" s="7"/>
      <c r="AE161" s="7"/>
      <c r="AF161" s="7"/>
      <c r="AO161" s="7"/>
      <c r="AP161" s="7"/>
      <c r="AQ161" s="7"/>
    </row>
    <row r="162" spans="1:43">
      <c r="A162" s="14" t="s">
        <v>837</v>
      </c>
      <c r="B162" s="17" t="s">
        <v>838</v>
      </c>
      <c r="C162" s="16"/>
      <c r="D162" s="16"/>
      <c r="E162" s="6"/>
      <c r="F162" s="6"/>
      <c r="G162" s="12"/>
    </row>
    <row r="163" spans="1:43">
      <c r="B163" s="6" t="s">
        <v>839</v>
      </c>
      <c r="C163" s="16"/>
      <c r="D163" s="16"/>
      <c r="E163" s="6"/>
      <c r="F163" s="6"/>
      <c r="G163" s="12"/>
    </row>
    <row r="164" spans="1:43">
      <c r="B164" s="6" t="s">
        <v>840</v>
      </c>
      <c r="C164" s="16"/>
      <c r="D164" s="16"/>
      <c r="E164" s="6"/>
      <c r="F164" s="6"/>
      <c r="G164" s="12"/>
    </row>
    <row r="165" spans="1:43">
      <c r="B165" s="6" t="s">
        <v>841</v>
      </c>
      <c r="C165" s="16"/>
      <c r="D165" s="16"/>
      <c r="E165" s="6"/>
      <c r="F165" s="6"/>
      <c r="G165" s="12"/>
    </row>
    <row r="166" spans="1:43">
      <c r="B166" s="6" t="s">
        <v>842</v>
      </c>
      <c r="C166" s="16"/>
      <c r="D166" s="16"/>
      <c r="E166" s="7"/>
      <c r="F166" s="6"/>
      <c r="G166" s="7"/>
      <c r="H166" s="7"/>
      <c r="I166" s="7"/>
      <c r="O166" s="6"/>
      <c r="P166" s="6"/>
      <c r="Q166" s="6"/>
      <c r="T166" s="6"/>
      <c r="U166" s="6"/>
      <c r="V166" s="6"/>
      <c r="W166" s="7"/>
      <c r="X166" s="7"/>
      <c r="Y166" s="7"/>
      <c r="Z166" s="7"/>
      <c r="AA166" s="7"/>
      <c r="AD166" s="7"/>
      <c r="AE166" s="7"/>
      <c r="AF166" s="7"/>
      <c r="AO166" s="7"/>
      <c r="AP166" s="7"/>
      <c r="AQ166" s="7"/>
    </row>
    <row r="167" spans="1:43">
      <c r="A167" s="14" t="s">
        <v>843</v>
      </c>
      <c r="B167" s="17" t="s">
        <v>844</v>
      </c>
      <c r="C167" s="16"/>
      <c r="D167" s="16"/>
      <c r="E167" s="6"/>
      <c r="F167" s="6"/>
      <c r="G167" s="12"/>
    </row>
    <row r="168" spans="1:43">
      <c r="A168" s="53" t="s">
        <v>551</v>
      </c>
      <c r="B168" s="46" t="s">
        <v>845</v>
      </c>
      <c r="C168" s="47"/>
      <c r="E168" s="6"/>
      <c r="F168" s="6"/>
      <c r="G168" s="12"/>
    </row>
    <row r="169" spans="1:43">
      <c r="B169" s="6" t="s">
        <v>846</v>
      </c>
      <c r="C169" s="12"/>
      <c r="F169" s="6"/>
      <c r="G169" s="12"/>
    </row>
    <row r="170" spans="1:43">
      <c r="B170" s="6" t="s">
        <v>847</v>
      </c>
      <c r="C170" s="12"/>
      <c r="F170" s="6"/>
      <c r="G170" s="12"/>
    </row>
    <row r="171" spans="1:43">
      <c r="B171" s="21" t="s">
        <v>848</v>
      </c>
      <c r="C171" s="12"/>
      <c r="D171" s="12" t="s">
        <v>849</v>
      </c>
      <c r="F171" s="6"/>
      <c r="G171" s="12"/>
    </row>
    <row r="172" spans="1:43">
      <c r="B172" s="21" t="s">
        <v>850</v>
      </c>
      <c r="C172" s="12"/>
      <c r="F172" s="6"/>
      <c r="G172" s="12"/>
    </row>
    <row r="173" spans="1:43">
      <c r="A173" s="53" t="s">
        <v>553</v>
      </c>
      <c r="B173" s="46" t="s">
        <v>851</v>
      </c>
      <c r="C173" s="47"/>
      <c r="F173" s="6"/>
      <c r="G173" s="12"/>
    </row>
    <row r="174" spans="1:43">
      <c r="B174" s="6" t="s">
        <v>846</v>
      </c>
      <c r="C174" s="12"/>
      <c r="D174" s="16"/>
      <c r="F174" s="6"/>
      <c r="G174" s="12"/>
    </row>
    <row r="175" spans="1:43">
      <c r="B175" s="6" t="s">
        <v>847</v>
      </c>
      <c r="C175" s="12"/>
      <c r="D175" s="16"/>
      <c r="E175" s="7"/>
      <c r="F175" s="7"/>
      <c r="G175" s="12"/>
    </row>
    <row r="176" spans="1:43">
      <c r="B176" s="21" t="s">
        <v>848</v>
      </c>
      <c r="C176" s="12"/>
      <c r="D176" s="16"/>
      <c r="E176" s="7"/>
      <c r="F176" s="7"/>
      <c r="G176" s="12"/>
    </row>
    <row r="177" spans="1:17">
      <c r="B177" s="21" t="s">
        <v>850</v>
      </c>
      <c r="C177" s="12"/>
      <c r="D177" s="16"/>
      <c r="E177" s="7"/>
      <c r="F177" s="7"/>
      <c r="G177" s="12"/>
    </row>
    <row r="178" spans="1:17">
      <c r="A178" s="14" t="s">
        <v>852</v>
      </c>
      <c r="B178" s="17" t="s">
        <v>853</v>
      </c>
      <c r="C178" s="16"/>
      <c r="D178" s="16"/>
      <c r="E178" s="6"/>
      <c r="F178" s="6"/>
      <c r="G178" s="12"/>
    </row>
    <row r="179" spans="1:17">
      <c r="A179" s="39" t="s">
        <v>551</v>
      </c>
      <c r="B179" s="21" t="s">
        <v>854</v>
      </c>
      <c r="C179" s="12"/>
      <c r="E179" s="6"/>
      <c r="F179" s="6"/>
      <c r="G179" s="6"/>
      <c r="H179" s="7"/>
      <c r="I179" s="7"/>
      <c r="O179" s="7"/>
      <c r="P179" s="7"/>
      <c r="Q179" s="7"/>
    </row>
    <row r="180" spans="1:17" ht="41.4">
      <c r="A180" s="39"/>
      <c r="B180" s="21" t="s">
        <v>855</v>
      </c>
      <c r="C180" s="12"/>
      <c r="E180" s="6"/>
      <c r="F180" s="6"/>
      <c r="G180" s="6"/>
      <c r="H180" s="7"/>
      <c r="I180" s="7"/>
      <c r="O180" s="7"/>
      <c r="P180" s="7"/>
      <c r="Q180" s="7"/>
    </row>
    <row r="181" spans="1:17">
      <c r="A181" s="39"/>
      <c r="B181" s="21" t="s">
        <v>856</v>
      </c>
      <c r="C181" s="12"/>
      <c r="F181" s="6"/>
      <c r="G181" s="6"/>
      <c r="H181" s="7"/>
      <c r="I181" s="7"/>
      <c r="O181" s="7"/>
      <c r="P181" s="7"/>
      <c r="Q181" s="7"/>
    </row>
    <row r="182" spans="1:17">
      <c r="A182" s="39"/>
      <c r="B182" s="21" t="s">
        <v>857</v>
      </c>
      <c r="C182" s="12"/>
      <c r="E182" s="6"/>
      <c r="F182" s="6"/>
      <c r="G182" s="6"/>
      <c r="H182" s="7"/>
      <c r="I182" s="7"/>
      <c r="O182" s="7"/>
      <c r="P182" s="7"/>
      <c r="Q182" s="7"/>
    </row>
    <row r="183" spans="1:17">
      <c r="A183" s="39"/>
      <c r="B183" s="21" t="s">
        <v>858</v>
      </c>
      <c r="C183" s="12"/>
      <c r="E183" s="6"/>
      <c r="F183" s="6"/>
      <c r="G183" s="6"/>
      <c r="H183" s="7"/>
      <c r="I183" s="7"/>
      <c r="O183" s="7"/>
      <c r="P183" s="7"/>
      <c r="Q183" s="7"/>
    </row>
    <row r="184" spans="1:17" ht="16.2">
      <c r="A184" s="39"/>
      <c r="B184" s="21" t="s">
        <v>859</v>
      </c>
      <c r="C184" s="12"/>
      <c r="E184" s="6"/>
      <c r="F184" s="6"/>
      <c r="G184" s="6"/>
      <c r="H184" s="7"/>
      <c r="I184" s="7"/>
      <c r="O184" s="7"/>
      <c r="P184" s="7"/>
      <c r="Q184" s="7"/>
    </row>
    <row r="185" spans="1:17" ht="16.2">
      <c r="A185" s="39"/>
      <c r="B185" s="21" t="s">
        <v>860</v>
      </c>
      <c r="C185" s="12"/>
      <c r="E185" s="6"/>
      <c r="F185" s="7"/>
      <c r="G185" s="6"/>
      <c r="H185" s="7"/>
      <c r="I185" s="7"/>
      <c r="O185" s="7"/>
      <c r="P185" s="7"/>
      <c r="Q185" s="7"/>
    </row>
    <row r="186" spans="1:17" ht="16.2">
      <c r="A186" s="39"/>
      <c r="B186" s="21" t="s">
        <v>861</v>
      </c>
      <c r="C186" s="12"/>
      <c r="E186" s="6"/>
      <c r="F186" s="7"/>
      <c r="G186" s="6"/>
      <c r="H186" s="7"/>
      <c r="I186" s="7"/>
      <c r="O186" s="7"/>
      <c r="P186" s="7"/>
      <c r="Q186" s="7"/>
    </row>
    <row r="187" spans="1:17" ht="16.2">
      <c r="A187" s="39"/>
      <c r="B187" s="21" t="s">
        <v>862</v>
      </c>
      <c r="C187" s="12"/>
      <c r="E187" s="6"/>
      <c r="F187" s="6"/>
      <c r="G187" s="6"/>
      <c r="H187" s="7"/>
      <c r="I187" s="7"/>
      <c r="O187" s="7"/>
      <c r="P187" s="7"/>
      <c r="Q187" s="7"/>
    </row>
    <row r="188" spans="1:17">
      <c r="A188" s="39" t="s">
        <v>553</v>
      </c>
      <c r="B188" s="21" t="s">
        <v>863</v>
      </c>
      <c r="C188" s="12"/>
      <c r="E188" s="6"/>
      <c r="F188" s="6"/>
      <c r="G188" s="6"/>
      <c r="H188" s="7"/>
      <c r="I188" s="7"/>
      <c r="O188" s="7"/>
      <c r="P188" s="7"/>
      <c r="Q188" s="7"/>
    </row>
    <row r="189" spans="1:17" ht="16.2">
      <c r="A189" s="39"/>
      <c r="B189" s="21" t="s">
        <v>864</v>
      </c>
      <c r="C189" s="12"/>
      <c r="E189" s="6"/>
      <c r="F189" s="6"/>
      <c r="G189" s="6"/>
      <c r="H189" s="7"/>
      <c r="I189" s="7"/>
      <c r="O189" s="7"/>
      <c r="P189" s="7"/>
      <c r="Q189" s="7"/>
    </row>
    <row r="190" spans="1:17">
      <c r="A190" s="39"/>
      <c r="B190" s="21" t="s">
        <v>865</v>
      </c>
      <c r="C190" s="12"/>
      <c r="E190" s="6"/>
      <c r="F190" s="6"/>
      <c r="G190" s="6"/>
      <c r="H190" s="7"/>
      <c r="I190" s="7"/>
      <c r="O190" s="7"/>
      <c r="P190" s="7"/>
      <c r="Q190" s="7"/>
    </row>
    <row r="191" spans="1:17" ht="27.6">
      <c r="A191" s="39"/>
      <c r="B191" s="21" t="s">
        <v>866</v>
      </c>
      <c r="C191" s="12"/>
      <c r="E191" s="6"/>
      <c r="F191" s="6"/>
      <c r="G191" s="6"/>
      <c r="H191" s="7"/>
      <c r="I191" s="7"/>
      <c r="O191" s="7"/>
      <c r="P191" s="7"/>
      <c r="Q191" s="7"/>
    </row>
    <row r="192" spans="1:17" ht="16.2">
      <c r="A192" s="39"/>
      <c r="B192" s="21" t="s">
        <v>867</v>
      </c>
      <c r="C192" s="12"/>
      <c r="E192" s="6"/>
      <c r="F192" s="6"/>
      <c r="G192" s="6"/>
      <c r="H192" s="7"/>
      <c r="I192" s="7"/>
      <c r="O192" s="7"/>
      <c r="P192" s="7"/>
      <c r="Q192" s="7"/>
    </row>
    <row r="193" spans="1:17" ht="16.2">
      <c r="A193" s="39"/>
      <c r="B193" s="21" t="s">
        <v>868</v>
      </c>
      <c r="C193" s="12"/>
      <c r="E193" s="6"/>
      <c r="F193" s="6"/>
      <c r="G193" s="6"/>
      <c r="H193" s="7"/>
      <c r="I193" s="7"/>
      <c r="O193" s="7"/>
      <c r="P193" s="7"/>
      <c r="Q193" s="7"/>
    </row>
    <row r="194" spans="1:17" ht="16.2">
      <c r="A194" s="39"/>
      <c r="B194" s="21" t="s">
        <v>869</v>
      </c>
      <c r="C194" s="12"/>
      <c r="E194" s="6"/>
      <c r="F194" s="6"/>
      <c r="G194" s="6"/>
      <c r="H194" s="7"/>
      <c r="I194" s="7"/>
      <c r="O194" s="7"/>
      <c r="P194" s="7"/>
      <c r="Q194" s="7"/>
    </row>
    <row r="195" spans="1:17" ht="16.2">
      <c r="A195" s="39"/>
      <c r="B195" s="21" t="s">
        <v>870</v>
      </c>
      <c r="C195" s="12"/>
      <c r="E195" s="6"/>
      <c r="F195" s="6"/>
      <c r="G195" s="6"/>
      <c r="H195" s="7"/>
      <c r="I195" s="7"/>
      <c r="O195" s="7"/>
      <c r="P195" s="7"/>
      <c r="Q195" s="7"/>
    </row>
    <row r="196" spans="1:17" ht="16.2">
      <c r="A196" s="39"/>
      <c r="B196" s="21" t="s">
        <v>871</v>
      </c>
      <c r="C196" s="12"/>
      <c r="E196" s="6"/>
      <c r="F196" s="6"/>
      <c r="G196" s="6"/>
      <c r="H196" s="7"/>
      <c r="I196" s="7"/>
      <c r="O196" s="7"/>
      <c r="P196" s="7"/>
      <c r="Q196" s="7"/>
    </row>
    <row r="197" spans="1:17">
      <c r="A197" s="39"/>
      <c r="B197" s="21" t="s">
        <v>872</v>
      </c>
      <c r="C197" s="12"/>
      <c r="E197" s="6"/>
      <c r="F197" s="6"/>
      <c r="G197" s="6"/>
      <c r="H197" s="7"/>
      <c r="I197" s="7"/>
      <c r="O197" s="7"/>
      <c r="P197" s="7"/>
      <c r="Q197" s="7"/>
    </row>
    <row r="198" spans="1:17">
      <c r="A198" s="39"/>
      <c r="B198" s="21" t="s">
        <v>873</v>
      </c>
      <c r="C198" s="12"/>
      <c r="E198" s="12"/>
      <c r="F198" s="7"/>
      <c r="G198" s="6"/>
      <c r="H198" s="7"/>
      <c r="I198" s="7"/>
      <c r="O198" s="7"/>
      <c r="P198" s="7"/>
      <c r="Q198" s="7"/>
    </row>
    <row r="199" spans="1:17">
      <c r="A199" s="39"/>
      <c r="B199" s="21" t="s">
        <v>874</v>
      </c>
      <c r="C199" s="12"/>
      <c r="E199" s="12"/>
      <c r="F199" s="7"/>
      <c r="G199" s="6"/>
      <c r="H199" s="7"/>
      <c r="I199" s="7"/>
      <c r="O199" s="7"/>
      <c r="P199" s="7"/>
      <c r="Q199" s="7"/>
    </row>
    <row r="200" spans="1:17">
      <c r="A200" s="14" t="s">
        <v>875</v>
      </c>
      <c r="B200" s="17" t="s">
        <v>876</v>
      </c>
      <c r="C200" s="16"/>
      <c r="D200" s="16"/>
      <c r="E200" s="6"/>
      <c r="F200" s="6"/>
      <c r="G200" s="12"/>
    </row>
    <row r="201" spans="1:17" s="3" customFormat="1">
      <c r="A201" s="53" t="s">
        <v>551</v>
      </c>
      <c r="B201" s="112" t="s">
        <v>877</v>
      </c>
      <c r="C201" s="47"/>
      <c r="D201" s="47"/>
      <c r="E201" s="113"/>
      <c r="F201" s="113"/>
      <c r="G201" s="113"/>
      <c r="H201" s="112"/>
      <c r="I201" s="112"/>
      <c r="O201" s="112"/>
      <c r="P201" s="112"/>
      <c r="Q201" s="112"/>
    </row>
    <row r="202" spans="1:17">
      <c r="B202" s="7" t="s">
        <v>878</v>
      </c>
      <c r="C202" s="12"/>
      <c r="D202" s="16"/>
      <c r="E202" s="12"/>
      <c r="F202" s="12"/>
      <c r="G202" s="12"/>
      <c r="H202" s="12"/>
      <c r="I202" s="6"/>
      <c r="O202" s="12"/>
      <c r="P202" s="12"/>
      <c r="Q202" s="6"/>
    </row>
    <row r="203" spans="1:17" ht="16.2">
      <c r="B203" s="6" t="s">
        <v>879</v>
      </c>
      <c r="C203" s="12"/>
      <c r="D203" s="16"/>
      <c r="E203" s="6"/>
      <c r="F203" s="6"/>
      <c r="G203" s="6"/>
      <c r="H203" s="7"/>
      <c r="I203" s="7"/>
      <c r="O203" s="7"/>
      <c r="P203" s="7"/>
      <c r="Q203" s="7"/>
    </row>
    <row r="204" spans="1:17">
      <c r="B204" s="6" t="s">
        <v>880</v>
      </c>
      <c r="C204" s="12"/>
      <c r="D204" s="16"/>
      <c r="E204" s="6"/>
      <c r="F204" s="6"/>
      <c r="G204" s="6"/>
      <c r="H204" s="7"/>
      <c r="I204" s="7"/>
      <c r="O204" s="7"/>
      <c r="P204" s="7"/>
      <c r="Q204" s="7"/>
    </row>
    <row r="205" spans="1:17">
      <c r="B205" s="6" t="s">
        <v>881</v>
      </c>
      <c r="C205" s="12"/>
      <c r="D205" s="16"/>
      <c r="E205" s="6"/>
      <c r="F205" s="6"/>
      <c r="G205" s="6"/>
      <c r="H205" s="7"/>
      <c r="I205" s="7"/>
      <c r="O205" s="7"/>
      <c r="P205" s="7"/>
      <c r="Q205" s="7"/>
    </row>
    <row r="206" spans="1:17" ht="16.2">
      <c r="B206" s="6" t="s">
        <v>882</v>
      </c>
      <c r="C206" s="12"/>
      <c r="D206" s="16"/>
      <c r="E206" s="6"/>
      <c r="F206" s="6"/>
      <c r="G206" s="6"/>
      <c r="H206" s="7"/>
      <c r="I206" s="7"/>
      <c r="O206" s="7"/>
      <c r="P206" s="7"/>
      <c r="Q206" s="7"/>
    </row>
    <row r="207" spans="1:17" ht="43.8">
      <c r="B207" s="21" t="s">
        <v>883</v>
      </c>
      <c r="C207" s="12"/>
      <c r="D207" s="16"/>
      <c r="E207" s="6"/>
      <c r="F207" s="6"/>
      <c r="G207" s="6"/>
      <c r="H207" s="7"/>
      <c r="I207" s="7"/>
      <c r="O207" s="7"/>
      <c r="P207" s="7"/>
      <c r="Q207" s="7"/>
    </row>
    <row r="208" spans="1:17" ht="16.2">
      <c r="B208" s="6" t="s">
        <v>884</v>
      </c>
      <c r="C208" s="12"/>
      <c r="D208" s="16"/>
      <c r="E208" s="6"/>
      <c r="F208" s="6"/>
      <c r="G208" s="6"/>
      <c r="H208" s="7"/>
      <c r="I208" s="7"/>
      <c r="O208" s="7"/>
      <c r="P208" s="7"/>
      <c r="Q208" s="7"/>
    </row>
    <row r="209" spans="2:43" ht="16.2">
      <c r="B209" s="6" t="s">
        <v>885</v>
      </c>
      <c r="C209" s="12"/>
      <c r="D209" s="16"/>
      <c r="E209" s="6"/>
      <c r="F209" s="6"/>
      <c r="G209" s="6"/>
      <c r="H209" s="7"/>
      <c r="I209" s="7"/>
      <c r="O209" s="7"/>
      <c r="P209" s="7"/>
      <c r="Q209" s="7"/>
      <c r="T209" s="6"/>
      <c r="U209" s="6"/>
      <c r="V209" s="6"/>
      <c r="W209" s="7"/>
      <c r="X209" s="7"/>
      <c r="Y209" s="7"/>
      <c r="Z209" s="7"/>
      <c r="AA209" s="7"/>
      <c r="AD209" s="7"/>
      <c r="AE209" s="7"/>
      <c r="AF209" s="7"/>
      <c r="AO209" s="7"/>
      <c r="AP209" s="7"/>
      <c r="AQ209" s="7"/>
    </row>
    <row r="210" spans="2:43">
      <c r="B210" s="6" t="s">
        <v>886</v>
      </c>
      <c r="C210" s="12"/>
      <c r="D210" s="16"/>
      <c r="E210" s="6"/>
      <c r="F210" s="6"/>
      <c r="G210" s="6"/>
      <c r="H210" s="7"/>
      <c r="I210" s="7"/>
      <c r="O210" s="7"/>
      <c r="P210" s="7"/>
      <c r="Q210" s="7"/>
      <c r="T210" s="6"/>
      <c r="U210" s="6"/>
      <c r="V210" s="6"/>
      <c r="W210" s="7"/>
      <c r="X210" s="7"/>
      <c r="Y210" s="7"/>
      <c r="Z210" s="7"/>
      <c r="AA210" s="7"/>
      <c r="AD210" s="7"/>
      <c r="AE210" s="7"/>
      <c r="AF210" s="7"/>
      <c r="AO210" s="7"/>
      <c r="AP210" s="7"/>
      <c r="AQ210" s="7"/>
    </row>
    <row r="211" spans="2:43" ht="16.2">
      <c r="B211" s="6" t="s">
        <v>887</v>
      </c>
      <c r="C211" s="12"/>
      <c r="D211" s="16"/>
      <c r="E211" s="6"/>
      <c r="F211" s="6"/>
      <c r="G211" s="6"/>
      <c r="H211" s="7"/>
      <c r="I211" s="7"/>
      <c r="O211" s="7"/>
      <c r="P211" s="7"/>
      <c r="Q211" s="7"/>
      <c r="T211" s="6"/>
      <c r="U211" s="6"/>
      <c r="V211" s="6"/>
      <c r="W211" s="7"/>
      <c r="X211" s="7"/>
      <c r="Y211" s="7"/>
      <c r="Z211" s="7"/>
      <c r="AA211" s="7"/>
      <c r="AD211" s="7"/>
      <c r="AE211" s="7"/>
      <c r="AF211" s="7"/>
      <c r="AO211" s="7"/>
      <c r="AP211" s="7"/>
      <c r="AQ211" s="7"/>
    </row>
    <row r="212" spans="2:43">
      <c r="B212" s="6" t="s">
        <v>888</v>
      </c>
      <c r="C212" s="12"/>
      <c r="D212" s="16"/>
      <c r="E212" s="6"/>
      <c r="F212" s="6"/>
      <c r="G212" s="6"/>
      <c r="H212" s="7"/>
      <c r="I212" s="7"/>
      <c r="O212" s="7"/>
      <c r="P212" s="7"/>
      <c r="Q212" s="7"/>
      <c r="T212" s="6"/>
      <c r="U212" s="6"/>
      <c r="V212" s="6"/>
      <c r="W212" s="7"/>
      <c r="X212" s="7"/>
      <c r="Y212" s="7"/>
      <c r="Z212" s="7"/>
      <c r="AA212" s="7"/>
      <c r="AD212" s="7"/>
      <c r="AE212" s="7"/>
      <c r="AF212" s="7"/>
      <c r="AO212" s="7"/>
      <c r="AP212" s="7"/>
      <c r="AQ212" s="7"/>
    </row>
    <row r="213" spans="2:43" ht="46.2">
      <c r="B213" s="21" t="s">
        <v>889</v>
      </c>
      <c r="C213" s="12"/>
      <c r="D213" s="16"/>
      <c r="E213" s="6"/>
      <c r="F213" s="6"/>
      <c r="G213" s="6"/>
      <c r="H213" s="7"/>
      <c r="I213" s="7"/>
      <c r="O213" s="7"/>
      <c r="P213" s="7"/>
      <c r="Q213" s="7"/>
    </row>
    <row r="214" spans="2:43" ht="16.2">
      <c r="B214" s="6" t="s">
        <v>890</v>
      </c>
      <c r="C214" s="12"/>
      <c r="D214" s="16"/>
      <c r="E214" s="6"/>
      <c r="F214" s="6"/>
      <c r="G214" s="6"/>
      <c r="H214" s="7"/>
      <c r="I214" s="7"/>
      <c r="O214" s="7"/>
      <c r="P214" s="7"/>
      <c r="Q214" s="7"/>
      <c r="T214" s="6"/>
      <c r="U214" s="6"/>
      <c r="V214" s="6"/>
      <c r="W214" s="7"/>
      <c r="X214" s="7"/>
      <c r="Y214" s="7"/>
      <c r="Z214" s="7"/>
      <c r="AA214" s="7"/>
      <c r="AD214" s="7"/>
      <c r="AE214" s="7"/>
      <c r="AF214" s="7"/>
      <c r="AO214" s="7"/>
      <c r="AP214" s="7"/>
      <c r="AQ214" s="7"/>
    </row>
    <row r="215" spans="2:43" ht="16.2">
      <c r="B215" s="6" t="s">
        <v>891</v>
      </c>
      <c r="C215" s="12"/>
      <c r="D215" s="16"/>
      <c r="E215" s="6"/>
      <c r="F215" s="6"/>
      <c r="G215" s="6"/>
      <c r="H215" s="7"/>
      <c r="I215" s="7"/>
      <c r="O215" s="7"/>
      <c r="P215" s="7"/>
      <c r="Q215" s="7"/>
      <c r="T215" s="6"/>
      <c r="U215" s="6"/>
      <c r="V215" s="6"/>
      <c r="W215" s="7"/>
      <c r="X215" s="7"/>
      <c r="Y215" s="7"/>
      <c r="Z215" s="7"/>
      <c r="AA215" s="7"/>
      <c r="AD215" s="7"/>
      <c r="AE215" s="7"/>
      <c r="AF215" s="7"/>
      <c r="AO215" s="7"/>
      <c r="AP215" s="7"/>
      <c r="AQ215" s="7"/>
    </row>
    <row r="216" spans="2:43">
      <c r="B216" s="6" t="s">
        <v>892</v>
      </c>
      <c r="C216" s="12"/>
      <c r="D216" s="16"/>
      <c r="E216" s="6"/>
      <c r="F216" s="6"/>
      <c r="G216" s="6"/>
      <c r="H216" s="7"/>
      <c r="I216" s="7"/>
      <c r="O216" s="7"/>
      <c r="P216" s="7"/>
      <c r="Q216" s="7"/>
      <c r="T216" s="6"/>
      <c r="U216" s="6"/>
      <c r="V216" s="6"/>
      <c r="W216" s="7"/>
      <c r="X216" s="7"/>
      <c r="Y216" s="7"/>
      <c r="Z216" s="7"/>
      <c r="AA216" s="7"/>
      <c r="AD216" s="7"/>
      <c r="AE216" s="7"/>
      <c r="AF216" s="7"/>
      <c r="AO216" s="7"/>
      <c r="AP216" s="7"/>
      <c r="AQ216" s="7"/>
    </row>
    <row r="217" spans="2:43" ht="16.2">
      <c r="B217" s="6" t="s">
        <v>893</v>
      </c>
      <c r="C217" s="12"/>
      <c r="D217" s="16"/>
      <c r="E217" s="6"/>
      <c r="F217" s="6"/>
      <c r="G217" s="6"/>
      <c r="H217" s="7"/>
      <c r="I217" s="7"/>
      <c r="O217" s="7"/>
      <c r="P217" s="7"/>
      <c r="Q217" s="7"/>
      <c r="T217" s="6"/>
      <c r="U217" s="6"/>
      <c r="V217" s="6"/>
      <c r="W217" s="7"/>
      <c r="X217" s="7"/>
      <c r="Y217" s="7"/>
      <c r="Z217" s="7"/>
      <c r="AA217" s="7"/>
      <c r="AD217" s="7"/>
      <c r="AE217" s="7"/>
      <c r="AF217" s="7"/>
      <c r="AO217" s="7"/>
      <c r="AP217" s="7"/>
      <c r="AQ217" s="7"/>
    </row>
    <row r="218" spans="2:43">
      <c r="B218" s="6" t="s">
        <v>894</v>
      </c>
      <c r="C218" s="12"/>
      <c r="D218" s="16"/>
      <c r="E218" s="6"/>
      <c r="F218" s="6"/>
      <c r="G218" s="6"/>
      <c r="H218" s="7"/>
      <c r="I218" s="7"/>
      <c r="O218" s="7"/>
      <c r="P218" s="7"/>
      <c r="Q218" s="7"/>
      <c r="T218" s="6"/>
      <c r="U218" s="6"/>
      <c r="V218" s="6"/>
      <c r="W218" s="7"/>
      <c r="X218" s="7"/>
      <c r="Y218" s="7"/>
      <c r="Z218" s="7"/>
      <c r="AA218" s="7"/>
      <c r="AD218" s="7"/>
      <c r="AE218" s="7"/>
      <c r="AF218" s="7"/>
      <c r="AO218" s="7"/>
      <c r="AP218" s="7"/>
      <c r="AQ218" s="7"/>
    </row>
    <row r="219" spans="2:43" ht="16.2">
      <c r="B219" s="6" t="s">
        <v>895</v>
      </c>
      <c r="C219" s="12"/>
      <c r="D219" s="16"/>
      <c r="E219" s="6"/>
      <c r="F219" s="6"/>
      <c r="G219" s="6"/>
      <c r="H219" s="7"/>
      <c r="I219" s="7"/>
      <c r="O219" s="7"/>
      <c r="P219" s="7"/>
      <c r="Q219" s="7"/>
      <c r="T219" s="6"/>
      <c r="U219" s="6"/>
      <c r="V219" s="6"/>
      <c r="W219" s="7"/>
      <c r="X219" s="7"/>
      <c r="Y219" s="7"/>
      <c r="Z219" s="7"/>
      <c r="AA219" s="7"/>
      <c r="AD219" s="7"/>
      <c r="AE219" s="7"/>
      <c r="AF219" s="7"/>
      <c r="AO219" s="7"/>
      <c r="AP219" s="7"/>
      <c r="AQ219" s="7"/>
    </row>
    <row r="220" spans="2:43" ht="16.2">
      <c r="B220" s="6" t="s">
        <v>896</v>
      </c>
      <c r="C220" s="12"/>
      <c r="D220" s="16"/>
      <c r="E220" s="6"/>
      <c r="F220" s="6"/>
      <c r="G220" s="6"/>
      <c r="H220" s="7"/>
      <c r="I220" s="7"/>
      <c r="O220" s="7"/>
      <c r="P220" s="7"/>
      <c r="Q220" s="7"/>
      <c r="T220" s="6"/>
      <c r="U220" s="6"/>
      <c r="V220" s="6"/>
      <c r="W220" s="7"/>
      <c r="X220" s="7"/>
      <c r="Y220" s="7"/>
      <c r="Z220" s="7"/>
      <c r="AA220" s="7"/>
      <c r="AD220" s="7"/>
      <c r="AE220" s="7"/>
      <c r="AF220" s="7"/>
      <c r="AO220" s="7"/>
      <c r="AP220" s="7"/>
      <c r="AQ220" s="7"/>
    </row>
    <row r="221" spans="2:43">
      <c r="B221" s="6" t="s">
        <v>897</v>
      </c>
      <c r="C221" s="12"/>
      <c r="D221" s="16"/>
      <c r="E221" s="6"/>
      <c r="F221" s="6"/>
      <c r="G221" s="6"/>
      <c r="H221" s="7"/>
      <c r="I221" s="7"/>
      <c r="O221" s="7"/>
      <c r="P221" s="7"/>
      <c r="Q221" s="7"/>
      <c r="T221" s="6"/>
      <c r="U221" s="6"/>
      <c r="V221" s="6"/>
      <c r="W221" s="7"/>
      <c r="X221" s="7"/>
      <c r="Y221" s="7"/>
      <c r="Z221" s="7"/>
      <c r="AA221" s="7"/>
      <c r="AD221" s="7"/>
      <c r="AE221" s="7"/>
      <c r="AF221" s="7"/>
      <c r="AO221" s="7"/>
      <c r="AP221" s="7"/>
      <c r="AQ221" s="7"/>
    </row>
    <row r="222" spans="2:43" ht="16.2">
      <c r="B222" s="6" t="s">
        <v>898</v>
      </c>
      <c r="C222" s="12"/>
      <c r="D222" s="16"/>
      <c r="E222" s="6"/>
      <c r="F222" s="6"/>
      <c r="G222" s="6"/>
      <c r="H222" s="7"/>
      <c r="I222" s="7"/>
      <c r="O222" s="7"/>
      <c r="P222" s="7"/>
      <c r="Q222" s="7"/>
      <c r="T222" s="6"/>
      <c r="U222" s="6"/>
      <c r="V222" s="6"/>
      <c r="W222" s="7"/>
      <c r="X222" s="7"/>
      <c r="Y222" s="7"/>
      <c r="Z222" s="7"/>
      <c r="AA222" s="7"/>
      <c r="AD222" s="7"/>
      <c r="AE222" s="7"/>
      <c r="AF222" s="7"/>
      <c r="AO222" s="7"/>
      <c r="AP222" s="7"/>
      <c r="AQ222" s="7"/>
    </row>
    <row r="223" spans="2:43" ht="16.2">
      <c r="B223" s="6" t="s">
        <v>899</v>
      </c>
      <c r="C223" s="12"/>
      <c r="D223" s="16"/>
      <c r="E223" s="6"/>
      <c r="F223" s="6"/>
      <c r="G223" s="6"/>
      <c r="H223" s="7"/>
      <c r="I223" s="7"/>
      <c r="O223" s="7"/>
      <c r="P223" s="7"/>
      <c r="Q223" s="7"/>
      <c r="T223" s="6"/>
      <c r="U223" s="6"/>
      <c r="V223" s="6"/>
      <c r="W223" s="7"/>
      <c r="X223" s="7"/>
      <c r="Y223" s="7"/>
      <c r="Z223" s="7"/>
      <c r="AA223" s="7"/>
      <c r="AD223" s="7"/>
      <c r="AE223" s="7"/>
      <c r="AF223" s="7"/>
      <c r="AO223" s="7"/>
      <c r="AP223" s="7"/>
      <c r="AQ223" s="7"/>
    </row>
    <row r="224" spans="2:43" ht="16.2">
      <c r="B224" s="6" t="s">
        <v>900</v>
      </c>
      <c r="C224" s="12"/>
      <c r="D224" s="16"/>
      <c r="E224" s="6"/>
      <c r="F224" s="6"/>
      <c r="G224" s="6"/>
      <c r="H224" s="7"/>
      <c r="I224" s="7"/>
      <c r="O224" s="7"/>
      <c r="P224" s="7"/>
      <c r="Q224" s="7"/>
      <c r="T224" s="6"/>
      <c r="U224" s="6"/>
      <c r="V224" s="6"/>
      <c r="W224" s="7"/>
      <c r="X224" s="7"/>
      <c r="Y224" s="7"/>
      <c r="Z224" s="7"/>
      <c r="AA224" s="7"/>
      <c r="AD224" s="7"/>
      <c r="AE224" s="7"/>
      <c r="AF224" s="7"/>
      <c r="AO224" s="7"/>
      <c r="AP224" s="7"/>
      <c r="AQ224" s="7"/>
    </row>
    <row r="225" spans="1:43">
      <c r="B225" s="6" t="s">
        <v>901</v>
      </c>
      <c r="C225" s="12"/>
      <c r="D225" s="16"/>
      <c r="E225" s="6"/>
      <c r="F225" s="6"/>
      <c r="G225" s="6"/>
      <c r="H225" s="7"/>
      <c r="I225" s="7"/>
      <c r="O225" s="7"/>
      <c r="P225" s="7"/>
      <c r="Q225" s="7"/>
      <c r="T225" s="6"/>
      <c r="U225" s="6"/>
      <c r="V225" s="6"/>
      <c r="W225" s="7"/>
      <c r="X225" s="7"/>
      <c r="Y225" s="7"/>
      <c r="Z225" s="7"/>
      <c r="AA225" s="7"/>
      <c r="AD225" s="7"/>
      <c r="AE225" s="7"/>
      <c r="AF225" s="7"/>
      <c r="AO225" s="7"/>
      <c r="AP225" s="7"/>
      <c r="AQ225" s="7"/>
    </row>
    <row r="226" spans="1:43" ht="16.2">
      <c r="B226" s="6" t="s">
        <v>902</v>
      </c>
      <c r="C226" s="12"/>
      <c r="D226" s="16"/>
      <c r="E226" s="6"/>
      <c r="F226" s="6"/>
      <c r="G226" s="6"/>
      <c r="H226" s="7"/>
      <c r="I226" s="7"/>
      <c r="O226" s="7"/>
      <c r="P226" s="7"/>
      <c r="Q226" s="7"/>
      <c r="T226" s="6"/>
      <c r="U226" s="6"/>
      <c r="V226" s="6"/>
      <c r="W226" s="7"/>
      <c r="X226" s="7"/>
      <c r="Y226" s="7"/>
      <c r="Z226" s="7"/>
      <c r="AA226" s="7"/>
      <c r="AD226" s="7"/>
      <c r="AE226" s="7"/>
      <c r="AF226" s="7"/>
      <c r="AO226" s="7"/>
      <c r="AP226" s="7"/>
      <c r="AQ226" s="7"/>
    </row>
    <row r="227" spans="1:43" ht="16.2">
      <c r="B227" s="6" t="s">
        <v>903</v>
      </c>
      <c r="C227" s="12"/>
      <c r="D227" s="16"/>
      <c r="E227" s="6"/>
      <c r="F227" s="6"/>
      <c r="G227" s="6"/>
      <c r="H227" s="7"/>
      <c r="I227" s="7"/>
      <c r="O227" s="7"/>
      <c r="P227" s="7"/>
      <c r="Q227" s="7"/>
      <c r="T227" s="6"/>
      <c r="U227" s="6"/>
      <c r="V227" s="6"/>
      <c r="W227" s="7"/>
      <c r="X227" s="7"/>
      <c r="Y227" s="7"/>
      <c r="Z227" s="7"/>
      <c r="AA227" s="7"/>
      <c r="AD227" s="7"/>
      <c r="AE227" s="7"/>
      <c r="AF227" s="7"/>
      <c r="AO227" s="7"/>
      <c r="AP227" s="7"/>
      <c r="AQ227" s="7"/>
    </row>
    <row r="228" spans="1:43" s="3" customFormat="1">
      <c r="A228" s="53" t="s">
        <v>553</v>
      </c>
      <c r="B228" s="113" t="s">
        <v>904</v>
      </c>
      <c r="C228" s="47"/>
      <c r="D228" s="47"/>
      <c r="E228" s="113"/>
      <c r="F228" s="113"/>
      <c r="G228" s="113"/>
      <c r="H228" s="112"/>
      <c r="I228" s="112"/>
      <c r="O228" s="112"/>
      <c r="P228" s="112"/>
      <c r="Q228" s="112"/>
      <c r="T228" s="113"/>
      <c r="U228" s="113"/>
      <c r="V228" s="113"/>
      <c r="W228" s="112"/>
      <c r="X228" s="112"/>
      <c r="Y228" s="112"/>
      <c r="Z228" s="112"/>
      <c r="AA228" s="112"/>
      <c r="AD228" s="112"/>
      <c r="AE228" s="112"/>
      <c r="AF228" s="112"/>
      <c r="AO228" s="112"/>
      <c r="AP228" s="112"/>
      <c r="AQ228" s="112"/>
    </row>
    <row r="229" spans="1:43" ht="16.2">
      <c r="A229" s="39" t="s">
        <v>905</v>
      </c>
      <c r="B229" s="6" t="s">
        <v>906</v>
      </c>
      <c r="C229" s="12"/>
      <c r="E229" s="6"/>
      <c r="F229" s="6"/>
      <c r="G229" s="6"/>
      <c r="H229" s="7"/>
      <c r="I229" s="7"/>
      <c r="O229" s="7"/>
      <c r="P229" s="7"/>
      <c r="Q229" s="7"/>
      <c r="T229" s="6"/>
      <c r="U229" s="6"/>
      <c r="V229" s="6"/>
      <c r="W229" s="7"/>
      <c r="X229" s="7"/>
      <c r="Y229" s="7"/>
      <c r="Z229" s="7"/>
      <c r="AA229" s="7"/>
      <c r="AD229" s="7"/>
      <c r="AE229" s="7"/>
      <c r="AF229" s="7"/>
      <c r="AO229" s="7"/>
      <c r="AP229" s="7"/>
      <c r="AQ229" s="7"/>
    </row>
    <row r="230" spans="1:43">
      <c r="B230" s="6" t="s">
        <v>907</v>
      </c>
      <c r="C230" s="12"/>
      <c r="E230" s="6"/>
      <c r="F230" s="6"/>
      <c r="G230" s="6"/>
      <c r="H230" s="7"/>
      <c r="I230" s="7"/>
      <c r="O230" s="7"/>
      <c r="P230" s="7"/>
      <c r="Q230" s="7"/>
      <c r="T230" s="6"/>
      <c r="U230" s="6"/>
      <c r="V230" s="6"/>
      <c r="W230" s="7"/>
      <c r="X230" s="7"/>
      <c r="Y230" s="7"/>
      <c r="Z230" s="7"/>
      <c r="AA230" s="7"/>
      <c r="AD230" s="7"/>
      <c r="AE230" s="7"/>
      <c r="AF230" s="7"/>
      <c r="AO230" s="7"/>
      <c r="AP230" s="7"/>
      <c r="AQ230" s="7"/>
    </row>
    <row r="231" spans="1:43" ht="16.2">
      <c r="B231" s="16" t="s">
        <v>908</v>
      </c>
      <c r="C231" s="12"/>
      <c r="D231" s="16"/>
      <c r="E231" s="6"/>
      <c r="F231" s="6"/>
      <c r="G231" s="6"/>
      <c r="H231" s="7"/>
      <c r="I231" s="7"/>
      <c r="O231" s="7"/>
      <c r="P231" s="7"/>
      <c r="Q231" s="7"/>
      <c r="T231" s="6"/>
      <c r="U231" s="6"/>
      <c r="V231" s="6"/>
      <c r="W231" s="7"/>
      <c r="X231" s="7"/>
      <c r="Y231" s="7"/>
      <c r="Z231" s="7"/>
      <c r="AA231" s="7"/>
      <c r="AD231" s="7"/>
      <c r="AE231" s="7"/>
      <c r="AF231" s="7"/>
      <c r="AO231" s="7"/>
      <c r="AP231" s="7"/>
      <c r="AQ231" s="7"/>
    </row>
    <row r="232" spans="1:43">
      <c r="A232" s="39" t="s">
        <v>909</v>
      </c>
      <c r="B232" s="21" t="s">
        <v>910</v>
      </c>
      <c r="C232" s="12"/>
      <c r="E232" s="6"/>
      <c r="F232" s="6"/>
      <c r="G232" s="6"/>
      <c r="H232" s="7"/>
      <c r="I232" s="7"/>
      <c r="O232" s="7"/>
      <c r="P232" s="7"/>
      <c r="Q232" s="7"/>
      <c r="T232" s="6"/>
      <c r="U232" s="6"/>
      <c r="V232" s="6"/>
      <c r="W232" s="7"/>
      <c r="X232" s="7"/>
      <c r="Y232" s="7"/>
      <c r="Z232" s="7"/>
      <c r="AA232" s="7"/>
      <c r="AD232" s="7"/>
      <c r="AE232" s="7"/>
      <c r="AF232" s="7"/>
      <c r="AO232" s="7"/>
      <c r="AP232" s="7"/>
      <c r="AQ232" s="7"/>
    </row>
    <row r="233" spans="1:43" ht="41.4">
      <c r="B233" s="8" t="s">
        <v>911</v>
      </c>
      <c r="C233" s="12"/>
      <c r="D233" s="16"/>
      <c r="E233" s="6"/>
      <c r="F233" s="6"/>
      <c r="G233" s="6"/>
      <c r="H233" s="7"/>
      <c r="I233" s="7"/>
      <c r="O233" s="7"/>
      <c r="P233" s="7"/>
      <c r="Q233" s="7"/>
      <c r="T233" s="6"/>
      <c r="U233" s="6"/>
      <c r="V233" s="6"/>
      <c r="W233" s="7"/>
      <c r="X233" s="7"/>
      <c r="Y233" s="7"/>
      <c r="Z233" s="7"/>
      <c r="AA233" s="7"/>
      <c r="AD233" s="7"/>
      <c r="AE233" s="7"/>
      <c r="AF233" s="7"/>
      <c r="AO233" s="7"/>
      <c r="AP233" s="7"/>
      <c r="AQ233" s="7"/>
    </row>
    <row r="234" spans="1:43" ht="16.2">
      <c r="B234" s="114" t="s">
        <v>912</v>
      </c>
      <c r="E234" s="6"/>
      <c r="F234" s="6"/>
      <c r="G234" s="6"/>
      <c r="H234" s="7"/>
      <c r="I234" s="7"/>
      <c r="O234" s="7"/>
      <c r="P234" s="7"/>
      <c r="Q234" s="7"/>
      <c r="T234" s="6"/>
      <c r="U234" s="6"/>
      <c r="V234" s="6"/>
      <c r="W234" s="7"/>
      <c r="X234" s="7"/>
      <c r="Y234" s="7"/>
      <c r="Z234" s="7"/>
      <c r="AA234" s="7"/>
      <c r="AD234" s="7"/>
      <c r="AE234" s="7"/>
      <c r="AF234" s="7"/>
      <c r="AO234" s="7"/>
      <c r="AP234" s="7"/>
      <c r="AQ234" s="7"/>
    </row>
    <row r="235" spans="1:43">
      <c r="B235" s="115" t="s">
        <v>913</v>
      </c>
      <c r="C235" s="116" t="s">
        <v>914</v>
      </c>
      <c r="E235" s="6"/>
      <c r="F235" s="6"/>
      <c r="G235" s="6"/>
      <c r="H235" s="7"/>
      <c r="I235" s="7"/>
      <c r="O235" s="7"/>
      <c r="P235" s="7"/>
      <c r="Q235" s="7"/>
      <c r="T235" s="6"/>
      <c r="U235" s="6"/>
      <c r="V235" s="6"/>
      <c r="W235" s="7"/>
      <c r="X235" s="7"/>
      <c r="Y235" s="7"/>
      <c r="Z235" s="7"/>
      <c r="AA235" s="7"/>
      <c r="AD235" s="7"/>
      <c r="AE235" s="7"/>
      <c r="AF235" s="7"/>
      <c r="AO235" s="7"/>
      <c r="AP235" s="7"/>
      <c r="AQ235" s="7"/>
    </row>
    <row r="236" spans="1:43">
      <c r="B236" s="117"/>
      <c r="C236" s="118" t="s">
        <v>915</v>
      </c>
      <c r="E236" s="6"/>
      <c r="F236" s="6"/>
      <c r="G236" s="6"/>
      <c r="H236" s="7"/>
      <c r="I236" s="7"/>
      <c r="O236" s="7"/>
      <c r="P236" s="7"/>
      <c r="Q236" s="7"/>
      <c r="T236" s="6"/>
      <c r="U236" s="6"/>
      <c r="V236" s="6"/>
      <c r="W236" s="7"/>
      <c r="X236" s="7"/>
      <c r="Y236" s="7"/>
      <c r="Z236" s="7"/>
      <c r="AA236" s="7"/>
      <c r="AD236" s="7"/>
      <c r="AE236" s="7"/>
      <c r="AF236" s="7"/>
      <c r="AO236" s="7"/>
      <c r="AP236" s="7"/>
      <c r="AQ236" s="7"/>
    </row>
    <row r="237" spans="1:43" ht="27.6">
      <c r="B237" s="119"/>
      <c r="C237" s="120" t="s">
        <v>916</v>
      </c>
      <c r="E237" s="6"/>
      <c r="F237" s="6"/>
      <c r="G237" s="6"/>
      <c r="H237" s="7"/>
      <c r="I237" s="7"/>
      <c r="O237" s="7"/>
      <c r="P237" s="7"/>
      <c r="Q237" s="7"/>
      <c r="T237" s="6"/>
      <c r="U237" s="6"/>
      <c r="V237" s="6"/>
      <c r="W237" s="7"/>
      <c r="X237" s="7"/>
      <c r="Y237" s="7"/>
      <c r="Z237" s="7"/>
      <c r="AA237" s="7"/>
      <c r="AD237" s="7"/>
      <c r="AE237" s="7"/>
      <c r="AF237" s="7"/>
      <c r="AO237" s="7"/>
      <c r="AP237" s="7"/>
      <c r="AQ237" s="7"/>
    </row>
    <row r="238" spans="1:43">
      <c r="B238" s="121" t="s">
        <v>917</v>
      </c>
      <c r="C238" s="94">
        <v>0.93</v>
      </c>
      <c r="E238" s="6"/>
      <c r="F238" s="6"/>
      <c r="G238" s="6"/>
      <c r="H238" s="7"/>
      <c r="I238" s="7"/>
      <c r="O238" s="7"/>
      <c r="P238" s="7"/>
      <c r="Q238" s="7"/>
      <c r="T238" s="6"/>
      <c r="U238" s="6"/>
      <c r="V238" s="6"/>
      <c r="W238" s="7"/>
      <c r="X238" s="7"/>
      <c r="Y238" s="7"/>
      <c r="Z238" s="7"/>
      <c r="AA238" s="7"/>
      <c r="AD238" s="7"/>
      <c r="AE238" s="7"/>
      <c r="AF238" s="7"/>
      <c r="AO238" s="7"/>
      <c r="AP238" s="7"/>
      <c r="AQ238" s="7"/>
    </row>
    <row r="239" spans="1:43">
      <c r="B239" s="121" t="s">
        <v>918</v>
      </c>
      <c r="C239" s="122">
        <v>0.89</v>
      </c>
      <c r="E239" s="6"/>
      <c r="F239" s="6"/>
      <c r="G239" s="6"/>
      <c r="H239" s="7"/>
      <c r="I239" s="7"/>
      <c r="O239" s="7"/>
      <c r="P239" s="7"/>
      <c r="Q239" s="7"/>
      <c r="T239" s="6"/>
      <c r="U239" s="6"/>
      <c r="V239" s="6"/>
      <c r="W239" s="7"/>
      <c r="X239" s="7"/>
      <c r="Y239" s="7"/>
      <c r="Z239" s="7"/>
      <c r="AA239" s="7"/>
      <c r="AD239" s="7"/>
      <c r="AE239" s="7"/>
      <c r="AF239" s="7"/>
      <c r="AO239" s="7"/>
      <c r="AP239" s="7"/>
      <c r="AQ239" s="7"/>
    </row>
    <row r="240" spans="1:43">
      <c r="B240" s="123" t="s">
        <v>919</v>
      </c>
      <c r="C240" s="124">
        <v>0.85</v>
      </c>
      <c r="E240" s="6"/>
      <c r="F240" s="6"/>
      <c r="G240" s="6"/>
      <c r="H240" s="7"/>
      <c r="I240" s="7"/>
      <c r="O240" s="7"/>
      <c r="P240" s="7"/>
      <c r="Q240" s="7"/>
      <c r="T240" s="6"/>
      <c r="U240" s="6"/>
      <c r="V240" s="6"/>
      <c r="W240" s="7"/>
      <c r="X240" s="7"/>
      <c r="Y240" s="7"/>
      <c r="Z240" s="7"/>
      <c r="AA240" s="7"/>
      <c r="AD240" s="7"/>
      <c r="AE240" s="7"/>
      <c r="AF240" s="7"/>
      <c r="AO240" s="7"/>
      <c r="AP240" s="7"/>
      <c r="AQ240" s="7"/>
    </row>
    <row r="241" spans="1:43" s="3" customFormat="1">
      <c r="A241" s="53" t="s">
        <v>555</v>
      </c>
      <c r="B241" s="113" t="s">
        <v>920</v>
      </c>
      <c r="C241" s="47"/>
      <c r="D241" s="47"/>
      <c r="E241" s="113"/>
      <c r="F241" s="113"/>
      <c r="G241" s="113"/>
      <c r="H241" s="112"/>
      <c r="I241" s="112"/>
      <c r="O241" s="112"/>
      <c r="P241" s="112"/>
      <c r="Q241" s="112"/>
      <c r="T241" s="113"/>
      <c r="U241" s="113"/>
      <c r="V241" s="113"/>
      <c r="W241" s="112"/>
      <c r="X241" s="112"/>
      <c r="Y241" s="112"/>
      <c r="Z241" s="112"/>
      <c r="AA241" s="112"/>
      <c r="AD241" s="112"/>
      <c r="AE241" s="112"/>
      <c r="AF241" s="112"/>
      <c r="AO241" s="112"/>
      <c r="AP241" s="112"/>
      <c r="AQ241" s="112"/>
    </row>
    <row r="242" spans="1:43" ht="27.6">
      <c r="B242" s="21" t="s">
        <v>921</v>
      </c>
      <c r="C242" s="12"/>
      <c r="E242" s="6"/>
      <c r="F242" s="6"/>
      <c r="G242" s="6"/>
      <c r="H242" s="7"/>
      <c r="I242" s="7"/>
      <c r="O242" s="7"/>
      <c r="P242" s="7"/>
      <c r="Q242" s="7"/>
      <c r="T242" s="6"/>
      <c r="U242" s="6"/>
      <c r="V242" s="6"/>
      <c r="W242" s="7"/>
      <c r="X242" s="7"/>
      <c r="Y242" s="7"/>
      <c r="Z242" s="7"/>
      <c r="AA242" s="7"/>
      <c r="AD242" s="7"/>
      <c r="AE242" s="7"/>
      <c r="AF242" s="7"/>
      <c r="AO242" s="7"/>
      <c r="AP242" s="7"/>
      <c r="AQ242" s="7"/>
    </row>
    <row r="243" spans="1:43" ht="16.2">
      <c r="B243" s="17" t="s">
        <v>922</v>
      </c>
      <c r="C243" s="12"/>
      <c r="D243" s="16"/>
      <c r="E243" s="6"/>
      <c r="F243" s="6"/>
      <c r="G243" s="6"/>
      <c r="H243" s="7"/>
      <c r="I243" s="7"/>
      <c r="O243" s="7"/>
      <c r="P243" s="7"/>
      <c r="Q243" s="7"/>
      <c r="T243" s="6"/>
      <c r="U243" s="6"/>
      <c r="V243" s="6"/>
      <c r="W243" s="7"/>
      <c r="X243" s="7"/>
      <c r="Y243" s="7"/>
      <c r="Z243" s="7"/>
      <c r="AA243" s="7"/>
      <c r="AD243" s="7"/>
      <c r="AE243" s="7"/>
      <c r="AF243" s="7"/>
      <c r="AO243" s="7"/>
      <c r="AP243" s="7"/>
      <c r="AQ243" s="7"/>
    </row>
    <row r="244" spans="1:43">
      <c r="B244" s="6" t="s">
        <v>600</v>
      </c>
      <c r="C244" s="12"/>
      <c r="E244" s="6"/>
      <c r="F244" s="6"/>
      <c r="G244" s="6"/>
      <c r="H244" s="7"/>
      <c r="I244" s="7"/>
      <c r="O244" s="7"/>
      <c r="P244" s="7"/>
      <c r="Q244" s="7"/>
      <c r="T244" s="6"/>
      <c r="U244" s="6"/>
      <c r="V244" s="6"/>
      <c r="W244" s="7"/>
      <c r="X244" s="7"/>
      <c r="Y244" s="7"/>
      <c r="Z244" s="7"/>
      <c r="AA244" s="7"/>
      <c r="AD244" s="7"/>
      <c r="AE244" s="7"/>
      <c r="AF244" s="7"/>
      <c r="AO244" s="7"/>
      <c r="AP244" s="7"/>
      <c r="AQ244" s="7"/>
    </row>
    <row r="245" spans="1:43" ht="30">
      <c r="A245" s="39"/>
      <c r="B245" s="21" t="s">
        <v>923</v>
      </c>
      <c r="C245" s="12"/>
      <c r="E245" s="6"/>
      <c r="F245" s="6"/>
      <c r="G245" s="6"/>
      <c r="H245" s="7"/>
      <c r="I245" s="7"/>
      <c r="O245" s="7"/>
      <c r="P245" s="7"/>
      <c r="Q245" s="7"/>
      <c r="T245" s="6"/>
      <c r="U245" s="6"/>
      <c r="V245" s="6"/>
      <c r="W245" s="7"/>
      <c r="X245" s="7"/>
      <c r="Y245" s="7"/>
      <c r="Z245" s="7"/>
      <c r="AA245" s="7"/>
      <c r="AD245" s="7"/>
      <c r="AE245" s="7"/>
      <c r="AF245" s="7"/>
      <c r="AO245" s="7"/>
      <c r="AP245" s="7"/>
      <c r="AQ245" s="7"/>
    </row>
    <row r="246" spans="1:43" ht="16.2">
      <c r="A246" s="39"/>
      <c r="B246" s="21" t="s">
        <v>924</v>
      </c>
      <c r="C246" s="12"/>
      <c r="E246" s="6"/>
      <c r="F246" s="6"/>
      <c r="G246" s="6"/>
      <c r="H246" s="7"/>
      <c r="I246" s="7"/>
      <c r="O246" s="7"/>
      <c r="P246" s="7"/>
      <c r="Q246" s="7"/>
      <c r="T246" s="6"/>
      <c r="U246" s="6"/>
      <c r="V246" s="6"/>
      <c r="W246" s="7"/>
      <c r="X246" s="7"/>
      <c r="Y246" s="7"/>
      <c r="Z246" s="7"/>
      <c r="AA246" s="7"/>
      <c r="AD246" s="7"/>
      <c r="AE246" s="7"/>
      <c r="AF246" s="7"/>
      <c r="AO246" s="7"/>
      <c r="AP246" s="7"/>
      <c r="AQ246" s="7"/>
    </row>
    <row r="247" spans="1:43" ht="32.4">
      <c r="A247" s="39"/>
      <c r="B247" s="21" t="s">
        <v>925</v>
      </c>
      <c r="C247" s="12"/>
      <c r="E247" s="6"/>
      <c r="F247" s="6"/>
      <c r="G247" s="6"/>
      <c r="H247" s="7"/>
      <c r="I247" s="7"/>
      <c r="O247" s="7"/>
      <c r="P247" s="7"/>
      <c r="Q247" s="7"/>
      <c r="T247" s="6"/>
      <c r="U247" s="6"/>
      <c r="V247" s="6"/>
      <c r="W247" s="7"/>
      <c r="X247" s="7"/>
      <c r="Y247" s="7"/>
      <c r="Z247" s="7"/>
      <c r="AA247" s="7"/>
      <c r="AD247" s="7"/>
      <c r="AE247" s="7"/>
      <c r="AF247" s="7"/>
      <c r="AO247" s="7"/>
      <c r="AP247" s="7"/>
      <c r="AQ247" s="7"/>
    </row>
    <row r="248" spans="1:43" ht="32.4">
      <c r="A248" s="39"/>
      <c r="B248" s="21" t="s">
        <v>926</v>
      </c>
      <c r="C248" s="12"/>
      <c r="E248" s="6"/>
      <c r="F248" s="6"/>
      <c r="G248" s="6"/>
      <c r="H248" s="7"/>
      <c r="I248" s="7"/>
      <c r="O248" s="7"/>
      <c r="P248" s="7"/>
      <c r="Q248" s="7"/>
      <c r="T248" s="6"/>
      <c r="U248" s="6"/>
      <c r="V248" s="6"/>
      <c r="W248" s="7"/>
      <c r="X248" s="7"/>
      <c r="Y248" s="7"/>
      <c r="Z248" s="7"/>
      <c r="AA248" s="7"/>
      <c r="AD248" s="7"/>
      <c r="AE248" s="7"/>
      <c r="AF248" s="7"/>
      <c r="AO248" s="7"/>
      <c r="AP248" s="7"/>
      <c r="AQ248" s="7"/>
    </row>
    <row r="249" spans="1:43" s="6" customFormat="1">
      <c r="A249" s="14" t="s">
        <v>927</v>
      </c>
      <c r="B249" s="125" t="s">
        <v>928</v>
      </c>
      <c r="C249" s="12"/>
      <c r="D249" s="12"/>
      <c r="E249" s="12"/>
    </row>
    <row r="250" spans="1:43" s="6" customFormat="1" ht="16.2">
      <c r="A250" s="14" t="s">
        <v>551</v>
      </c>
      <c r="B250" s="125" t="s">
        <v>929</v>
      </c>
      <c r="C250" s="12"/>
      <c r="D250" s="12"/>
      <c r="E250" s="12"/>
    </row>
    <row r="251" spans="1:43" s="6" customFormat="1" ht="16.2">
      <c r="A251" s="39"/>
      <c r="B251" s="7" t="s">
        <v>930</v>
      </c>
      <c r="C251" s="12"/>
      <c r="D251" s="12"/>
      <c r="E251" s="12"/>
    </row>
    <row r="252" spans="1:43" s="6" customFormat="1" ht="17.399999999999999">
      <c r="A252" s="14"/>
      <c r="B252" s="8" t="s">
        <v>931</v>
      </c>
      <c r="C252" s="12"/>
      <c r="D252" s="12"/>
      <c r="E252" s="12"/>
    </row>
    <row r="253" spans="1:43" s="6" customFormat="1">
      <c r="A253" s="14"/>
      <c r="B253" s="8" t="s">
        <v>600</v>
      </c>
      <c r="C253" s="12"/>
      <c r="D253" s="12"/>
      <c r="E253" s="12"/>
    </row>
    <row r="254" spans="1:43" s="6" customFormat="1" ht="16.2">
      <c r="A254" s="14"/>
      <c r="B254" s="8" t="s">
        <v>932</v>
      </c>
      <c r="C254" s="12"/>
      <c r="D254" s="12"/>
      <c r="E254" s="12"/>
    </row>
    <row r="255" spans="1:43" s="6" customFormat="1" ht="16.2">
      <c r="A255" s="14"/>
      <c r="B255" s="82" t="s">
        <v>933</v>
      </c>
      <c r="C255" s="12"/>
      <c r="D255" s="12"/>
      <c r="E255" s="12"/>
    </row>
    <row r="256" spans="1:43" s="6" customFormat="1">
      <c r="A256" s="14"/>
      <c r="B256" s="8" t="s">
        <v>934</v>
      </c>
      <c r="C256" s="12"/>
      <c r="D256" s="12"/>
      <c r="E256" s="12"/>
    </row>
    <row r="257" spans="1:6" s="6" customFormat="1" ht="16.2">
      <c r="A257" s="14"/>
      <c r="B257" s="8" t="s">
        <v>935</v>
      </c>
      <c r="C257" s="12"/>
      <c r="D257" s="12"/>
      <c r="E257" s="12"/>
    </row>
    <row r="258" spans="1:6" s="6" customFormat="1" ht="16.2">
      <c r="A258" s="14"/>
      <c r="B258" s="8" t="s">
        <v>936</v>
      </c>
      <c r="C258" s="12"/>
      <c r="D258" s="12"/>
      <c r="E258" s="12"/>
    </row>
    <row r="259" spans="1:6" s="7" customFormat="1">
      <c r="A259" s="14" t="s">
        <v>553</v>
      </c>
      <c r="B259" s="125" t="s">
        <v>937</v>
      </c>
      <c r="C259" s="12"/>
      <c r="D259" s="12"/>
      <c r="E259" s="12"/>
    </row>
    <row r="260" spans="1:6" s="8" customFormat="1" ht="32.4">
      <c r="A260" s="14"/>
      <c r="B260" s="8" t="s">
        <v>938</v>
      </c>
      <c r="C260" s="39"/>
      <c r="D260" s="39"/>
    </row>
    <row r="261" spans="1:6" s="7" customFormat="1" ht="16.2">
      <c r="A261" s="14"/>
      <c r="B261" s="7" t="s">
        <v>939</v>
      </c>
      <c r="C261" s="12"/>
      <c r="D261" s="12"/>
      <c r="E261" s="12"/>
    </row>
    <row r="262" spans="1:6" s="7" customFormat="1" ht="30">
      <c r="A262" s="14"/>
      <c r="B262" s="8" t="s">
        <v>940</v>
      </c>
      <c r="C262" s="12"/>
      <c r="D262" s="12"/>
      <c r="E262" s="12"/>
    </row>
    <row r="263" spans="1:6" s="7" customFormat="1" ht="16.2">
      <c r="A263" s="14"/>
      <c r="B263" s="7" t="s">
        <v>941</v>
      </c>
      <c r="C263" s="12"/>
      <c r="D263" s="12"/>
      <c r="E263" s="12"/>
    </row>
    <row r="264" spans="1:6" s="6" customFormat="1" ht="16.2">
      <c r="A264" s="14"/>
      <c r="B264" s="8" t="s">
        <v>942</v>
      </c>
      <c r="C264" s="12"/>
      <c r="D264" s="12"/>
      <c r="E264" s="12"/>
    </row>
    <row r="265" spans="1:6" s="7" customFormat="1" ht="16.2">
      <c r="A265" s="14"/>
      <c r="B265" s="7" t="s">
        <v>943</v>
      </c>
      <c r="C265" s="12"/>
      <c r="D265" s="12"/>
      <c r="E265" s="12"/>
    </row>
    <row r="266" spans="1:6" s="6" customFormat="1">
      <c r="A266" s="14"/>
      <c r="B266" s="8" t="s">
        <v>944</v>
      </c>
      <c r="C266" s="12"/>
      <c r="D266" s="16"/>
      <c r="E266" s="12"/>
    </row>
    <row r="267" spans="1:6" s="6" customFormat="1">
      <c r="A267" s="14"/>
      <c r="B267" s="8" t="s">
        <v>945</v>
      </c>
      <c r="C267" s="12"/>
      <c r="D267" s="16"/>
      <c r="E267" s="12"/>
    </row>
    <row r="268" spans="1:6" s="6" customFormat="1" ht="27.6">
      <c r="A268" s="14"/>
      <c r="B268" s="8" t="s">
        <v>946</v>
      </c>
      <c r="C268" s="12"/>
      <c r="D268" s="16"/>
      <c r="E268" s="12"/>
    </row>
    <row r="269" spans="1:6" s="6" customFormat="1">
      <c r="A269" s="14"/>
      <c r="B269" s="8" t="s">
        <v>947</v>
      </c>
      <c r="C269" s="12"/>
      <c r="D269" s="12"/>
      <c r="E269" s="12"/>
    </row>
    <row r="270" spans="1:6" s="6" customFormat="1">
      <c r="A270" s="14"/>
      <c r="B270" s="8" t="s">
        <v>948</v>
      </c>
      <c r="C270" s="12"/>
      <c r="D270" s="12"/>
      <c r="E270" s="12"/>
    </row>
    <row r="271" spans="1:6" s="6" customFormat="1">
      <c r="A271" s="39"/>
      <c r="B271" s="7" t="s">
        <v>949</v>
      </c>
      <c r="C271" s="12"/>
      <c r="D271" s="12"/>
      <c r="E271" s="12"/>
    </row>
    <row r="272" spans="1:6" s="6" customFormat="1">
      <c r="A272" s="14" t="s">
        <v>950</v>
      </c>
      <c r="B272" s="17" t="s">
        <v>951</v>
      </c>
      <c r="C272" s="12"/>
      <c r="D272" s="16"/>
      <c r="F272" s="12"/>
    </row>
    <row r="273" spans="1:6" s="6" customFormat="1">
      <c r="A273" s="14" t="s">
        <v>952</v>
      </c>
      <c r="B273" s="17" t="s">
        <v>953</v>
      </c>
      <c r="C273" s="12"/>
      <c r="D273" s="16"/>
      <c r="F273" s="12"/>
    </row>
    <row r="274" spans="1:6" s="6" customFormat="1" ht="16.2">
      <c r="A274" s="14"/>
      <c r="B274" s="8" t="s">
        <v>954</v>
      </c>
      <c r="C274" s="12"/>
      <c r="D274" s="12"/>
      <c r="F274" s="12"/>
    </row>
    <row r="275" spans="1:6" s="6" customFormat="1" ht="16.2">
      <c r="A275" s="14"/>
      <c r="B275" s="8" t="s">
        <v>955</v>
      </c>
      <c r="C275" s="12"/>
      <c r="D275" s="12"/>
      <c r="F275" s="12"/>
    </row>
    <row r="276" spans="1:6" s="6" customFormat="1" ht="16.2">
      <c r="A276" s="14"/>
      <c r="B276" s="8" t="s">
        <v>956</v>
      </c>
      <c r="C276" s="12"/>
      <c r="D276" s="12"/>
      <c r="F276" s="12"/>
    </row>
    <row r="277" spans="1:6" s="6" customFormat="1" ht="16.2">
      <c r="A277" s="14"/>
      <c r="B277" s="8" t="s">
        <v>957</v>
      </c>
      <c r="C277" s="12"/>
      <c r="D277" s="12"/>
      <c r="F277" s="12"/>
    </row>
    <row r="278" spans="1:6" s="6" customFormat="1">
      <c r="A278" s="14"/>
      <c r="B278" s="8" t="s">
        <v>958</v>
      </c>
      <c r="C278" s="12"/>
      <c r="D278" s="12"/>
      <c r="F278" s="12"/>
    </row>
    <row r="279" spans="1:6" s="6" customFormat="1" ht="16.2">
      <c r="A279" s="14"/>
      <c r="B279" s="8" t="s">
        <v>959</v>
      </c>
      <c r="C279" s="12"/>
      <c r="D279" s="12"/>
      <c r="F279" s="12"/>
    </row>
    <row r="280" spans="1:6" s="6" customFormat="1" ht="16.2">
      <c r="A280" s="14"/>
      <c r="B280" s="8" t="s">
        <v>960</v>
      </c>
      <c r="C280" s="12"/>
      <c r="D280" s="12"/>
      <c r="F280" s="12"/>
    </row>
    <row r="281" spans="1:6" s="6" customFormat="1" ht="16.2">
      <c r="A281" s="14"/>
      <c r="B281" s="8" t="s">
        <v>961</v>
      </c>
      <c r="C281" s="12"/>
      <c r="D281" s="12"/>
      <c r="F281" s="12"/>
    </row>
    <row r="282" spans="1:6" s="6" customFormat="1" ht="16.2">
      <c r="A282" s="14"/>
      <c r="B282" s="8" t="s">
        <v>962</v>
      </c>
      <c r="C282" s="12"/>
      <c r="D282" s="12"/>
      <c r="F282" s="12"/>
    </row>
    <row r="283" spans="1:6" s="6" customFormat="1" ht="16.2">
      <c r="A283" s="14"/>
      <c r="B283" s="8" t="s">
        <v>963</v>
      </c>
      <c r="C283" s="12"/>
      <c r="D283" s="12"/>
      <c r="F283" s="12"/>
    </row>
    <row r="284" spans="1:6" s="6" customFormat="1">
      <c r="A284" s="14"/>
      <c r="B284" s="8" t="s">
        <v>964</v>
      </c>
      <c r="C284" s="12"/>
      <c r="D284" s="12"/>
      <c r="F284" s="12"/>
    </row>
    <row r="285" spans="1:6" s="6" customFormat="1" ht="16.2">
      <c r="A285" s="14"/>
      <c r="B285" s="8" t="s">
        <v>965</v>
      </c>
      <c r="C285" s="12"/>
      <c r="D285" s="12"/>
      <c r="F285" s="12"/>
    </row>
    <row r="286" spans="1:6" s="6" customFormat="1" ht="16.2">
      <c r="A286" s="14"/>
      <c r="B286" s="8" t="s">
        <v>966</v>
      </c>
      <c r="C286" s="12"/>
      <c r="D286" s="12"/>
      <c r="F286" s="12"/>
    </row>
    <row r="287" spans="1:6" s="6" customFormat="1">
      <c r="A287" s="14"/>
      <c r="B287" s="8" t="s">
        <v>967</v>
      </c>
      <c r="C287" s="12"/>
      <c r="D287" s="12"/>
      <c r="F287" s="12"/>
    </row>
    <row r="288" spans="1:6" s="6" customFormat="1" ht="16.2">
      <c r="A288" s="14"/>
      <c r="B288" s="21" t="s">
        <v>968</v>
      </c>
      <c r="C288" s="12"/>
      <c r="D288" s="12"/>
      <c r="F288" s="12"/>
    </row>
    <row r="289" spans="1:43" s="6" customFormat="1">
      <c r="A289" s="14"/>
      <c r="B289" s="21" t="s">
        <v>600</v>
      </c>
      <c r="C289" s="12"/>
      <c r="D289" s="12"/>
      <c r="F289" s="12"/>
    </row>
    <row r="290" spans="1:43" s="6" customFormat="1" ht="16.2">
      <c r="A290" s="14"/>
      <c r="B290" s="21" t="s">
        <v>969</v>
      </c>
      <c r="C290" s="12"/>
      <c r="D290" s="12"/>
      <c r="F290" s="12"/>
    </row>
    <row r="291" spans="1:43" s="6" customFormat="1">
      <c r="A291" s="14"/>
      <c r="B291" s="21" t="s">
        <v>970</v>
      </c>
      <c r="C291" s="12"/>
      <c r="D291" s="12"/>
      <c r="F291" s="12"/>
    </row>
    <row r="292" spans="1:43" s="6" customFormat="1" ht="16.2">
      <c r="A292" s="14"/>
      <c r="B292" s="21" t="s">
        <v>971</v>
      </c>
      <c r="C292" s="12"/>
      <c r="D292" s="12"/>
      <c r="F292" s="12"/>
    </row>
    <row r="293" spans="1:43" s="6" customFormat="1" ht="16.2">
      <c r="A293" s="14"/>
      <c r="B293" s="21" t="s">
        <v>972</v>
      </c>
      <c r="C293" s="12"/>
      <c r="D293" s="12"/>
      <c r="F293" s="12"/>
    </row>
    <row r="294" spans="1:43" s="6" customFormat="1" ht="16.2">
      <c r="A294" s="14"/>
      <c r="B294" s="21" t="s">
        <v>973</v>
      </c>
      <c r="C294" s="12"/>
      <c r="D294" s="12"/>
      <c r="F294" s="12"/>
    </row>
    <row r="295" spans="1:43">
      <c r="A295" s="39"/>
      <c r="B295" s="21" t="s">
        <v>974</v>
      </c>
      <c r="C295" s="12"/>
      <c r="E295" s="6"/>
      <c r="F295" s="6"/>
      <c r="G295" s="6"/>
      <c r="H295" s="7"/>
      <c r="I295" s="7"/>
      <c r="O295" s="7"/>
      <c r="P295" s="7"/>
      <c r="Q295" s="7"/>
      <c r="T295" s="6"/>
      <c r="U295" s="6"/>
      <c r="V295" s="6"/>
      <c r="W295" s="7"/>
      <c r="X295" s="7"/>
      <c r="Y295" s="7"/>
      <c r="Z295" s="7"/>
      <c r="AA295" s="7"/>
      <c r="AD295" s="7"/>
      <c r="AE295" s="7"/>
      <c r="AF295" s="7"/>
      <c r="AO295" s="7"/>
      <c r="AP295" s="7"/>
      <c r="AQ295" s="7"/>
    </row>
    <row r="296" spans="1:43" s="6" customFormat="1" ht="16.2">
      <c r="A296" s="14"/>
      <c r="B296" s="21" t="s">
        <v>975</v>
      </c>
      <c r="C296" s="12"/>
      <c r="D296" s="12"/>
      <c r="F296" s="12"/>
    </row>
    <row r="297" spans="1:43" s="6" customFormat="1" ht="16.2">
      <c r="A297" s="14" t="s">
        <v>976</v>
      </c>
      <c r="B297" s="17" t="s">
        <v>977</v>
      </c>
      <c r="C297" s="12"/>
      <c r="D297" s="12"/>
      <c r="F297" s="12"/>
    </row>
    <row r="298" spans="1:43" s="6" customFormat="1" ht="16.2">
      <c r="A298" s="14"/>
      <c r="B298" s="8" t="s">
        <v>978</v>
      </c>
      <c r="C298" s="12"/>
      <c r="D298" s="12"/>
      <c r="F298" s="12"/>
    </row>
    <row r="299" spans="1:43" s="6" customFormat="1" ht="16.2">
      <c r="A299" s="14"/>
      <c r="B299" s="21" t="s">
        <v>979</v>
      </c>
      <c r="C299" s="12"/>
      <c r="D299" s="12"/>
      <c r="F299" s="12"/>
    </row>
    <row r="300" spans="1:43" s="6" customFormat="1" ht="30">
      <c r="A300" s="14"/>
      <c r="B300" s="21" t="s">
        <v>980</v>
      </c>
      <c r="C300" s="12"/>
      <c r="D300" s="12"/>
      <c r="F300" s="12"/>
    </row>
    <row r="301" spans="1:43" s="6" customFormat="1" ht="16.2">
      <c r="A301" s="14"/>
      <c r="B301" s="21" t="s">
        <v>981</v>
      </c>
      <c r="C301" s="12"/>
      <c r="D301" s="12"/>
      <c r="F301" s="12"/>
    </row>
    <row r="302" spans="1:43" s="6" customFormat="1" ht="16.2">
      <c r="A302" s="14"/>
      <c r="B302" s="21" t="s">
        <v>982</v>
      </c>
      <c r="C302" s="12"/>
      <c r="D302" s="12"/>
      <c r="F302" s="12"/>
    </row>
    <row r="303" spans="1:43" s="6" customFormat="1" ht="30">
      <c r="A303" s="14"/>
      <c r="B303" s="21" t="s">
        <v>983</v>
      </c>
      <c r="C303" s="12"/>
      <c r="D303" s="12"/>
      <c r="F303" s="12"/>
    </row>
    <row r="304" spans="1:43" s="6" customFormat="1" ht="16.2">
      <c r="A304" s="14"/>
      <c r="B304" s="21" t="s">
        <v>984</v>
      </c>
      <c r="C304" s="12"/>
      <c r="D304" s="12"/>
      <c r="F304" s="12"/>
    </row>
    <row r="305" spans="1:43" s="6" customFormat="1" ht="30">
      <c r="A305" s="14"/>
      <c r="B305" s="21" t="s">
        <v>985</v>
      </c>
      <c r="C305" s="12"/>
      <c r="D305" s="12"/>
      <c r="F305" s="12"/>
    </row>
    <row r="306" spans="1:43" s="6" customFormat="1" ht="16.2">
      <c r="A306" s="14"/>
      <c r="B306" s="21" t="s">
        <v>986</v>
      </c>
      <c r="C306" s="12"/>
      <c r="D306" s="12"/>
      <c r="F306" s="12"/>
    </row>
    <row r="307" spans="1:43" s="6" customFormat="1" ht="30">
      <c r="A307" s="14"/>
      <c r="B307" s="21" t="s">
        <v>987</v>
      </c>
      <c r="C307" s="12"/>
      <c r="D307" s="12"/>
      <c r="F307" s="12"/>
    </row>
    <row r="308" spans="1:43" s="6" customFormat="1" ht="16.2">
      <c r="A308" s="14"/>
      <c r="B308" s="21" t="s">
        <v>988</v>
      </c>
      <c r="C308" s="12"/>
      <c r="D308" s="39"/>
      <c r="E308" s="39"/>
      <c r="F308" s="12"/>
    </row>
    <row r="309" spans="1:43" s="6" customFormat="1" ht="30">
      <c r="A309" s="14"/>
      <c r="B309" s="21" t="s">
        <v>989</v>
      </c>
      <c r="C309" s="12"/>
      <c r="D309" s="12"/>
      <c r="F309" s="12"/>
    </row>
    <row r="310" spans="1:43" s="6" customFormat="1" ht="32.4">
      <c r="A310" s="14"/>
      <c r="B310" s="21" t="s">
        <v>990</v>
      </c>
      <c r="C310" s="12"/>
      <c r="D310" s="12"/>
      <c r="F310" s="12"/>
    </row>
    <row r="311" spans="1:43" s="6" customFormat="1" ht="16.2">
      <c r="A311" s="14" t="s">
        <v>991</v>
      </c>
      <c r="B311" s="17" t="s">
        <v>992</v>
      </c>
      <c r="C311" s="12"/>
      <c r="D311" s="12"/>
      <c r="F311" s="12"/>
    </row>
    <row r="312" spans="1:43" s="6" customFormat="1">
      <c r="A312" s="14"/>
      <c r="B312" s="21" t="s">
        <v>993</v>
      </c>
      <c r="C312" s="12"/>
      <c r="D312" s="12"/>
      <c r="F312" s="12"/>
    </row>
    <row r="313" spans="1:43" ht="16.2">
      <c r="B313" s="17" t="s">
        <v>922</v>
      </c>
      <c r="C313" s="12"/>
      <c r="D313" s="16"/>
      <c r="E313" s="6"/>
      <c r="F313" s="6"/>
      <c r="G313" s="6"/>
      <c r="H313" s="7"/>
      <c r="I313" s="7"/>
      <c r="O313" s="7"/>
      <c r="P313" s="7"/>
      <c r="Q313" s="7"/>
      <c r="T313" s="6"/>
      <c r="U313" s="6"/>
      <c r="V313" s="6"/>
      <c r="W313" s="7"/>
      <c r="X313" s="7"/>
      <c r="Y313" s="7"/>
      <c r="Z313" s="7"/>
      <c r="AA313" s="7"/>
      <c r="AD313" s="7"/>
      <c r="AE313" s="7"/>
      <c r="AF313" s="7"/>
      <c r="AO313" s="7"/>
      <c r="AP313" s="7"/>
      <c r="AQ313" s="7"/>
    </row>
    <row r="314" spans="1:43" s="6" customFormat="1" ht="16.2">
      <c r="A314" s="39"/>
      <c r="B314" s="21" t="s">
        <v>994</v>
      </c>
      <c r="C314" s="12"/>
      <c r="D314" s="12"/>
      <c r="F314" s="12"/>
    </row>
    <row r="315" spans="1:43" s="6" customFormat="1" ht="16.2">
      <c r="A315" s="39"/>
      <c r="B315" s="21" t="s">
        <v>995</v>
      </c>
      <c r="C315" s="12"/>
      <c r="D315" s="12"/>
      <c r="F315" s="12"/>
    </row>
    <row r="316" spans="1:43" s="6" customFormat="1" ht="16.2">
      <c r="A316" s="14"/>
      <c r="B316" s="8" t="s">
        <v>996</v>
      </c>
      <c r="C316" s="12"/>
      <c r="D316" s="12"/>
      <c r="F316" s="12"/>
    </row>
    <row r="317" spans="1:43" s="6" customFormat="1" ht="16.2">
      <c r="A317" s="14"/>
      <c r="B317" s="21" t="s">
        <v>997</v>
      </c>
      <c r="C317" s="12"/>
      <c r="D317" s="12"/>
      <c r="F317" s="12"/>
    </row>
    <row r="318" spans="1:43" s="6" customFormat="1" ht="16.2">
      <c r="A318" s="14"/>
      <c r="B318" s="21" t="s">
        <v>998</v>
      </c>
      <c r="C318" s="12"/>
      <c r="D318" s="12"/>
      <c r="F318" s="12"/>
    </row>
    <row r="319" spans="1:43" s="6" customFormat="1" ht="32.4">
      <c r="A319" s="14"/>
      <c r="B319" s="21" t="s">
        <v>999</v>
      </c>
      <c r="C319" s="12"/>
      <c r="D319" s="12"/>
      <c r="F319" s="12"/>
    </row>
    <row r="320" spans="1:43" s="6" customFormat="1" ht="16.2">
      <c r="A320" s="14"/>
      <c r="B320" s="21" t="s">
        <v>1000</v>
      </c>
      <c r="C320" s="12"/>
      <c r="D320" s="12"/>
      <c r="F320" s="12"/>
    </row>
    <row r="321" spans="1:6" s="6" customFormat="1" ht="30">
      <c r="A321" s="14"/>
      <c r="B321" s="21" t="s">
        <v>1001</v>
      </c>
      <c r="C321" s="12"/>
      <c r="D321" s="12"/>
      <c r="F321" s="12"/>
    </row>
    <row r="322" spans="1:6" s="6" customFormat="1" ht="16.2">
      <c r="A322" s="14"/>
      <c r="B322" s="21" t="s">
        <v>1002</v>
      </c>
      <c r="C322" s="12"/>
      <c r="D322" s="12"/>
      <c r="F322" s="12"/>
    </row>
    <row r="323" spans="1:6" s="6" customFormat="1" ht="30">
      <c r="A323" s="14"/>
      <c r="B323" s="21" t="s">
        <v>1003</v>
      </c>
      <c r="C323" s="12"/>
      <c r="D323" s="12"/>
      <c r="F323" s="12"/>
    </row>
    <row r="324" spans="1:6" s="6" customFormat="1" ht="16.2">
      <c r="A324" s="14"/>
      <c r="B324" s="21" t="s">
        <v>1004</v>
      </c>
      <c r="C324" s="12"/>
      <c r="D324" s="39"/>
      <c r="E324" s="39"/>
      <c r="F324" s="12"/>
    </row>
    <row r="325" spans="1:6" s="6" customFormat="1" ht="30">
      <c r="A325" s="14"/>
      <c r="B325" s="21" t="s">
        <v>1005</v>
      </c>
      <c r="C325" s="12"/>
      <c r="D325" s="12"/>
      <c r="F325" s="12"/>
    </row>
    <row r="326" spans="1:6" s="6" customFormat="1" ht="32.4">
      <c r="A326" s="14"/>
      <c r="B326" s="21" t="s">
        <v>1006</v>
      </c>
      <c r="C326" s="12"/>
      <c r="D326" s="12"/>
      <c r="F326" s="12"/>
    </row>
    <row r="327" spans="1:6" s="6" customFormat="1">
      <c r="A327" s="14" t="s">
        <v>1007</v>
      </c>
      <c r="B327" s="82" t="s">
        <v>1008</v>
      </c>
      <c r="C327" s="12"/>
      <c r="D327" s="12"/>
      <c r="E327" s="12"/>
    </row>
    <row r="328" spans="1:6" s="6" customFormat="1">
      <c r="A328" s="14" t="s">
        <v>1009</v>
      </c>
      <c r="B328" s="82" t="s">
        <v>1010</v>
      </c>
      <c r="C328" s="12"/>
      <c r="D328" s="12"/>
      <c r="E328" s="12"/>
    </row>
    <row r="329" spans="1:6" ht="27.6">
      <c r="B329" s="21" t="s">
        <v>1011</v>
      </c>
      <c r="E329" s="15"/>
    </row>
    <row r="330" spans="1:6">
      <c r="B330" s="19" t="s">
        <v>1012</v>
      </c>
      <c r="E330" s="15"/>
    </row>
    <row r="331" spans="1:6">
      <c r="B331" s="19" t="s">
        <v>1013</v>
      </c>
      <c r="E331" s="15"/>
    </row>
    <row r="332" spans="1:6" s="3" customFormat="1">
      <c r="A332" s="53" t="s">
        <v>551</v>
      </c>
      <c r="B332" s="54" t="s">
        <v>1014</v>
      </c>
      <c r="C332" s="126"/>
      <c r="D332" s="47"/>
      <c r="E332" s="126"/>
    </row>
    <row r="333" spans="1:6" s="2" customFormat="1" ht="14.4">
      <c r="A333" s="39" t="s">
        <v>1015</v>
      </c>
      <c r="B333" s="127" t="s">
        <v>1016</v>
      </c>
      <c r="C333" s="128"/>
      <c r="D333" s="49"/>
      <c r="E333" s="128"/>
    </row>
    <row r="334" spans="1:6" ht="27.6">
      <c r="B334" s="19" t="s">
        <v>1017</v>
      </c>
      <c r="E334" s="15"/>
    </row>
    <row r="335" spans="1:6" ht="16.2">
      <c r="B335" s="21" t="s">
        <v>1018</v>
      </c>
      <c r="E335" s="15"/>
    </row>
    <row r="336" spans="1:6" ht="16.2">
      <c r="B336" s="21" t="s">
        <v>1019</v>
      </c>
      <c r="E336" s="15"/>
    </row>
    <row r="337" spans="1:5" ht="16.2">
      <c r="B337" s="21" t="s">
        <v>1020</v>
      </c>
      <c r="E337" s="15"/>
    </row>
    <row r="338" spans="1:5" ht="16.2">
      <c r="B338" s="21" t="s">
        <v>1021</v>
      </c>
      <c r="E338" s="15"/>
    </row>
    <row r="339" spans="1:5" ht="16.2">
      <c r="B339" s="19" t="s">
        <v>1022</v>
      </c>
      <c r="E339" s="15"/>
    </row>
    <row r="340" spans="1:5" ht="16.2">
      <c r="B340" s="19" t="s">
        <v>1023</v>
      </c>
      <c r="E340" s="15"/>
    </row>
    <row r="341" spans="1:5" ht="16.2">
      <c r="B341" s="19" t="s">
        <v>1024</v>
      </c>
      <c r="E341" s="15"/>
    </row>
    <row r="342" spans="1:5" ht="16.2">
      <c r="B342" s="19" t="s">
        <v>1025</v>
      </c>
      <c r="E342" s="15"/>
    </row>
    <row r="343" spans="1:5">
      <c r="A343" s="39" t="s">
        <v>1026</v>
      </c>
      <c r="B343" s="19" t="s">
        <v>1027</v>
      </c>
      <c r="E343" s="15"/>
    </row>
    <row r="344" spans="1:5">
      <c r="B344" s="19" t="s">
        <v>1028</v>
      </c>
      <c r="E344" s="15"/>
    </row>
    <row r="345" spans="1:5" ht="16.2">
      <c r="B345" s="21" t="s">
        <v>1029</v>
      </c>
      <c r="E345" s="15"/>
    </row>
    <row r="346" spans="1:5" ht="16.2">
      <c r="B346" s="21" t="s">
        <v>1030</v>
      </c>
      <c r="E346" s="15"/>
    </row>
    <row r="347" spans="1:5">
      <c r="B347" s="21" t="s">
        <v>1031</v>
      </c>
      <c r="E347" s="15"/>
    </row>
    <row r="348" spans="1:5" ht="17.399999999999999">
      <c r="B348" s="21" t="s">
        <v>1032</v>
      </c>
      <c r="E348" s="15"/>
    </row>
    <row r="349" spans="1:5">
      <c r="B349" s="21" t="s">
        <v>1033</v>
      </c>
      <c r="E349" s="15"/>
    </row>
    <row r="350" spans="1:5">
      <c r="B350" s="21" t="s">
        <v>1034</v>
      </c>
      <c r="E350" s="15"/>
    </row>
    <row r="351" spans="1:5" ht="17.399999999999999">
      <c r="B351" s="21" t="s">
        <v>1035</v>
      </c>
      <c r="E351" s="15"/>
    </row>
    <row r="352" spans="1:5">
      <c r="B352" s="19" t="s">
        <v>1036</v>
      </c>
      <c r="E352" s="15"/>
    </row>
    <row r="353" spans="1:5" ht="17.399999999999999">
      <c r="B353" s="8" t="s">
        <v>1037</v>
      </c>
      <c r="E353" s="15"/>
    </row>
    <row r="354" spans="1:5" ht="16.2">
      <c r="B354" s="8" t="s">
        <v>1038</v>
      </c>
      <c r="E354" s="15"/>
    </row>
    <row r="355" spans="1:5" ht="16.2">
      <c r="B355" s="8" t="s">
        <v>1039</v>
      </c>
      <c r="E355" s="15"/>
    </row>
    <row r="356" spans="1:5" s="3" customFormat="1">
      <c r="A356" s="53" t="s">
        <v>553</v>
      </c>
      <c r="B356" s="54" t="s">
        <v>1040</v>
      </c>
      <c r="C356" s="126"/>
      <c r="D356" s="47"/>
      <c r="E356" s="126"/>
    </row>
    <row r="357" spans="1:5" ht="27.6">
      <c r="B357" s="21" t="s">
        <v>1041</v>
      </c>
      <c r="D357" s="16"/>
      <c r="E357" s="15"/>
    </row>
    <row r="358" spans="1:5" ht="16.2">
      <c r="B358" s="21" t="s">
        <v>1042</v>
      </c>
      <c r="E358" s="15"/>
    </row>
    <row r="359" spans="1:5" ht="16.2">
      <c r="B359" s="21" t="s">
        <v>1043</v>
      </c>
      <c r="E359" s="15"/>
    </row>
    <row r="360" spans="1:5">
      <c r="B360" s="21" t="s">
        <v>1044</v>
      </c>
      <c r="E360" s="15"/>
    </row>
    <row r="361" spans="1:5">
      <c r="A361" s="39" t="s">
        <v>905</v>
      </c>
      <c r="B361" s="21" t="s">
        <v>1045</v>
      </c>
      <c r="E361" s="15"/>
    </row>
    <row r="362" spans="1:5" ht="16.2">
      <c r="B362" s="19" t="s">
        <v>1022</v>
      </c>
      <c r="E362" s="15"/>
    </row>
    <row r="363" spans="1:5" ht="16.2">
      <c r="B363" s="19" t="s">
        <v>1023</v>
      </c>
      <c r="E363" s="15"/>
    </row>
    <row r="364" spans="1:5" ht="30">
      <c r="B364" s="19" t="s">
        <v>1046</v>
      </c>
      <c r="E364" s="15"/>
    </row>
    <row r="365" spans="1:5" ht="16.2">
      <c r="B365" s="21" t="s">
        <v>1047</v>
      </c>
      <c r="E365" s="15"/>
    </row>
    <row r="366" spans="1:5">
      <c r="B366" s="21" t="s">
        <v>1048</v>
      </c>
      <c r="E366" s="15"/>
    </row>
    <row r="367" spans="1:5">
      <c r="B367" s="21" t="s">
        <v>1049</v>
      </c>
      <c r="E367" s="15"/>
    </row>
    <row r="368" spans="1:5">
      <c r="A368" s="39" t="s">
        <v>909</v>
      </c>
      <c r="B368" s="21" t="s">
        <v>1050</v>
      </c>
      <c r="E368" s="15"/>
    </row>
    <row r="369" spans="1:5">
      <c r="B369" s="21" t="s">
        <v>1051</v>
      </c>
      <c r="E369" s="15"/>
    </row>
    <row r="370" spans="1:5" ht="16.2">
      <c r="B370" s="21" t="s">
        <v>1052</v>
      </c>
      <c r="E370" s="15"/>
    </row>
    <row r="371" spans="1:5" ht="16.2">
      <c r="B371" s="21" t="s">
        <v>1053</v>
      </c>
      <c r="E371" s="15"/>
    </row>
    <row r="372" spans="1:5">
      <c r="B372" s="21" t="s">
        <v>1054</v>
      </c>
      <c r="E372" s="15"/>
    </row>
    <row r="373" spans="1:5" ht="16.2">
      <c r="B373" s="21" t="s">
        <v>1055</v>
      </c>
      <c r="E373" s="15"/>
    </row>
    <row r="374" spans="1:5">
      <c r="B374" s="21" t="s">
        <v>1056</v>
      </c>
      <c r="E374" s="15"/>
    </row>
    <row r="375" spans="1:5" ht="16.2">
      <c r="B375" s="21" t="s">
        <v>1057</v>
      </c>
      <c r="E375" s="15"/>
    </row>
    <row r="376" spans="1:5" ht="16.2">
      <c r="B376" s="21" t="s">
        <v>1058</v>
      </c>
      <c r="E376" s="15"/>
    </row>
    <row r="377" spans="1:5" ht="16.2">
      <c r="B377" s="21" t="s">
        <v>1059</v>
      </c>
      <c r="E377" s="15"/>
    </row>
    <row r="378" spans="1:5" ht="16.2">
      <c r="B378" s="21" t="s">
        <v>1060</v>
      </c>
      <c r="E378" s="15"/>
    </row>
    <row r="379" spans="1:5" ht="16.2">
      <c r="B379" s="21" t="s">
        <v>1061</v>
      </c>
      <c r="E379" s="15"/>
    </row>
    <row r="380" spans="1:5" ht="16.2">
      <c r="B380" s="21" t="s">
        <v>1062</v>
      </c>
      <c r="E380" s="15"/>
    </row>
    <row r="381" spans="1:5">
      <c r="A381" s="14" t="s">
        <v>1063</v>
      </c>
      <c r="B381" s="114" t="s">
        <v>1064</v>
      </c>
      <c r="E381" s="15"/>
    </row>
    <row r="382" spans="1:5" ht="16.2">
      <c r="B382" s="19" t="s">
        <v>1065</v>
      </c>
      <c r="E382" s="15"/>
    </row>
    <row r="383" spans="1:5" s="9" customFormat="1">
      <c r="A383" s="14" t="s">
        <v>1066</v>
      </c>
      <c r="B383" s="114" t="s">
        <v>1067</v>
      </c>
      <c r="C383" s="129"/>
      <c r="D383" s="16"/>
      <c r="E383" s="129"/>
    </row>
    <row r="384" spans="1:5" s="3" customFormat="1">
      <c r="A384" s="53" t="s">
        <v>551</v>
      </c>
      <c r="B384" s="54" t="s">
        <v>1068</v>
      </c>
      <c r="C384" s="126"/>
      <c r="D384" s="47"/>
      <c r="E384" s="126"/>
    </row>
    <row r="385" spans="1:7" ht="27.6">
      <c r="A385" s="53"/>
      <c r="B385" s="21" t="s">
        <v>1069</v>
      </c>
      <c r="C385" s="16"/>
      <c r="D385" s="16"/>
      <c r="E385" s="6"/>
      <c r="F385" s="6"/>
      <c r="G385" s="12"/>
    </row>
    <row r="386" spans="1:7">
      <c r="A386" s="53"/>
      <c r="B386" s="21" t="s">
        <v>1070</v>
      </c>
      <c r="C386" s="16"/>
      <c r="D386" s="16"/>
      <c r="E386" s="6"/>
      <c r="F386" s="6"/>
      <c r="G386" s="12"/>
    </row>
    <row r="387" spans="1:7">
      <c r="A387" s="53"/>
      <c r="B387" s="21" t="s">
        <v>1071</v>
      </c>
      <c r="C387" s="16"/>
      <c r="D387" s="16"/>
      <c r="E387" s="6"/>
      <c r="F387" s="6"/>
      <c r="G387" s="12"/>
    </row>
    <row r="388" spans="1:7">
      <c r="A388" s="14" t="s">
        <v>553</v>
      </c>
      <c r="B388" s="21" t="s">
        <v>1072</v>
      </c>
      <c r="C388" s="16"/>
      <c r="D388" s="16"/>
      <c r="E388" s="6"/>
      <c r="F388" s="6"/>
      <c r="G388" s="12"/>
    </row>
    <row r="389" spans="1:7">
      <c r="A389" s="14" t="s">
        <v>905</v>
      </c>
      <c r="B389" s="21" t="s">
        <v>1073</v>
      </c>
      <c r="C389" s="16"/>
      <c r="D389" s="16"/>
      <c r="E389" s="6"/>
      <c r="F389" s="6"/>
      <c r="G389" s="12"/>
    </row>
    <row r="390" spans="1:7">
      <c r="A390" s="14" t="s">
        <v>909</v>
      </c>
      <c r="B390" s="21" t="s">
        <v>1074</v>
      </c>
      <c r="C390" s="16"/>
      <c r="D390" s="16"/>
      <c r="E390" s="6"/>
      <c r="F390" s="6"/>
      <c r="G390" s="12"/>
    </row>
    <row r="391" spans="1:7">
      <c r="B391" s="21" t="s">
        <v>1075</v>
      </c>
      <c r="C391" s="12"/>
      <c r="D391" s="16"/>
      <c r="E391" s="12"/>
      <c r="F391" s="12"/>
      <c r="G391" s="12"/>
    </row>
    <row r="392" spans="1:7">
      <c r="B392" s="8" t="s">
        <v>1076</v>
      </c>
      <c r="C392" s="12"/>
      <c r="D392" s="16"/>
      <c r="E392" s="6" t="s">
        <v>849</v>
      </c>
      <c r="F392" s="6"/>
      <c r="G392" s="12"/>
    </row>
    <row r="393" spans="1:7">
      <c r="B393" s="8" t="s">
        <v>1077</v>
      </c>
      <c r="C393" s="12"/>
      <c r="D393" s="16"/>
      <c r="E393" s="6" t="s">
        <v>849</v>
      </c>
      <c r="F393" s="6"/>
      <c r="G393" s="12"/>
    </row>
    <row r="394" spans="1:7" ht="27.6">
      <c r="B394" s="21" t="s">
        <v>1078</v>
      </c>
      <c r="C394" s="12"/>
      <c r="D394" s="16"/>
      <c r="E394" s="6" t="s">
        <v>849</v>
      </c>
      <c r="F394" s="6"/>
      <c r="G394" s="12"/>
    </row>
    <row r="395" spans="1:7">
      <c r="B395" s="8" t="s">
        <v>1079</v>
      </c>
      <c r="C395" s="12"/>
      <c r="D395" s="16"/>
      <c r="E395" s="6"/>
      <c r="F395" s="6"/>
      <c r="G395" s="12"/>
    </row>
    <row r="396" spans="1:7" ht="27.6">
      <c r="B396" s="8" t="s">
        <v>1080</v>
      </c>
      <c r="C396" s="12"/>
      <c r="D396" s="16"/>
      <c r="E396" s="6" t="s">
        <v>849</v>
      </c>
      <c r="F396" s="6"/>
      <c r="G396" s="12"/>
    </row>
    <row r="397" spans="1:7">
      <c r="B397" s="8" t="s">
        <v>1081</v>
      </c>
      <c r="C397" s="12"/>
      <c r="D397" s="16"/>
      <c r="E397" s="6" t="s">
        <v>849</v>
      </c>
      <c r="F397" s="6"/>
      <c r="G397" s="12"/>
    </row>
    <row r="398" spans="1:7">
      <c r="B398" s="8" t="s">
        <v>1082</v>
      </c>
      <c r="C398" s="12"/>
      <c r="D398" s="16"/>
      <c r="E398" s="6"/>
      <c r="F398" s="6"/>
      <c r="G398" s="12"/>
    </row>
    <row r="399" spans="1:7">
      <c r="B399" s="8" t="s">
        <v>1083</v>
      </c>
      <c r="C399" s="12"/>
      <c r="D399" s="16"/>
      <c r="E399" s="6"/>
      <c r="F399" s="6"/>
      <c r="G399" s="12"/>
    </row>
    <row r="400" spans="1:7">
      <c r="B400" s="8" t="s">
        <v>1084</v>
      </c>
      <c r="C400" s="12"/>
      <c r="D400" s="16"/>
      <c r="E400" s="6"/>
      <c r="F400" s="6"/>
      <c r="G400" s="12"/>
    </row>
    <row r="401" spans="1:7">
      <c r="B401" s="8" t="s">
        <v>1085</v>
      </c>
      <c r="C401" s="12"/>
      <c r="D401" s="16"/>
      <c r="E401" s="6"/>
      <c r="F401" s="6"/>
      <c r="G401" s="12"/>
    </row>
    <row r="402" spans="1:7">
      <c r="A402" s="14" t="s">
        <v>1066</v>
      </c>
      <c r="B402" s="17" t="s">
        <v>1086</v>
      </c>
      <c r="C402" s="16"/>
      <c r="D402" s="16"/>
      <c r="E402" s="6"/>
      <c r="F402" s="6"/>
      <c r="G402" s="12"/>
    </row>
    <row r="403" spans="1:7">
      <c r="B403" s="21" t="s">
        <v>1087</v>
      </c>
      <c r="C403" s="12"/>
      <c r="D403" s="16"/>
      <c r="E403" s="6"/>
      <c r="F403" s="6"/>
      <c r="G403" s="12"/>
    </row>
    <row r="404" spans="1:7">
      <c r="B404" s="21" t="s">
        <v>1088</v>
      </c>
      <c r="C404" s="12"/>
      <c r="D404" s="16"/>
      <c r="E404" s="6"/>
      <c r="F404" s="6"/>
      <c r="G404" s="12"/>
    </row>
    <row r="405" spans="1:7">
      <c r="B405" s="21" t="s">
        <v>1089</v>
      </c>
      <c r="C405" s="12"/>
      <c r="D405" s="16"/>
      <c r="E405" s="6"/>
      <c r="F405" s="6"/>
      <c r="G405" s="12"/>
    </row>
    <row r="406" spans="1:7">
      <c r="A406" s="14" t="s">
        <v>1090</v>
      </c>
      <c r="B406" s="17" t="s">
        <v>1091</v>
      </c>
      <c r="C406" s="12"/>
      <c r="D406" s="16"/>
      <c r="E406" s="6"/>
      <c r="F406" s="6"/>
      <c r="G406" s="12"/>
    </row>
    <row r="407" spans="1:7">
      <c r="B407" s="21" t="s">
        <v>1092</v>
      </c>
      <c r="C407" s="12"/>
      <c r="D407" s="16"/>
      <c r="E407" s="6"/>
      <c r="F407" s="6"/>
      <c r="G407" s="12"/>
    </row>
    <row r="408" spans="1:7">
      <c r="B408" s="21" t="s">
        <v>1093</v>
      </c>
      <c r="C408" s="12"/>
      <c r="D408" s="16"/>
      <c r="E408" s="6"/>
      <c r="F408" s="6"/>
      <c r="G408" s="12"/>
    </row>
    <row r="409" spans="1:7">
      <c r="B409" s="21" t="s">
        <v>1094</v>
      </c>
      <c r="C409" s="12"/>
      <c r="D409" s="16"/>
      <c r="E409" s="6"/>
      <c r="F409" s="6"/>
      <c r="G409" s="12"/>
    </row>
    <row r="410" spans="1:7">
      <c r="B410" s="21" t="s">
        <v>1095</v>
      </c>
      <c r="C410" s="12"/>
      <c r="D410" s="16"/>
      <c r="E410" s="6"/>
      <c r="F410" s="6"/>
      <c r="G410" s="12"/>
    </row>
    <row r="411" spans="1:7">
      <c r="B411" s="21" t="s">
        <v>1096</v>
      </c>
      <c r="C411" s="12"/>
      <c r="D411" s="16"/>
      <c r="E411" s="6"/>
      <c r="F411" s="6"/>
      <c r="G411" s="12"/>
    </row>
    <row r="412" spans="1:7">
      <c r="B412" s="7"/>
      <c r="C412" s="130"/>
      <c r="D412" s="130"/>
      <c r="E412" s="15"/>
    </row>
    <row r="413" spans="1:7">
      <c r="B413" s="7"/>
      <c r="C413" s="130"/>
      <c r="E413" s="15"/>
    </row>
    <row r="414" spans="1:7">
      <c r="B414" s="7"/>
      <c r="C414" s="130"/>
      <c r="D414" s="131"/>
      <c r="E414" s="15"/>
    </row>
    <row r="415" spans="1:7">
      <c r="D415" s="16"/>
      <c r="F415" s="15"/>
    </row>
    <row r="416" spans="1:7">
      <c r="D416" s="16"/>
      <c r="F416" s="15"/>
    </row>
    <row r="417" spans="1:7">
      <c r="D417" s="16"/>
      <c r="F417" s="15"/>
    </row>
    <row r="418" spans="1:7">
      <c r="D418" s="16"/>
      <c r="F418" s="15"/>
    </row>
    <row r="419" spans="1:7">
      <c r="D419" s="16"/>
      <c r="F419" s="15"/>
    </row>
    <row r="420" spans="1:7">
      <c r="D420" s="16"/>
      <c r="F420" s="15"/>
    </row>
    <row r="421" spans="1:7">
      <c r="D421" s="16"/>
      <c r="F421" s="15"/>
    </row>
    <row r="422" spans="1:7">
      <c r="D422" s="16"/>
      <c r="F422" s="15"/>
    </row>
    <row r="423" spans="1:7">
      <c r="D423" s="16"/>
      <c r="F423" s="15"/>
    </row>
    <row r="424" spans="1:7">
      <c r="A424" s="14" t="s">
        <v>1097</v>
      </c>
      <c r="D424" s="16"/>
      <c r="F424" s="15"/>
    </row>
    <row r="425" spans="1:7" s="226" customFormat="1">
      <c r="A425" s="218">
        <v>1</v>
      </c>
      <c r="B425" s="223" t="s">
        <v>1098</v>
      </c>
      <c r="C425" s="225"/>
      <c r="D425" s="225"/>
      <c r="E425" s="225"/>
      <c r="F425" s="225"/>
      <c r="G425" s="225"/>
    </row>
    <row r="426" spans="1:7" s="226" customFormat="1">
      <c r="A426" s="218" t="s">
        <v>1099</v>
      </c>
      <c r="B426" s="226" t="s">
        <v>550</v>
      </c>
      <c r="C426" s="224"/>
      <c r="D426" s="225"/>
    </row>
    <row r="427" spans="1:7" s="222" customFormat="1">
      <c r="A427" s="218"/>
      <c r="B427" s="230" t="s">
        <v>1100</v>
      </c>
      <c r="C427" s="221"/>
      <c r="D427" s="221"/>
      <c r="E427" s="232"/>
      <c r="F427" s="233"/>
      <c r="G427" s="221"/>
    </row>
    <row r="428" spans="1:7" s="222" customFormat="1">
      <c r="A428" s="218"/>
      <c r="B428" s="231" t="s">
        <v>1101</v>
      </c>
      <c r="C428" s="220"/>
      <c r="D428" s="225" t="s">
        <v>1418</v>
      </c>
      <c r="E428" s="220"/>
    </row>
    <row r="429" spans="1:7" s="222" customFormat="1" ht="16.2">
      <c r="A429" s="218"/>
      <c r="B429" s="230" t="s">
        <v>1448</v>
      </c>
      <c r="C429" s="220"/>
      <c r="D429" s="221"/>
      <c r="E429" s="220"/>
    </row>
    <row r="430" spans="1:7" s="222" customFormat="1" ht="16.2">
      <c r="A430" s="218"/>
      <c r="B430" s="231" t="s">
        <v>1449</v>
      </c>
      <c r="C430" s="220"/>
      <c r="D430" s="225" t="s">
        <v>1420</v>
      </c>
      <c r="E430" s="220"/>
    </row>
    <row r="431" spans="1:7" s="222" customFormat="1">
      <c r="A431" s="218"/>
      <c r="B431" s="219" t="s">
        <v>1102</v>
      </c>
      <c r="C431" s="220"/>
      <c r="D431" s="221"/>
      <c r="E431" s="220"/>
    </row>
    <row r="432" spans="1:7" s="222" customFormat="1" ht="16.2">
      <c r="A432" s="218"/>
      <c r="B432" s="219" t="s">
        <v>1450</v>
      </c>
      <c r="C432" s="220"/>
      <c r="D432" s="221"/>
      <c r="E432" s="220"/>
    </row>
    <row r="433" spans="1:7" s="222" customFormat="1" ht="16.2">
      <c r="A433" s="218"/>
      <c r="B433" s="219" t="s">
        <v>1451</v>
      </c>
      <c r="C433" s="220"/>
      <c r="D433" s="225" t="s">
        <v>1419</v>
      </c>
      <c r="E433" s="220"/>
    </row>
    <row r="434" spans="1:7" s="242" customFormat="1">
      <c r="A434" s="240"/>
      <c r="B434" s="228" t="s">
        <v>1103</v>
      </c>
      <c r="C434" s="241"/>
      <c r="D434" s="229"/>
      <c r="E434" s="241"/>
    </row>
    <row r="435" spans="1:7" s="242" customFormat="1">
      <c r="A435" s="240"/>
      <c r="B435" s="228" t="s">
        <v>1104</v>
      </c>
      <c r="C435" s="241"/>
      <c r="D435" s="229"/>
      <c r="E435" s="241"/>
    </row>
    <row r="436" spans="1:7" s="226" customFormat="1">
      <c r="A436" s="218" t="s">
        <v>1105</v>
      </c>
      <c r="B436" s="223" t="s">
        <v>591</v>
      </c>
      <c r="C436" s="224"/>
      <c r="D436" s="225"/>
      <c r="E436" s="224"/>
    </row>
    <row r="437" spans="1:7" s="237" customFormat="1">
      <c r="A437" s="218" t="s">
        <v>1106</v>
      </c>
      <c r="B437" s="234" t="s">
        <v>593</v>
      </c>
      <c r="C437" s="235"/>
      <c r="D437" s="236"/>
      <c r="E437" s="235"/>
    </row>
    <row r="438" spans="1:7" s="237" customFormat="1">
      <c r="A438" s="218"/>
      <c r="B438" s="231" t="s">
        <v>1414</v>
      </c>
      <c r="C438" s="235"/>
      <c r="D438" s="236"/>
      <c r="E438" s="235"/>
    </row>
    <row r="439" spans="1:7" s="222" customFormat="1">
      <c r="A439" s="218"/>
      <c r="B439" s="231" t="s">
        <v>1415</v>
      </c>
      <c r="C439" s="220"/>
      <c r="D439" s="225" t="s">
        <v>1417</v>
      </c>
      <c r="E439" s="220"/>
    </row>
    <row r="440" spans="1:7" s="237" customFormat="1">
      <c r="A440" s="218" t="s">
        <v>1107</v>
      </c>
      <c r="B440" s="234" t="s">
        <v>1108</v>
      </c>
      <c r="C440" s="235"/>
      <c r="D440" s="236"/>
      <c r="E440" s="236"/>
      <c r="F440" s="236"/>
      <c r="G440" s="236"/>
    </row>
    <row r="441" spans="1:7" s="222" customFormat="1" ht="16.2">
      <c r="A441" s="218"/>
      <c r="B441" s="223" t="s">
        <v>1452</v>
      </c>
      <c r="C441" s="221"/>
      <c r="D441" s="221"/>
      <c r="E441" s="221"/>
      <c r="F441" s="221"/>
      <c r="G441" s="221"/>
    </row>
    <row r="442" spans="1:7" s="222" customFormat="1">
      <c r="A442" s="218"/>
      <c r="B442" s="231" t="s">
        <v>1416</v>
      </c>
      <c r="C442" s="221"/>
      <c r="D442" s="221" t="str">
        <f>($D$439)</f>
        <v>xxxx</v>
      </c>
      <c r="E442" s="221"/>
      <c r="F442" s="221"/>
      <c r="G442" s="221"/>
    </row>
    <row r="443" spans="1:7" s="222" customFormat="1">
      <c r="A443" s="218"/>
      <c r="B443" s="231" t="s">
        <v>1430</v>
      </c>
      <c r="C443" s="227"/>
      <c r="D443" s="227" t="s">
        <v>1109</v>
      </c>
      <c r="E443" s="227"/>
      <c r="F443" s="227"/>
      <c r="G443" s="221"/>
    </row>
    <row r="444" spans="1:7" s="222" customFormat="1">
      <c r="A444" s="218"/>
      <c r="B444" s="231" t="s">
        <v>1413</v>
      </c>
      <c r="C444" s="221"/>
      <c r="D444" s="225">
        <v>0</v>
      </c>
      <c r="E444" s="227" t="s">
        <v>1110</v>
      </c>
      <c r="F444" s="221"/>
      <c r="G444" s="221"/>
    </row>
    <row r="445" spans="1:7" s="222" customFormat="1">
      <c r="A445" s="218"/>
      <c r="B445" s="231" t="s">
        <v>1411</v>
      </c>
      <c r="C445" s="221"/>
      <c r="D445" s="227"/>
      <c r="E445" s="221"/>
      <c r="F445" s="221"/>
      <c r="G445" s="221"/>
    </row>
    <row r="446" spans="1:7" s="222" customFormat="1">
      <c r="A446" s="218"/>
      <c r="B446" s="219" t="s">
        <v>1431</v>
      </c>
      <c r="C446" s="221"/>
      <c r="D446" s="221" t="s">
        <v>1422</v>
      </c>
      <c r="E446" s="221"/>
      <c r="F446" s="221"/>
      <c r="G446" s="221"/>
    </row>
    <row r="447" spans="1:7" s="222" customFormat="1" ht="16.2">
      <c r="A447" s="218"/>
      <c r="B447" s="219" t="s">
        <v>1453</v>
      </c>
      <c r="C447" s="221"/>
      <c r="D447" s="225">
        <v>0</v>
      </c>
      <c r="E447" s="221"/>
      <c r="F447" s="221"/>
      <c r="G447" s="221"/>
    </row>
    <row r="448" spans="1:7" s="222" customFormat="1">
      <c r="A448" s="218"/>
      <c r="B448" s="231" t="s">
        <v>1424</v>
      </c>
      <c r="C448" s="227">
        <v>2.1</v>
      </c>
      <c r="D448" s="225"/>
      <c r="E448" s="221"/>
      <c r="F448" s="221"/>
      <c r="G448" s="221"/>
    </row>
    <row r="449" spans="1:7" s="222" customFormat="1">
      <c r="A449" s="218"/>
      <c r="B449" s="231" t="s">
        <v>1421</v>
      </c>
      <c r="C449" s="227"/>
      <c r="D449" s="225"/>
      <c r="E449" s="221"/>
      <c r="F449" s="221"/>
      <c r="G449" s="221"/>
    </row>
    <row r="450" spans="1:7" s="222" customFormat="1" ht="16.2">
      <c r="A450" s="218"/>
      <c r="B450" s="219" t="s">
        <v>1423</v>
      </c>
      <c r="C450" s="221"/>
      <c r="D450" s="221" t="e">
        <f>(($D$447)/($D$444))*100</f>
        <v>#DIV/0!</v>
      </c>
      <c r="E450" s="221" t="s">
        <v>1454</v>
      </c>
      <c r="F450" s="221"/>
      <c r="G450" s="221"/>
    </row>
    <row r="451" spans="1:7" s="222" customFormat="1">
      <c r="A451" s="218"/>
      <c r="B451" s="219" t="s">
        <v>1428</v>
      </c>
      <c r="C451" s="221"/>
      <c r="D451" s="221" t="s">
        <v>1427</v>
      </c>
      <c r="E451" s="221"/>
      <c r="F451" s="221"/>
      <c r="G451" s="221"/>
    </row>
    <row r="452" spans="1:7" s="222" customFormat="1">
      <c r="A452" s="218"/>
      <c r="B452" s="231" t="s">
        <v>1425</v>
      </c>
      <c r="C452" s="221"/>
      <c r="D452" s="221"/>
      <c r="E452" s="221"/>
      <c r="F452" s="221"/>
      <c r="G452" s="221"/>
    </row>
    <row r="453" spans="1:7" s="222" customFormat="1">
      <c r="A453" s="218"/>
      <c r="B453" s="219" t="s">
        <v>1426</v>
      </c>
      <c r="C453" s="221">
        <v>2.2000000000000002</v>
      </c>
      <c r="D453" s="221"/>
      <c r="E453" s="221"/>
      <c r="F453" s="221"/>
      <c r="G453" s="221"/>
    </row>
    <row r="454" spans="1:7" s="222" customFormat="1">
      <c r="A454" s="218"/>
      <c r="B454" s="231" t="s">
        <v>1429</v>
      </c>
      <c r="C454" s="221"/>
      <c r="D454" s="221"/>
      <c r="E454" s="221"/>
      <c r="F454" s="221"/>
      <c r="G454" s="221"/>
    </row>
    <row r="455" spans="1:7" s="222" customFormat="1" ht="16.2">
      <c r="A455" s="218"/>
      <c r="B455" s="219" t="s">
        <v>1455</v>
      </c>
      <c r="C455" s="221"/>
      <c r="D455" s="225">
        <f>($D$444)-($D$447)</f>
        <v>0</v>
      </c>
      <c r="E455" s="221"/>
      <c r="F455" s="221"/>
      <c r="G455" s="221"/>
    </row>
    <row r="456" spans="1:7" s="222" customFormat="1">
      <c r="A456" s="218"/>
      <c r="B456" s="231" t="s">
        <v>1432</v>
      </c>
      <c r="C456" s="221"/>
      <c r="D456" s="225"/>
      <c r="E456" s="221"/>
      <c r="F456" s="221"/>
      <c r="G456" s="221"/>
    </row>
    <row r="457" spans="1:7" s="222" customFormat="1" ht="16.2">
      <c r="A457" s="218"/>
      <c r="B457" s="219" t="s">
        <v>1433</v>
      </c>
      <c r="C457" s="221"/>
      <c r="D457" s="221" t="e">
        <f>100-($D$450)</f>
        <v>#DIV/0!</v>
      </c>
      <c r="E457" s="221" t="s">
        <v>1454</v>
      </c>
      <c r="F457" s="221"/>
      <c r="G457" s="221"/>
    </row>
    <row r="458" spans="1:7" s="226" customFormat="1" ht="16.2">
      <c r="A458" s="218"/>
      <c r="B458" s="238" t="s">
        <v>1456</v>
      </c>
      <c r="C458" s="225"/>
      <c r="D458" s="225"/>
      <c r="E458" s="225"/>
      <c r="F458" s="225"/>
      <c r="G458" s="225"/>
    </row>
    <row r="459" spans="1:7" s="222" customFormat="1">
      <c r="A459" s="218"/>
      <c r="B459" s="230" t="s">
        <v>1434</v>
      </c>
      <c r="C459" s="221"/>
      <c r="D459" s="221"/>
      <c r="E459" s="221"/>
      <c r="F459" s="221"/>
      <c r="G459" s="221"/>
    </row>
    <row r="460" spans="1:7" s="222" customFormat="1">
      <c r="A460" s="218"/>
      <c r="B460" s="230" t="s">
        <v>1437</v>
      </c>
      <c r="C460" s="221">
        <v>2.2999999999999998</v>
      </c>
      <c r="D460" s="221"/>
      <c r="E460" s="221"/>
      <c r="F460" s="221"/>
      <c r="G460" s="221"/>
    </row>
    <row r="461" spans="1:7" s="222" customFormat="1">
      <c r="A461" s="218"/>
      <c r="B461" s="230" t="s">
        <v>1435</v>
      </c>
      <c r="C461" s="221"/>
      <c r="D461" s="221"/>
      <c r="E461" s="221"/>
      <c r="F461" s="221"/>
      <c r="G461" s="221"/>
    </row>
    <row r="462" spans="1:7" s="222" customFormat="1">
      <c r="A462" s="218"/>
      <c r="B462" s="230" t="s">
        <v>1436</v>
      </c>
      <c r="C462" s="221"/>
      <c r="D462" s="221"/>
      <c r="E462" s="221"/>
      <c r="F462" s="221"/>
      <c r="G462" s="221"/>
    </row>
    <row r="463" spans="1:7" s="222" customFormat="1" ht="16.2">
      <c r="A463" s="218"/>
      <c r="B463" s="230" t="s">
        <v>1457</v>
      </c>
      <c r="C463" s="221">
        <v>2.4</v>
      </c>
      <c r="D463" s="221"/>
      <c r="E463" s="221"/>
      <c r="F463" s="221"/>
      <c r="G463" s="221"/>
    </row>
    <row r="464" spans="1:7" s="222" customFormat="1">
      <c r="A464" s="218"/>
      <c r="B464" s="230" t="s">
        <v>1438</v>
      </c>
      <c r="C464" s="221"/>
      <c r="D464" s="221"/>
      <c r="E464" s="221"/>
      <c r="F464" s="221"/>
      <c r="G464" s="221"/>
    </row>
    <row r="465" spans="1:7" s="222" customFormat="1">
      <c r="A465" s="218"/>
      <c r="B465" s="230" t="s">
        <v>1439</v>
      </c>
      <c r="C465" s="221"/>
      <c r="D465" s="221"/>
      <c r="E465" s="221"/>
      <c r="F465" s="221"/>
      <c r="G465" s="221"/>
    </row>
    <row r="466" spans="1:7" s="222" customFormat="1">
      <c r="A466" s="218"/>
      <c r="B466" s="230" t="s">
        <v>1440</v>
      </c>
      <c r="C466" s="227"/>
      <c r="D466" s="227" t="s">
        <v>1111</v>
      </c>
      <c r="E466" s="221"/>
      <c r="F466" s="221"/>
      <c r="G466" s="221"/>
    </row>
    <row r="467" spans="1:7" s="222" customFormat="1">
      <c r="A467" s="218"/>
      <c r="B467" s="230" t="s">
        <v>1442</v>
      </c>
      <c r="C467" s="221"/>
      <c r="D467" s="225">
        <v>0</v>
      </c>
      <c r="E467" s="221" t="s">
        <v>1412</v>
      </c>
      <c r="F467" s="221"/>
      <c r="G467" s="221"/>
    </row>
    <row r="468" spans="1:7" s="222" customFormat="1">
      <c r="A468" s="218"/>
      <c r="B468" s="230" t="s">
        <v>1441</v>
      </c>
      <c r="C468" s="221"/>
      <c r="D468" s="225"/>
      <c r="E468" s="221"/>
      <c r="F468" s="221"/>
      <c r="G468" s="221"/>
    </row>
    <row r="469" spans="1:7" s="222" customFormat="1" ht="27.6">
      <c r="A469" s="218"/>
      <c r="B469" s="231" t="s">
        <v>1443</v>
      </c>
      <c r="C469" s="221"/>
      <c r="D469" s="227" t="s">
        <v>1109</v>
      </c>
      <c r="E469" s="221"/>
      <c r="F469" s="221"/>
      <c r="G469" s="221"/>
    </row>
    <row r="470" spans="1:7" s="239" customFormat="1">
      <c r="A470" s="218"/>
      <c r="B470" s="231" t="s">
        <v>1444</v>
      </c>
      <c r="C470" s="227"/>
      <c r="D470" s="218">
        <v>0</v>
      </c>
      <c r="E470" s="227" t="s">
        <v>1412</v>
      </c>
      <c r="F470" s="231"/>
      <c r="G470" s="231"/>
    </row>
    <row r="471" spans="1:7" s="239" customFormat="1">
      <c r="A471" s="218"/>
      <c r="B471" s="231" t="s">
        <v>1445</v>
      </c>
      <c r="C471" s="227"/>
      <c r="D471" s="218"/>
      <c r="E471" s="227"/>
      <c r="F471" s="231"/>
      <c r="G471" s="231"/>
    </row>
    <row r="472" spans="1:7" s="222" customFormat="1">
      <c r="A472" s="218"/>
      <c r="B472" s="231" t="s">
        <v>1446</v>
      </c>
      <c r="C472" s="221"/>
      <c r="D472" s="221" t="str">
        <f>($D$428)</f>
        <v>n</v>
      </c>
      <c r="E472" s="221"/>
      <c r="F472" s="221"/>
      <c r="G472" s="221"/>
    </row>
    <row r="473" spans="1:7" s="222" customFormat="1">
      <c r="A473" s="218"/>
      <c r="B473" s="231" t="s">
        <v>1447</v>
      </c>
      <c r="C473" s="221"/>
      <c r="D473" s="221" t="e">
        <f>($D$467+$D$470)*($D$472)</f>
        <v>#VALUE!</v>
      </c>
      <c r="E473" s="221"/>
      <c r="F473" s="221"/>
      <c r="G473" s="221"/>
    </row>
    <row r="474" spans="1:7" s="222" customFormat="1" ht="16.2">
      <c r="A474" s="218"/>
      <c r="B474" s="231" t="s">
        <v>1458</v>
      </c>
      <c r="C474" s="221"/>
      <c r="D474" s="221"/>
      <c r="E474" s="221"/>
      <c r="F474" s="221"/>
      <c r="G474" s="221"/>
    </row>
    <row r="475" spans="1:7" s="222" customFormat="1" ht="16.2">
      <c r="A475" s="218"/>
      <c r="B475" s="231" t="s">
        <v>1459</v>
      </c>
      <c r="C475" s="221"/>
      <c r="D475" s="221" t="e">
        <f>($D$467+$D$470)*($D$472)</f>
        <v>#VALUE!</v>
      </c>
      <c r="E475" s="221"/>
      <c r="F475" s="221"/>
      <c r="G475" s="221"/>
    </row>
    <row r="476" spans="1:7" s="10" customFormat="1" ht="16.2">
      <c r="A476" s="14"/>
      <c r="B476" s="21" t="s">
        <v>1112</v>
      </c>
      <c r="C476" s="12"/>
      <c r="D476" s="12" t="str">
        <f>($D$430)</f>
        <v>Ghh</v>
      </c>
      <c r="E476" s="7"/>
      <c r="F476" s="7"/>
      <c r="G476" s="7"/>
    </row>
    <row r="477" spans="1:7" ht="16.2">
      <c r="B477" s="7" t="s">
        <v>1113</v>
      </c>
      <c r="C477" s="12"/>
      <c r="D477" s="20" t="e">
        <f>($D$475)+($D$476)</f>
        <v>#VALUE!</v>
      </c>
      <c r="E477" s="12"/>
      <c r="F477" s="12"/>
      <c r="G477" s="12"/>
    </row>
    <row r="478" spans="1:7" s="9" customFormat="1">
      <c r="A478" s="14"/>
      <c r="B478" s="125" t="s">
        <v>1114</v>
      </c>
      <c r="C478" s="16"/>
      <c r="D478" s="16"/>
      <c r="E478" s="16"/>
      <c r="F478" s="16"/>
      <c r="G478" s="16"/>
    </row>
    <row r="479" spans="1:7">
      <c r="B479" s="7" t="s">
        <v>666</v>
      </c>
      <c r="C479" s="12"/>
      <c r="E479" s="12"/>
      <c r="F479" s="12"/>
      <c r="G479" s="12"/>
    </row>
    <row r="480" spans="1:7" ht="16.2">
      <c r="B480" s="21" t="s">
        <v>667</v>
      </c>
      <c r="C480" s="12"/>
      <c r="E480" s="12"/>
      <c r="F480" s="12"/>
      <c r="G480" s="12"/>
    </row>
    <row r="481" spans="1:7">
      <c r="B481" s="21" t="s">
        <v>1115</v>
      </c>
      <c r="C481" s="12"/>
      <c r="D481" s="12" t="e">
        <f>($D$444)+($D$477)</f>
        <v>#VALUE!</v>
      </c>
      <c r="E481" s="12"/>
      <c r="F481" s="12"/>
      <c r="G481" s="12"/>
    </row>
    <row r="482" spans="1:7">
      <c r="B482" s="134" t="s">
        <v>1116</v>
      </c>
      <c r="C482" s="12"/>
      <c r="E482" s="12"/>
      <c r="F482" s="12"/>
      <c r="G482" s="12"/>
    </row>
    <row r="483" spans="1:7" ht="16.2">
      <c r="B483" s="7" t="s">
        <v>1117</v>
      </c>
      <c r="C483" s="12"/>
      <c r="E483" s="12"/>
      <c r="F483" s="12"/>
      <c r="G483" s="12"/>
    </row>
    <row r="484" spans="1:7" ht="16.2">
      <c r="B484" s="137" t="s">
        <v>1118</v>
      </c>
      <c r="C484" s="12"/>
      <c r="D484" s="135" t="s">
        <v>1119</v>
      </c>
      <c r="E484" s="12"/>
      <c r="F484" s="12"/>
      <c r="G484" s="12"/>
    </row>
    <row r="485" spans="1:7" ht="16.2">
      <c r="B485" s="7" t="s">
        <v>1120</v>
      </c>
      <c r="C485" s="12"/>
      <c r="D485" s="135">
        <v>0</v>
      </c>
      <c r="E485" s="12"/>
      <c r="F485" s="12"/>
      <c r="G485" s="12"/>
    </row>
    <row r="486" spans="1:7" ht="16.2">
      <c r="B486" s="137" t="s">
        <v>1121</v>
      </c>
      <c r="C486" s="12"/>
      <c r="D486" s="12" t="e">
        <f>($D$485)*100/($D$481)</f>
        <v>#VALUE!</v>
      </c>
      <c r="E486" s="12" t="s">
        <v>1122</v>
      </c>
      <c r="F486" s="12"/>
      <c r="G486" s="12"/>
    </row>
    <row r="487" spans="1:7" ht="16.2">
      <c r="B487" s="7" t="s">
        <v>1123</v>
      </c>
      <c r="C487" s="12"/>
      <c r="E487" s="12"/>
      <c r="F487" s="12"/>
      <c r="G487" s="12"/>
    </row>
    <row r="488" spans="1:7" ht="16.2">
      <c r="B488" s="137" t="s">
        <v>1124</v>
      </c>
      <c r="C488" s="12"/>
      <c r="D488" s="135" t="s">
        <v>1119</v>
      </c>
      <c r="E488" s="12"/>
      <c r="F488" s="12"/>
      <c r="G488" s="12"/>
    </row>
    <row r="489" spans="1:7" ht="16.2">
      <c r="B489" s="7" t="s">
        <v>1125</v>
      </c>
      <c r="C489" s="12"/>
      <c r="D489" s="135" t="e">
        <f>($D$481-($D$485))</f>
        <v>#VALUE!</v>
      </c>
      <c r="E489" s="12"/>
      <c r="F489" s="12"/>
      <c r="G489" s="12"/>
    </row>
    <row r="490" spans="1:7" ht="16.2">
      <c r="B490" s="137" t="s">
        <v>1126</v>
      </c>
      <c r="C490" s="12"/>
      <c r="D490" s="12" t="e">
        <f>($D$489)*100/($D$481)</f>
        <v>#VALUE!</v>
      </c>
      <c r="E490" s="12" t="s">
        <v>1127</v>
      </c>
      <c r="F490" s="12"/>
      <c r="G490" s="12"/>
    </row>
    <row r="491" spans="1:7">
      <c r="A491" s="14" t="s">
        <v>1128</v>
      </c>
      <c r="B491" s="125" t="s">
        <v>669</v>
      </c>
      <c r="C491" s="12"/>
      <c r="E491" s="12"/>
      <c r="F491" s="12"/>
      <c r="G491" s="12"/>
    </row>
    <row r="492" spans="1:7" ht="16.2">
      <c r="A492" s="14" t="s">
        <v>551</v>
      </c>
      <c r="B492" s="8" t="s">
        <v>1129</v>
      </c>
      <c r="C492" s="12"/>
      <c r="D492" s="132">
        <v>0</v>
      </c>
      <c r="E492" s="12"/>
      <c r="F492" s="12"/>
      <c r="G492" s="12"/>
    </row>
    <row r="493" spans="1:7" ht="16.2">
      <c r="A493" s="14" t="s">
        <v>553</v>
      </c>
      <c r="B493" s="125" t="s">
        <v>1130</v>
      </c>
      <c r="C493" s="12"/>
      <c r="E493" s="12"/>
      <c r="F493" s="12"/>
      <c r="G493" s="12"/>
    </row>
    <row r="494" spans="1:7" ht="16.2">
      <c r="B494" s="81" t="s">
        <v>671</v>
      </c>
      <c r="C494" s="12"/>
      <c r="E494" s="12"/>
      <c r="F494" s="12"/>
      <c r="G494" s="12"/>
    </row>
    <row r="495" spans="1:7">
      <c r="B495" s="81" t="s">
        <v>1131</v>
      </c>
      <c r="C495" s="12"/>
      <c r="D495" s="12">
        <f>($D$492)</f>
        <v>0</v>
      </c>
      <c r="E495" s="12"/>
      <c r="F495" s="12"/>
      <c r="G495" s="12"/>
    </row>
    <row r="496" spans="1:7">
      <c r="B496" s="81" t="s">
        <v>1132</v>
      </c>
      <c r="C496" s="12"/>
      <c r="D496" s="12" t="str">
        <f>($D$439)</f>
        <v>xxxx</v>
      </c>
      <c r="E496" s="12"/>
      <c r="F496" s="12"/>
      <c r="G496" s="12"/>
    </row>
    <row r="497" spans="1:7" ht="15.75" customHeight="1">
      <c r="B497" s="134" t="s">
        <v>1133</v>
      </c>
      <c r="C497" s="12"/>
      <c r="D497" s="133" t="s">
        <v>1109</v>
      </c>
      <c r="E497" s="12"/>
      <c r="F497" s="12"/>
      <c r="G497" s="12"/>
    </row>
    <row r="498" spans="1:7" ht="16.2">
      <c r="B498" s="17" t="s">
        <v>1134</v>
      </c>
      <c r="C498" s="12"/>
      <c r="D498" s="132">
        <v>0</v>
      </c>
      <c r="E498" s="12" t="s">
        <v>1135</v>
      </c>
      <c r="F498" s="12"/>
      <c r="G498" s="12"/>
    </row>
    <row r="499" spans="1:7" ht="16.2">
      <c r="A499" s="14" t="s">
        <v>555</v>
      </c>
      <c r="B499" s="138" t="s">
        <v>1136</v>
      </c>
      <c r="C499" s="12"/>
      <c r="E499" s="12"/>
      <c r="F499" s="12"/>
      <c r="G499" s="12"/>
    </row>
    <row r="500" spans="1:7" ht="16.2">
      <c r="B500" s="21" t="s">
        <v>1137</v>
      </c>
      <c r="C500" s="12"/>
      <c r="D500" s="12" t="str">
        <f>($D$433)</f>
        <v>vmax</v>
      </c>
      <c r="E500" s="12"/>
      <c r="F500" s="12"/>
      <c r="G500" s="12"/>
    </row>
    <row r="501" spans="1:7">
      <c r="A501" s="14" t="s">
        <v>1138</v>
      </c>
      <c r="B501" s="125" t="s">
        <v>1139</v>
      </c>
      <c r="C501" s="12"/>
      <c r="E501" s="12"/>
      <c r="F501" s="12"/>
      <c r="G501" s="12"/>
    </row>
    <row r="502" spans="1:7" ht="16.2">
      <c r="B502" s="8" t="s">
        <v>1140</v>
      </c>
      <c r="C502" s="16"/>
      <c r="E502" s="12"/>
      <c r="F502" s="12"/>
      <c r="G502" s="12"/>
    </row>
    <row r="503" spans="1:7">
      <c r="B503" s="21" t="s">
        <v>1141</v>
      </c>
      <c r="C503" s="39"/>
      <c r="D503" s="133" t="s">
        <v>1109</v>
      </c>
      <c r="E503" s="12"/>
      <c r="F503" s="12"/>
      <c r="G503" s="12"/>
    </row>
    <row r="504" spans="1:7">
      <c r="B504" s="139" t="s">
        <v>1142</v>
      </c>
      <c r="C504" s="16"/>
      <c r="D504" s="135">
        <v>0</v>
      </c>
      <c r="E504" s="12" t="s">
        <v>1110</v>
      </c>
      <c r="F504" s="12"/>
      <c r="G504" s="12"/>
    </row>
    <row r="505" spans="1:7">
      <c r="B505" s="8" t="s">
        <v>1143</v>
      </c>
      <c r="C505" s="16"/>
      <c r="D505" s="12">
        <f>($D$492)</f>
        <v>0</v>
      </c>
      <c r="E505" s="12"/>
      <c r="F505" s="12"/>
      <c r="G505" s="12"/>
    </row>
    <row r="506" spans="1:7">
      <c r="B506" s="8" t="s">
        <v>1144</v>
      </c>
      <c r="C506" s="16"/>
      <c r="E506" s="12"/>
      <c r="F506" s="12"/>
      <c r="G506" s="12"/>
    </row>
    <row r="507" spans="1:7" ht="30">
      <c r="B507" s="21" t="s">
        <v>1145</v>
      </c>
      <c r="C507" s="16"/>
      <c r="D507" s="133" t="s">
        <v>1109</v>
      </c>
      <c r="E507" s="12"/>
      <c r="F507" s="12"/>
      <c r="G507" s="12"/>
    </row>
    <row r="508" spans="1:7" ht="16.2">
      <c r="B508" s="17" t="s">
        <v>1146</v>
      </c>
      <c r="C508" s="16"/>
      <c r="D508" s="135">
        <v>0</v>
      </c>
      <c r="E508" s="12" t="s">
        <v>1110</v>
      </c>
      <c r="F508" s="12"/>
      <c r="G508" s="12"/>
    </row>
    <row r="509" spans="1:7" s="11" customFormat="1" ht="27.6">
      <c r="A509" s="140"/>
      <c r="B509" s="134" t="s">
        <v>1147</v>
      </c>
      <c r="C509" s="130"/>
      <c r="D509" s="131"/>
      <c r="E509" s="131"/>
      <c r="F509" s="131"/>
      <c r="G509" s="131"/>
    </row>
    <row r="510" spans="1:7" s="11" customFormat="1" ht="17.399999999999999">
      <c r="A510" s="140"/>
      <c r="B510" s="134" t="s">
        <v>1148</v>
      </c>
      <c r="C510" s="130"/>
      <c r="D510" s="131"/>
      <c r="E510" s="131"/>
      <c r="F510" s="131"/>
      <c r="G510" s="131"/>
    </row>
    <row r="511" spans="1:7" s="11" customFormat="1" ht="16.2">
      <c r="A511" s="140"/>
      <c r="B511" s="138" t="s">
        <v>1149</v>
      </c>
      <c r="C511" s="130"/>
      <c r="D511" s="131" t="e">
        <f>($D$508)*(1+((($D$500)*(10^3)/3600)^2)/1500)</f>
        <v>#VALUE!</v>
      </c>
      <c r="E511" s="131"/>
      <c r="F511" s="131"/>
      <c r="G511" s="131"/>
    </row>
    <row r="512" spans="1:7" s="11" customFormat="1">
      <c r="A512" s="140"/>
      <c r="B512" s="138" t="s">
        <v>1150</v>
      </c>
      <c r="C512" s="130"/>
      <c r="D512" s="141" t="s">
        <v>1109</v>
      </c>
      <c r="E512" s="131"/>
      <c r="F512" s="131"/>
      <c r="G512" s="131"/>
    </row>
    <row r="513" spans="1:7" s="11" customFormat="1">
      <c r="A513" s="140"/>
      <c r="B513" s="138" t="s">
        <v>1151</v>
      </c>
      <c r="C513" s="130"/>
      <c r="D513" s="142">
        <v>0</v>
      </c>
      <c r="E513" s="131" t="s">
        <v>1110</v>
      </c>
      <c r="F513" s="131"/>
      <c r="G513" s="131"/>
    </row>
    <row r="514" spans="1:7" s="11" customFormat="1">
      <c r="A514" s="140" t="s">
        <v>1152</v>
      </c>
      <c r="B514" s="138" t="s">
        <v>699</v>
      </c>
      <c r="C514" s="130"/>
      <c r="D514" s="131"/>
      <c r="E514" s="131"/>
      <c r="F514" s="131"/>
    </row>
    <row r="515" spans="1:7">
      <c r="A515" s="14" t="s">
        <v>551</v>
      </c>
      <c r="B515" s="17" t="s">
        <v>700</v>
      </c>
      <c r="C515" s="47"/>
      <c r="E515" s="15"/>
    </row>
    <row r="516" spans="1:7">
      <c r="B516" s="8" t="s">
        <v>1153</v>
      </c>
      <c r="C516" s="47"/>
      <c r="E516" s="15"/>
    </row>
    <row r="517" spans="1:7">
      <c r="B517" s="21" t="s">
        <v>1154</v>
      </c>
      <c r="C517" s="12"/>
      <c r="E517" s="12"/>
    </row>
    <row r="518" spans="1:7" ht="16.2">
      <c r="B518" s="21" t="s">
        <v>1155</v>
      </c>
      <c r="C518" s="16"/>
      <c r="E518" s="12"/>
    </row>
    <row r="519" spans="1:7" ht="16.2">
      <c r="B519" s="21" t="s">
        <v>1156</v>
      </c>
      <c r="C519" s="16"/>
      <c r="E519" s="12"/>
    </row>
    <row r="520" spans="1:7" ht="16.2">
      <c r="B520" s="21" t="s">
        <v>1157</v>
      </c>
      <c r="C520" s="16"/>
      <c r="E520" s="12"/>
    </row>
    <row r="521" spans="1:7">
      <c r="B521" s="8" t="s">
        <v>1158</v>
      </c>
      <c r="C521" s="47"/>
      <c r="D521" s="12" t="str">
        <f>($D$439)</f>
        <v>xxxx</v>
      </c>
      <c r="E521" s="15"/>
    </row>
    <row r="522" spans="1:7">
      <c r="B522" s="21" t="s">
        <v>1159</v>
      </c>
      <c r="C522" s="12"/>
      <c r="E522" s="15"/>
    </row>
    <row r="523" spans="1:7" ht="16.2">
      <c r="B523" s="21" t="s">
        <v>1160</v>
      </c>
      <c r="C523" s="131"/>
      <c r="D523" s="133" t="s">
        <v>1109</v>
      </c>
      <c r="E523" s="15"/>
    </row>
    <row r="524" spans="1:7" ht="16.2">
      <c r="B524" s="21" t="s">
        <v>1161</v>
      </c>
      <c r="D524" s="135">
        <v>0</v>
      </c>
      <c r="E524" s="12" t="s">
        <v>1162</v>
      </c>
    </row>
    <row r="525" spans="1:7" ht="16.2">
      <c r="B525" s="21" t="s">
        <v>1163</v>
      </c>
      <c r="C525" s="16"/>
      <c r="D525" s="133" t="s">
        <v>1109</v>
      </c>
      <c r="E525" s="12"/>
    </row>
    <row r="526" spans="1:7" ht="16.2">
      <c r="B526" s="21" t="s">
        <v>1164</v>
      </c>
      <c r="C526" s="16"/>
      <c r="D526" s="135">
        <v>0</v>
      </c>
      <c r="E526" s="12" t="s">
        <v>1162</v>
      </c>
    </row>
    <row r="527" spans="1:7">
      <c r="A527" s="14" t="s">
        <v>553</v>
      </c>
      <c r="B527" s="17" t="s">
        <v>699</v>
      </c>
      <c r="C527" s="12"/>
      <c r="E527" s="12"/>
    </row>
    <row r="528" spans="1:7" ht="27.6">
      <c r="B528" s="21" t="s">
        <v>1165</v>
      </c>
      <c r="C528" s="12"/>
      <c r="E528" s="12"/>
    </row>
    <row r="529" spans="2:7">
      <c r="B529" s="17" t="s">
        <v>1166</v>
      </c>
      <c r="C529" s="12"/>
      <c r="D529" s="12" t="str">
        <f>($D$521)</f>
        <v>xxxx</v>
      </c>
      <c r="E529" s="12"/>
    </row>
    <row r="530" spans="2:7" ht="16.2">
      <c r="B530" s="21" t="s">
        <v>1167</v>
      </c>
      <c r="C530" s="12"/>
      <c r="D530" s="135">
        <v>0</v>
      </c>
      <c r="E530" s="12"/>
      <c r="F530" s="12"/>
      <c r="G530" s="12"/>
    </row>
    <row r="531" spans="2:7">
      <c r="B531" s="21" t="s">
        <v>1168</v>
      </c>
      <c r="C531" s="12"/>
      <c r="D531" s="135" t="s">
        <v>1109</v>
      </c>
      <c r="E531" s="12"/>
      <c r="F531" s="12"/>
      <c r="G531" s="12"/>
    </row>
    <row r="532" spans="2:7">
      <c r="B532" s="21" t="s">
        <v>1169</v>
      </c>
      <c r="C532" s="16"/>
      <c r="E532" s="12"/>
    </row>
    <row r="533" spans="2:7" ht="17.399999999999999">
      <c r="B533" s="21" t="s">
        <v>1170</v>
      </c>
      <c r="C533" s="16"/>
      <c r="E533" s="12"/>
    </row>
    <row r="534" spans="2:7">
      <c r="B534" s="21" t="s">
        <v>1171</v>
      </c>
      <c r="C534" s="16"/>
      <c r="E534" s="12"/>
    </row>
    <row r="535" spans="2:7" ht="16.2">
      <c r="B535" s="21" t="s">
        <v>1172</v>
      </c>
      <c r="C535" s="16"/>
      <c r="D535" s="12">
        <f>($D$524)</f>
        <v>0</v>
      </c>
      <c r="E535" s="12"/>
    </row>
    <row r="536" spans="2:7" ht="16.2">
      <c r="B536" s="21" t="s">
        <v>1173</v>
      </c>
      <c r="C536" s="16"/>
      <c r="D536" s="12">
        <f>($D$526)</f>
        <v>0</v>
      </c>
      <c r="E536" s="12"/>
    </row>
    <row r="537" spans="2:7">
      <c r="B537" s="21" t="s">
        <v>1174</v>
      </c>
      <c r="C537" s="16"/>
      <c r="D537" s="12">
        <f>0.8*($D$535*$D$536)/(10^6)</f>
        <v>0</v>
      </c>
      <c r="E537" s="12" t="s">
        <v>1162</v>
      </c>
    </row>
    <row r="538" spans="2:7">
      <c r="B538" s="21" t="s">
        <v>1175</v>
      </c>
      <c r="C538" s="12"/>
      <c r="E538" s="12"/>
    </row>
    <row r="539" spans="2:7" ht="16.2">
      <c r="B539" s="21" t="s">
        <v>1176</v>
      </c>
      <c r="C539" s="12"/>
      <c r="D539" s="135" t="s">
        <v>1109</v>
      </c>
      <c r="E539" s="12"/>
    </row>
    <row r="540" spans="2:7">
      <c r="B540" s="21" t="s">
        <v>1177</v>
      </c>
      <c r="C540" s="12"/>
      <c r="D540" s="135">
        <v>0</v>
      </c>
      <c r="E540" s="12" t="s">
        <v>1162</v>
      </c>
    </row>
    <row r="541" spans="2:7">
      <c r="B541" s="21" t="s">
        <v>1178</v>
      </c>
      <c r="C541" s="16"/>
      <c r="E541" s="12"/>
    </row>
    <row r="542" spans="2:7" ht="16.2">
      <c r="B542" s="21" t="s">
        <v>1179</v>
      </c>
      <c r="C542" s="16"/>
      <c r="D542" s="135" t="s">
        <v>1109</v>
      </c>
      <c r="E542" s="12"/>
    </row>
    <row r="543" spans="2:7" ht="27.6">
      <c r="B543" s="21" t="s">
        <v>754</v>
      </c>
      <c r="C543" s="16"/>
      <c r="E543" s="12"/>
    </row>
    <row r="544" spans="2:7" ht="16.2">
      <c r="B544" s="21" t="s">
        <v>755</v>
      </c>
      <c r="C544" s="16"/>
      <c r="E544" s="12"/>
    </row>
    <row r="545" spans="1:45">
      <c r="B545" s="21" t="s">
        <v>1180</v>
      </c>
      <c r="C545" s="12"/>
      <c r="D545" s="12">
        <f>($D$537)*($D$540)</f>
        <v>0</v>
      </c>
      <c r="E545" s="12" t="s">
        <v>1162</v>
      </c>
      <c r="F545" s="12"/>
      <c r="G545" s="12"/>
    </row>
    <row r="546" spans="1:45" s="5" customFormat="1">
      <c r="A546" s="14" t="s">
        <v>1181</v>
      </c>
      <c r="B546" s="17" t="s">
        <v>1182</v>
      </c>
      <c r="C546" s="39"/>
      <c r="D546" s="39"/>
      <c r="E546" s="39"/>
    </row>
    <row r="547" spans="1:45" s="5" customFormat="1">
      <c r="A547" s="14"/>
      <c r="B547" s="21" t="s">
        <v>1183</v>
      </c>
      <c r="C547" s="39"/>
      <c r="D547" s="39"/>
      <c r="E547" s="39"/>
    </row>
    <row r="548" spans="1:45" s="5" customFormat="1">
      <c r="A548" s="14"/>
      <c r="B548" s="17" t="s">
        <v>1184</v>
      </c>
      <c r="C548" s="39"/>
      <c r="D548" s="39"/>
      <c r="E548" s="39"/>
    </row>
    <row r="549" spans="1:45" s="5" customFormat="1">
      <c r="A549" s="14"/>
      <c r="B549" s="21" t="s">
        <v>1185</v>
      </c>
      <c r="C549" s="39"/>
      <c r="D549" s="39"/>
      <c r="E549" s="39"/>
    </row>
    <row r="550" spans="1:45" s="5" customFormat="1">
      <c r="A550" s="14"/>
      <c r="B550" s="21" t="s">
        <v>1186</v>
      </c>
      <c r="C550" s="39"/>
      <c r="D550" s="39"/>
      <c r="E550" s="39"/>
    </row>
    <row r="551" spans="1:45" s="5" customFormat="1">
      <c r="A551" s="14"/>
      <c r="B551" s="17" t="s">
        <v>1187</v>
      </c>
      <c r="C551" s="39"/>
      <c r="D551" s="39"/>
      <c r="E551" s="39"/>
    </row>
    <row r="552" spans="1:45" s="5" customFormat="1">
      <c r="A552" s="14"/>
      <c r="B552" s="21" t="s">
        <v>1185</v>
      </c>
      <c r="C552" s="39"/>
      <c r="D552" s="39"/>
      <c r="E552" s="39"/>
    </row>
    <row r="553" spans="1:45" s="5" customFormat="1">
      <c r="A553" s="14" t="s">
        <v>1188</v>
      </c>
      <c r="B553" s="17" t="s">
        <v>783</v>
      </c>
      <c r="C553" s="14"/>
      <c r="D553" s="39"/>
      <c r="E553" s="39"/>
      <c r="F553" s="39"/>
      <c r="G553" s="39"/>
    </row>
    <row r="554" spans="1:45" s="5" customFormat="1" ht="27.6" customHeight="1">
      <c r="A554" s="14" t="s">
        <v>551</v>
      </c>
      <c r="B554" s="17" t="s">
        <v>784</v>
      </c>
      <c r="C554" s="14"/>
      <c r="D554" s="39"/>
      <c r="E554" s="39"/>
      <c r="F554" s="39"/>
      <c r="G554" s="39"/>
    </row>
    <row r="555" spans="1:45" s="5" customFormat="1">
      <c r="A555" s="14"/>
      <c r="B555" s="82" t="s">
        <v>1189</v>
      </c>
      <c r="C555" s="14"/>
      <c r="D555" s="136" t="s">
        <v>1190</v>
      </c>
      <c r="E555" s="39"/>
      <c r="F555" s="21"/>
      <c r="G555" s="39"/>
      <c r="H555" s="39"/>
      <c r="I555" s="39"/>
      <c r="O555" s="21"/>
      <c r="P555" s="39"/>
      <c r="Q555" s="39"/>
      <c r="T555" s="21"/>
      <c r="U555" s="39"/>
      <c r="V555" s="39"/>
      <c r="W555" s="39"/>
      <c r="X555" s="39"/>
      <c r="Y555" s="21"/>
      <c r="Z555" s="39"/>
      <c r="AA555" s="39"/>
      <c r="AD555" s="21"/>
      <c r="AE555" s="39"/>
      <c r="AF555" s="39"/>
      <c r="AI555" s="21"/>
      <c r="AO555" s="21"/>
      <c r="AS555" s="21"/>
    </row>
    <row r="556" spans="1:45" s="5" customFormat="1">
      <c r="A556" s="14"/>
      <c r="B556" s="21" t="s">
        <v>1191</v>
      </c>
      <c r="C556" s="14"/>
      <c r="D556" s="136" t="s">
        <v>1192</v>
      </c>
      <c r="E556" s="39"/>
      <c r="F556" s="21"/>
      <c r="G556" s="39"/>
      <c r="H556" s="39"/>
      <c r="I556" s="39"/>
      <c r="O556" s="21"/>
      <c r="P556" s="39"/>
      <c r="Q556" s="39"/>
      <c r="T556" s="21"/>
      <c r="U556" s="39"/>
      <c r="V556" s="39"/>
      <c r="W556" s="39"/>
      <c r="X556" s="39"/>
      <c r="Y556" s="21"/>
      <c r="Z556" s="39"/>
      <c r="AA556" s="39"/>
      <c r="AD556" s="21"/>
      <c r="AE556" s="39"/>
      <c r="AF556" s="39"/>
    </row>
    <row r="557" spans="1:45">
      <c r="B557" s="21" t="s">
        <v>1193</v>
      </c>
      <c r="C557" s="12"/>
      <c r="D557" s="132" t="s">
        <v>1194</v>
      </c>
      <c r="E557" s="39"/>
      <c r="F557" s="12"/>
      <c r="G557" s="12"/>
    </row>
    <row r="558" spans="1:45" s="5" customFormat="1">
      <c r="A558" s="14" t="s">
        <v>553</v>
      </c>
      <c r="B558" s="82" t="s">
        <v>1195</v>
      </c>
      <c r="C558" s="14"/>
      <c r="D558" s="39"/>
      <c r="E558" s="39"/>
      <c r="F558" s="21"/>
      <c r="G558" s="39"/>
      <c r="H558" s="39"/>
      <c r="I558" s="39"/>
      <c r="O558" s="21"/>
      <c r="P558" s="39"/>
      <c r="Q558" s="39"/>
      <c r="T558" s="21"/>
      <c r="U558" s="39"/>
      <c r="V558" s="39"/>
      <c r="W558" s="39"/>
      <c r="X558" s="39"/>
      <c r="Y558" s="21"/>
      <c r="Z558" s="39"/>
      <c r="AA558" s="39"/>
      <c r="AD558" s="21"/>
      <c r="AE558" s="39"/>
      <c r="AF558" s="39"/>
    </row>
    <row r="559" spans="1:45">
      <c r="B559" s="21" t="s">
        <v>1196</v>
      </c>
      <c r="D559" s="132" t="s">
        <v>1197</v>
      </c>
      <c r="E559" s="39"/>
    </row>
    <row r="560" spans="1:45" s="5" customFormat="1">
      <c r="A560" s="14"/>
      <c r="B560" s="21" t="s">
        <v>1198</v>
      </c>
      <c r="C560" s="14"/>
      <c r="D560" s="39"/>
      <c r="E560" s="39"/>
      <c r="F560" s="21"/>
      <c r="G560" s="39"/>
      <c r="H560" s="39"/>
      <c r="I560" s="39"/>
      <c r="O560" s="21"/>
      <c r="P560" s="39"/>
      <c r="Q560" s="39"/>
      <c r="T560" s="21"/>
      <c r="U560" s="39"/>
      <c r="V560" s="39"/>
      <c r="W560" s="39"/>
      <c r="X560" s="39"/>
      <c r="Y560" s="21"/>
      <c r="Z560" s="39"/>
      <c r="AA560" s="39"/>
      <c r="AD560" s="21"/>
      <c r="AE560" s="39"/>
      <c r="AF560" s="39"/>
    </row>
    <row r="561" spans="1:43" s="5" customFormat="1">
      <c r="A561" s="14"/>
      <c r="B561" s="21" t="s">
        <v>1199</v>
      </c>
      <c r="C561" s="14"/>
      <c r="D561" s="133" t="str">
        <f>($D$557)</f>
        <v>xăng/diesel</v>
      </c>
      <c r="E561" s="39"/>
      <c r="F561" s="21"/>
      <c r="G561" s="39"/>
      <c r="H561" s="39"/>
      <c r="I561" s="39"/>
      <c r="O561" s="21"/>
      <c r="P561" s="39"/>
      <c r="Q561" s="39"/>
      <c r="T561" s="21"/>
      <c r="U561" s="39"/>
      <c r="V561" s="39"/>
      <c r="W561" s="39"/>
      <c r="X561" s="39"/>
      <c r="Y561" s="21"/>
      <c r="Z561" s="39"/>
      <c r="AA561" s="39"/>
      <c r="AD561" s="21"/>
      <c r="AE561" s="39"/>
      <c r="AF561" s="39"/>
    </row>
    <row r="562" spans="1:43" s="5" customFormat="1">
      <c r="A562" s="14"/>
      <c r="B562" s="21" t="s">
        <v>1200</v>
      </c>
      <c r="C562" s="14"/>
      <c r="D562" s="133" t="str">
        <f>($D$559)</f>
        <v>có/không có</v>
      </c>
      <c r="E562" s="39"/>
      <c r="F562" s="21"/>
      <c r="G562" s="39"/>
      <c r="H562" s="39"/>
      <c r="I562" s="39"/>
      <c r="O562" s="21"/>
      <c r="P562" s="39"/>
      <c r="Q562" s="39"/>
      <c r="T562" s="21"/>
      <c r="U562" s="39"/>
      <c r="V562" s="39"/>
      <c r="W562" s="39"/>
      <c r="X562" s="39"/>
      <c r="Y562" s="21"/>
      <c r="Z562" s="39"/>
      <c r="AA562" s="39"/>
      <c r="AD562" s="21"/>
      <c r="AE562" s="39"/>
      <c r="AF562" s="39"/>
    </row>
    <row r="563" spans="1:43" s="5" customFormat="1">
      <c r="A563" s="14"/>
      <c r="B563" s="21" t="s">
        <v>1201</v>
      </c>
      <c r="C563" s="14"/>
      <c r="D563" s="39"/>
      <c r="E563" s="39"/>
      <c r="F563" s="21"/>
      <c r="G563" s="39"/>
      <c r="H563" s="39"/>
      <c r="I563" s="39"/>
      <c r="O563" s="21"/>
      <c r="P563" s="39"/>
      <c r="Q563" s="39"/>
      <c r="T563" s="21"/>
      <c r="U563" s="39"/>
      <c r="V563" s="39"/>
      <c r="W563" s="39"/>
      <c r="X563" s="39"/>
      <c r="Y563" s="21"/>
      <c r="Z563" s="39"/>
      <c r="AA563" s="39"/>
      <c r="AD563" s="21"/>
      <c r="AE563" s="39"/>
      <c r="AF563" s="39"/>
    </row>
    <row r="564" spans="1:43" s="5" customFormat="1" ht="28.2" customHeight="1">
      <c r="A564" s="14"/>
      <c r="B564" s="21" t="s">
        <v>1202</v>
      </c>
      <c r="C564" s="14"/>
      <c r="D564" s="133" t="s">
        <v>1109</v>
      </c>
      <c r="E564" s="39"/>
      <c r="F564" s="21"/>
      <c r="G564" s="39"/>
      <c r="H564" s="39"/>
      <c r="I564" s="39"/>
      <c r="O564" s="21"/>
      <c r="P564" s="39"/>
      <c r="Q564" s="39"/>
      <c r="T564" s="21"/>
      <c r="U564" s="39"/>
      <c r="V564" s="39"/>
      <c r="W564" s="39"/>
      <c r="X564" s="39"/>
      <c r="Y564" s="21"/>
      <c r="Z564" s="39"/>
      <c r="AA564" s="39"/>
      <c r="AD564" s="21"/>
      <c r="AE564" s="39"/>
      <c r="AF564" s="39"/>
    </row>
    <row r="565" spans="1:43" s="8" customFormat="1" ht="15" customHeight="1">
      <c r="A565" s="14"/>
      <c r="B565" s="17" t="s">
        <v>1203</v>
      </c>
      <c r="C565" s="14"/>
      <c r="D565" s="133">
        <v>0</v>
      </c>
      <c r="E565" s="39" t="s">
        <v>1204</v>
      </c>
      <c r="F565" s="21"/>
      <c r="G565" s="39"/>
      <c r="H565" s="39"/>
      <c r="I565" s="39"/>
      <c r="O565" s="21"/>
      <c r="P565" s="39"/>
      <c r="Q565" s="39"/>
      <c r="T565" s="21"/>
      <c r="U565" s="39"/>
      <c r="V565" s="39"/>
      <c r="W565" s="39"/>
      <c r="X565" s="39"/>
      <c r="Y565" s="21"/>
      <c r="Z565" s="39"/>
      <c r="AA565" s="39"/>
      <c r="AD565" s="21"/>
      <c r="AE565" s="39"/>
      <c r="AF565" s="39"/>
    </row>
    <row r="566" spans="1:43" s="8" customFormat="1" ht="32.4">
      <c r="A566" s="14"/>
      <c r="B566" s="21" t="s">
        <v>1205</v>
      </c>
      <c r="C566" s="14"/>
      <c r="D566" s="133" t="s">
        <v>1109</v>
      </c>
      <c r="E566" s="39"/>
      <c r="F566" s="21"/>
      <c r="G566" s="39"/>
      <c r="H566" s="39"/>
      <c r="I566" s="39"/>
      <c r="O566" s="21"/>
      <c r="P566" s="39"/>
      <c r="Q566" s="39"/>
      <c r="T566" s="21"/>
      <c r="U566" s="39"/>
      <c r="V566" s="39"/>
      <c r="W566" s="39"/>
      <c r="X566" s="39"/>
      <c r="Y566" s="21"/>
      <c r="Z566" s="39"/>
      <c r="AA566" s="39"/>
      <c r="AD566" s="21"/>
      <c r="AE566" s="39"/>
      <c r="AF566" s="39"/>
    </row>
    <row r="567" spans="1:43" s="5" customFormat="1">
      <c r="A567" s="14"/>
      <c r="B567" s="21" t="s">
        <v>1206</v>
      </c>
      <c r="C567" s="14"/>
      <c r="D567" s="136">
        <v>0</v>
      </c>
      <c r="E567" s="39" t="s">
        <v>1162</v>
      </c>
      <c r="F567" s="21"/>
      <c r="G567" s="39"/>
      <c r="H567" s="39"/>
      <c r="I567" s="39"/>
      <c r="O567" s="21"/>
      <c r="P567" s="39"/>
      <c r="Q567" s="39"/>
      <c r="T567" s="21"/>
      <c r="U567" s="39"/>
      <c r="V567" s="39"/>
      <c r="W567" s="39"/>
      <c r="X567" s="39"/>
      <c r="Y567" s="21"/>
      <c r="Z567" s="39"/>
      <c r="AA567" s="39"/>
      <c r="AD567" s="21"/>
      <c r="AE567" s="39"/>
      <c r="AF567" s="39"/>
    </row>
    <row r="568" spans="1:43" s="5" customFormat="1">
      <c r="A568" s="14" t="s">
        <v>555</v>
      </c>
      <c r="B568" s="17" t="s">
        <v>1207</v>
      </c>
      <c r="C568" s="14"/>
      <c r="D568" s="39"/>
      <c r="E568" s="39"/>
      <c r="F568" s="21"/>
      <c r="G568" s="39"/>
      <c r="H568" s="39"/>
      <c r="I568" s="39"/>
      <c r="O568" s="21"/>
      <c r="P568" s="39"/>
      <c r="Q568" s="39"/>
      <c r="T568" s="21"/>
      <c r="U568" s="39"/>
      <c r="V568" s="39"/>
      <c r="W568" s="39"/>
      <c r="X568" s="39"/>
      <c r="Y568" s="21"/>
      <c r="Z568" s="39"/>
      <c r="AA568" s="39"/>
      <c r="AD568" s="21"/>
      <c r="AE568" s="39"/>
      <c r="AF568" s="39"/>
    </row>
    <row r="569" spans="1:43" s="5" customFormat="1" ht="30">
      <c r="A569" s="14"/>
      <c r="B569" s="21" t="s">
        <v>1208</v>
      </c>
      <c r="C569" s="14"/>
      <c r="D569" s="39"/>
      <c r="E569" s="143"/>
      <c r="F569" s="21"/>
      <c r="G569" s="39"/>
      <c r="H569" s="39"/>
      <c r="I569" s="39"/>
      <c r="O569" s="21"/>
      <c r="P569" s="39"/>
      <c r="Q569" s="39"/>
      <c r="T569" s="21"/>
      <c r="U569" s="39"/>
      <c r="V569" s="39"/>
      <c r="W569" s="39"/>
      <c r="X569" s="39"/>
      <c r="Y569" s="21"/>
      <c r="Z569" s="39"/>
      <c r="AA569" s="39"/>
      <c r="AD569" s="21"/>
      <c r="AE569" s="39"/>
      <c r="AF569" s="39"/>
    </row>
    <row r="570" spans="1:43" s="5" customFormat="1">
      <c r="A570" s="14"/>
      <c r="B570" s="21" t="s">
        <v>1209</v>
      </c>
      <c r="C570" s="14"/>
      <c r="D570" s="39"/>
      <c r="E570" s="143"/>
      <c r="F570" s="21"/>
      <c r="G570" s="39"/>
      <c r="H570" s="39"/>
      <c r="I570" s="39"/>
      <c r="O570" s="21"/>
      <c r="P570" s="39"/>
      <c r="Q570" s="39"/>
      <c r="T570" s="21"/>
      <c r="U570" s="39"/>
      <c r="V570" s="39"/>
      <c r="W570" s="39"/>
      <c r="X570" s="39"/>
      <c r="Y570" s="21"/>
      <c r="Z570" s="39"/>
      <c r="AA570" s="39"/>
      <c r="AD570" s="21"/>
      <c r="AE570" s="39"/>
      <c r="AF570" s="39"/>
    </row>
    <row r="571" spans="1:43" s="5" customFormat="1">
      <c r="A571" s="14"/>
      <c r="B571" s="21" t="s">
        <v>1210</v>
      </c>
      <c r="C571" s="14"/>
      <c r="D571" s="133" t="str">
        <f>($D$557)</f>
        <v>xăng/diesel</v>
      </c>
      <c r="E571" s="143"/>
      <c r="F571" s="21"/>
      <c r="G571" s="39"/>
      <c r="H571" s="39"/>
      <c r="I571" s="39"/>
      <c r="O571" s="21"/>
      <c r="P571" s="39"/>
      <c r="Q571" s="39"/>
      <c r="T571" s="21"/>
      <c r="U571" s="39"/>
      <c r="V571" s="39"/>
      <c r="W571" s="39"/>
      <c r="X571" s="39"/>
      <c r="Y571" s="21"/>
      <c r="Z571" s="39"/>
      <c r="AA571" s="39"/>
      <c r="AD571" s="21"/>
      <c r="AE571" s="39"/>
      <c r="AF571" s="39"/>
    </row>
    <row r="572" spans="1:43">
      <c r="B572" s="21" t="s">
        <v>1211</v>
      </c>
      <c r="C572" s="12"/>
      <c r="D572" s="144" t="s">
        <v>1212</v>
      </c>
      <c r="E572" s="12"/>
      <c r="F572" s="12"/>
      <c r="G572" s="12"/>
    </row>
    <row r="573" spans="1:43">
      <c r="B573" s="21" t="s">
        <v>1213</v>
      </c>
      <c r="C573" s="12"/>
      <c r="D573" s="135" t="s">
        <v>1214</v>
      </c>
      <c r="E573" s="12"/>
      <c r="F573" s="12"/>
      <c r="G573" s="12"/>
    </row>
    <row r="574" spans="1:43">
      <c r="B574" s="21" t="s">
        <v>1215</v>
      </c>
      <c r="C574" s="12"/>
      <c r="E574" s="15"/>
      <c r="G574" s="7"/>
      <c r="H574" s="12"/>
      <c r="I574" s="7"/>
      <c r="O574" s="448"/>
      <c r="P574" s="448"/>
      <c r="Q574" s="448"/>
      <c r="T574" s="6"/>
      <c r="U574" s="6"/>
      <c r="V574" s="6"/>
      <c r="W574" s="7"/>
      <c r="X574" s="7"/>
      <c r="Y574" s="7"/>
      <c r="Z574" s="7"/>
      <c r="AA574" s="7"/>
      <c r="AD574" s="7"/>
      <c r="AE574" s="7"/>
      <c r="AF574" s="7"/>
      <c r="AO574" s="7"/>
      <c r="AP574" s="7"/>
      <c r="AQ574" s="7"/>
    </row>
    <row r="575" spans="1:43">
      <c r="B575" s="21" t="s">
        <v>1216</v>
      </c>
      <c r="C575" s="12"/>
      <c r="D575" s="132">
        <v>1</v>
      </c>
      <c r="E575" s="15"/>
      <c r="G575" s="7"/>
      <c r="H575" s="15"/>
      <c r="I575" s="7"/>
      <c r="O575" s="7"/>
      <c r="P575" s="7"/>
      <c r="Q575" s="7"/>
      <c r="T575" s="7"/>
      <c r="U575" s="7"/>
      <c r="V575" s="7"/>
      <c r="W575" s="7"/>
      <c r="X575" s="7"/>
      <c r="Y575" s="7"/>
      <c r="Z575" s="7"/>
      <c r="AA575" s="7"/>
      <c r="AD575" s="7"/>
      <c r="AE575" s="7"/>
      <c r="AF575" s="7"/>
      <c r="AO575" s="7"/>
      <c r="AP575" s="7"/>
      <c r="AQ575" s="7"/>
    </row>
    <row r="576" spans="1:43">
      <c r="B576" s="21" t="s">
        <v>1217</v>
      </c>
      <c r="C576" s="12"/>
      <c r="D576" s="132">
        <v>1</v>
      </c>
      <c r="E576" s="15"/>
      <c r="G576" s="7"/>
      <c r="H576" s="15"/>
      <c r="I576" s="7"/>
      <c r="O576" s="7"/>
      <c r="P576" s="7"/>
      <c r="Q576" s="7"/>
      <c r="T576" s="7"/>
      <c r="U576" s="7"/>
      <c r="V576" s="7"/>
      <c r="W576" s="7"/>
      <c r="X576" s="7"/>
      <c r="Y576" s="7"/>
      <c r="Z576" s="7"/>
      <c r="AA576" s="7"/>
      <c r="AD576" s="7"/>
      <c r="AE576" s="7"/>
      <c r="AF576" s="7"/>
      <c r="AO576" s="7"/>
      <c r="AP576" s="7"/>
      <c r="AQ576" s="7"/>
    </row>
    <row r="577" spans="1:43">
      <c r="B577" s="21" t="s">
        <v>1218</v>
      </c>
      <c r="C577" s="12"/>
      <c r="D577" s="132">
        <v>1</v>
      </c>
      <c r="E577" s="15"/>
      <c r="G577" s="7"/>
      <c r="H577" s="15"/>
      <c r="I577" s="7"/>
      <c r="O577" s="7"/>
      <c r="P577" s="7"/>
      <c r="Q577" s="7"/>
      <c r="T577" s="7"/>
      <c r="U577" s="7"/>
      <c r="V577" s="7"/>
      <c r="W577" s="7"/>
      <c r="X577" s="7"/>
      <c r="Y577" s="7"/>
      <c r="Z577" s="7"/>
      <c r="AA577" s="7"/>
      <c r="AD577" s="7"/>
      <c r="AE577" s="7"/>
      <c r="AF577" s="7"/>
      <c r="AO577" s="7"/>
      <c r="AP577" s="7"/>
      <c r="AQ577" s="7"/>
    </row>
    <row r="578" spans="1:43">
      <c r="A578" s="14" t="s">
        <v>1219</v>
      </c>
      <c r="B578" s="17" t="s">
        <v>1220</v>
      </c>
      <c r="C578" s="16"/>
      <c r="D578" s="132" t="s">
        <v>1221</v>
      </c>
      <c r="E578" s="12"/>
      <c r="F578" s="12"/>
      <c r="G578" s="12"/>
    </row>
    <row r="579" spans="1:43">
      <c r="A579" s="14" t="s">
        <v>1222</v>
      </c>
      <c r="B579" s="125" t="s">
        <v>1223</v>
      </c>
      <c r="C579" s="16"/>
      <c r="E579" s="15"/>
      <c r="F579" s="6"/>
      <c r="G579" s="6"/>
      <c r="H579" s="7"/>
      <c r="I579" s="7"/>
      <c r="O579" s="7"/>
      <c r="P579" s="7"/>
      <c r="Q579" s="7"/>
    </row>
    <row r="580" spans="1:43">
      <c r="A580" s="53" t="s">
        <v>551</v>
      </c>
      <c r="B580" s="46" t="s">
        <v>845</v>
      </c>
      <c r="C580" s="47"/>
      <c r="E580" s="15"/>
      <c r="F580" s="6"/>
      <c r="G580" s="6"/>
      <c r="H580" s="7"/>
      <c r="I580" s="7"/>
      <c r="O580" s="7"/>
      <c r="P580" s="7"/>
      <c r="Q580" s="7"/>
    </row>
    <row r="581" spans="1:43">
      <c r="B581" s="6" t="s">
        <v>1224</v>
      </c>
      <c r="C581" s="12"/>
      <c r="D581" s="132" t="s">
        <v>1225</v>
      </c>
      <c r="E581" s="15"/>
      <c r="F581" s="6"/>
      <c r="G581" s="6"/>
      <c r="H581" s="6"/>
      <c r="I581" s="6"/>
      <c r="O581" s="6"/>
      <c r="P581" s="6"/>
      <c r="Q581" s="6"/>
    </row>
    <row r="582" spans="1:43">
      <c r="B582" s="21" t="s">
        <v>1226</v>
      </c>
      <c r="C582" s="12"/>
      <c r="E582" s="15"/>
      <c r="F582" s="7"/>
      <c r="G582" s="7"/>
      <c r="H582" s="7"/>
      <c r="I582" s="7"/>
      <c r="O582" s="7"/>
      <c r="P582" s="7"/>
      <c r="Q582" s="7"/>
    </row>
    <row r="583" spans="1:43">
      <c r="B583" s="21" t="s">
        <v>1227</v>
      </c>
      <c r="C583" s="12"/>
      <c r="E583" s="15"/>
      <c r="F583" s="7"/>
      <c r="G583" s="7"/>
      <c r="H583" s="7"/>
      <c r="I583" s="7"/>
      <c r="O583" s="7"/>
      <c r="P583" s="7"/>
      <c r="Q583" s="7"/>
    </row>
    <row r="584" spans="1:43">
      <c r="B584" s="21" t="s">
        <v>1228</v>
      </c>
      <c r="C584" s="12"/>
      <c r="E584" s="15"/>
      <c r="F584" s="7"/>
      <c r="G584" s="7"/>
      <c r="H584" s="7"/>
      <c r="I584" s="7"/>
      <c r="O584" s="7"/>
      <c r="P584" s="7"/>
      <c r="Q584" s="7"/>
    </row>
    <row r="585" spans="1:43">
      <c r="A585" s="53" t="s">
        <v>553</v>
      </c>
      <c r="B585" s="46" t="s">
        <v>851</v>
      </c>
      <c r="C585" s="12"/>
      <c r="E585" s="15"/>
      <c r="F585" s="7"/>
      <c r="G585" s="7"/>
      <c r="H585" s="7"/>
      <c r="I585" s="7"/>
      <c r="O585" s="7"/>
      <c r="P585" s="7"/>
      <c r="Q585" s="7"/>
    </row>
    <row r="586" spans="1:43">
      <c r="B586" s="6" t="s">
        <v>1224</v>
      </c>
      <c r="C586" s="12"/>
      <c r="D586" s="132" t="s">
        <v>1225</v>
      </c>
      <c r="E586" s="15"/>
      <c r="F586" s="6"/>
      <c r="G586" s="6"/>
      <c r="H586" s="6"/>
      <c r="I586" s="6"/>
      <c r="O586" s="6"/>
      <c r="P586" s="6"/>
      <c r="Q586" s="6"/>
    </row>
    <row r="587" spans="1:43">
      <c r="B587" s="21" t="s">
        <v>1226</v>
      </c>
      <c r="C587" s="12"/>
      <c r="E587" s="15"/>
      <c r="F587" s="7"/>
      <c r="G587" s="7"/>
      <c r="H587" s="7"/>
      <c r="I587" s="7"/>
      <c r="O587" s="7"/>
      <c r="P587" s="7"/>
      <c r="Q587" s="7"/>
    </row>
    <row r="588" spans="1:43">
      <c r="B588" s="21" t="s">
        <v>1227</v>
      </c>
      <c r="C588" s="12"/>
      <c r="E588" s="15"/>
      <c r="F588" s="7"/>
      <c r="G588" s="7"/>
      <c r="H588" s="7"/>
      <c r="I588" s="7"/>
      <c r="O588" s="7"/>
      <c r="P588" s="7"/>
      <c r="Q588" s="7"/>
    </row>
    <row r="589" spans="1:43">
      <c r="B589" s="21" t="s">
        <v>1228</v>
      </c>
      <c r="C589" s="12"/>
      <c r="E589" s="15"/>
      <c r="F589" s="7"/>
      <c r="G589" s="7"/>
      <c r="H589" s="7"/>
      <c r="I589" s="7"/>
      <c r="O589" s="7"/>
      <c r="P589" s="7"/>
      <c r="Q589" s="7"/>
    </row>
    <row r="590" spans="1:43">
      <c r="B590" s="7"/>
      <c r="C590" s="12"/>
      <c r="E590" s="15"/>
      <c r="F590" s="6"/>
      <c r="G590" s="6"/>
      <c r="H590" s="6"/>
      <c r="I590" s="6"/>
      <c r="O590" s="6"/>
      <c r="P590" s="6"/>
      <c r="Q590" s="6"/>
    </row>
    <row r="591" spans="1:43">
      <c r="A591" s="14" t="s">
        <v>1229</v>
      </c>
      <c r="B591" s="125" t="s">
        <v>1230</v>
      </c>
      <c r="C591" s="16"/>
      <c r="E591" s="15"/>
      <c r="F591" s="6"/>
      <c r="G591" s="6"/>
      <c r="H591" s="7"/>
      <c r="I591" s="7"/>
      <c r="O591" s="7"/>
      <c r="P591" s="7"/>
      <c r="Q591" s="7"/>
    </row>
    <row r="592" spans="1:43">
      <c r="A592" s="14" t="s">
        <v>551</v>
      </c>
      <c r="B592" s="17" t="s">
        <v>1231</v>
      </c>
      <c r="C592" s="16"/>
      <c r="E592" s="15"/>
      <c r="F592" s="6"/>
      <c r="G592" s="6"/>
      <c r="H592" s="7"/>
      <c r="I592" s="7"/>
      <c r="O592" s="7"/>
      <c r="P592" s="7"/>
      <c r="Q592" s="7"/>
    </row>
    <row r="593" spans="1:17" ht="27.6">
      <c r="B593" s="21" t="s">
        <v>1232</v>
      </c>
      <c r="C593" s="16"/>
      <c r="E593" s="15"/>
      <c r="F593" s="6"/>
      <c r="G593" s="6"/>
      <c r="H593" s="7"/>
      <c r="I593" s="7"/>
      <c r="O593" s="7"/>
      <c r="P593" s="7"/>
      <c r="Q593" s="7"/>
    </row>
    <row r="594" spans="1:17">
      <c r="B594" s="21" t="s">
        <v>1233</v>
      </c>
      <c r="C594" s="16"/>
      <c r="E594" s="15"/>
      <c r="F594" s="6"/>
      <c r="G594" s="6"/>
      <c r="H594" s="7"/>
      <c r="I594" s="7"/>
      <c r="O594" s="7"/>
      <c r="P594" s="7"/>
      <c r="Q594" s="7"/>
    </row>
    <row r="595" spans="1:17">
      <c r="B595" s="21" t="s">
        <v>1234</v>
      </c>
      <c r="C595" s="12"/>
      <c r="D595" s="132" t="s">
        <v>1235</v>
      </c>
      <c r="E595" s="15"/>
      <c r="F595" s="6"/>
      <c r="G595" s="6"/>
      <c r="H595" s="7"/>
      <c r="I595" s="7"/>
      <c r="O595" s="7"/>
      <c r="P595" s="7"/>
      <c r="Q595" s="7"/>
    </row>
    <row r="596" spans="1:17">
      <c r="B596" s="21" t="s">
        <v>1236</v>
      </c>
      <c r="C596" s="12"/>
      <c r="D596" s="132" t="s">
        <v>1237</v>
      </c>
      <c r="E596" s="15"/>
      <c r="F596" s="6"/>
      <c r="G596" s="6"/>
      <c r="H596" s="7"/>
      <c r="I596" s="7"/>
      <c r="O596" s="7"/>
      <c r="P596" s="7"/>
      <c r="Q596" s="7"/>
    </row>
    <row r="597" spans="1:17" ht="16.2">
      <c r="B597" s="21" t="s">
        <v>1238</v>
      </c>
      <c r="C597" s="12"/>
      <c r="E597" s="15"/>
      <c r="F597" s="6"/>
      <c r="G597" s="6"/>
      <c r="H597" s="7"/>
      <c r="I597" s="7"/>
      <c r="O597" s="7"/>
      <c r="P597" s="7"/>
      <c r="Q597" s="7"/>
    </row>
    <row r="598" spans="1:17" ht="16.2">
      <c r="B598" s="21" t="s">
        <v>1239</v>
      </c>
      <c r="C598" s="12"/>
      <c r="D598" s="12">
        <f>($D$447)</f>
        <v>0</v>
      </c>
      <c r="E598" s="15"/>
      <c r="F598" s="6"/>
      <c r="G598" s="6"/>
      <c r="H598" s="7"/>
      <c r="I598" s="7"/>
      <c r="O598" s="7"/>
      <c r="P598" s="7"/>
      <c r="Q598" s="7"/>
    </row>
    <row r="599" spans="1:17" ht="16.2">
      <c r="B599" s="21" t="s">
        <v>1240</v>
      </c>
      <c r="C599" s="12"/>
      <c r="D599" s="12">
        <f>($D$455)</f>
        <v>0</v>
      </c>
      <c r="E599" s="15"/>
      <c r="F599" s="6"/>
      <c r="G599" s="6"/>
      <c r="H599" s="7"/>
      <c r="I599" s="7"/>
      <c r="O599" s="7"/>
      <c r="P599" s="7"/>
      <c r="Q599" s="7"/>
    </row>
    <row r="600" spans="1:17" ht="16.2">
      <c r="B600" s="21" t="s">
        <v>1241</v>
      </c>
      <c r="C600" s="12"/>
      <c r="E600" s="15"/>
      <c r="F600" s="6"/>
      <c r="G600" s="6"/>
      <c r="H600" s="7"/>
      <c r="I600" s="7"/>
      <c r="O600" s="7"/>
      <c r="P600" s="7"/>
      <c r="Q600" s="7"/>
    </row>
    <row r="601" spans="1:17">
      <c r="B601" s="21" t="s">
        <v>1242</v>
      </c>
      <c r="C601" s="12"/>
      <c r="D601" s="12">
        <f>($D$513)</f>
        <v>0</v>
      </c>
      <c r="E601" s="15"/>
      <c r="F601" s="6"/>
      <c r="G601" s="6"/>
      <c r="H601" s="7"/>
      <c r="I601" s="7"/>
      <c r="O601" s="7"/>
      <c r="P601" s="7"/>
      <c r="Q601" s="7"/>
    </row>
    <row r="602" spans="1:17" ht="16.2">
      <c r="B602" s="21" t="s">
        <v>1243</v>
      </c>
      <c r="C602" s="12"/>
      <c r="D602" s="12">
        <f>($D$601)*($D$599)*($D$598)</f>
        <v>0</v>
      </c>
      <c r="E602" s="15"/>
      <c r="F602" s="6"/>
      <c r="G602" s="6"/>
      <c r="H602" s="7"/>
      <c r="I602" s="7"/>
      <c r="O602" s="7"/>
      <c r="P602" s="7"/>
      <c r="Q602" s="7"/>
    </row>
    <row r="603" spans="1:17">
      <c r="A603" s="14" t="s">
        <v>553</v>
      </c>
      <c r="B603" s="17" t="s">
        <v>1244</v>
      </c>
      <c r="C603" s="16"/>
      <c r="E603" s="15"/>
      <c r="F603" s="6"/>
      <c r="G603" s="6"/>
      <c r="H603" s="7"/>
      <c r="I603" s="7"/>
      <c r="O603" s="7"/>
      <c r="P603" s="7"/>
      <c r="Q603" s="7"/>
    </row>
    <row r="604" spans="1:17">
      <c r="A604" s="14" t="s">
        <v>905</v>
      </c>
      <c r="B604" s="17" t="s">
        <v>1245</v>
      </c>
      <c r="C604" s="12"/>
      <c r="E604" s="15"/>
      <c r="F604" s="6"/>
      <c r="G604" s="6"/>
      <c r="H604" s="7"/>
      <c r="I604" s="7"/>
      <c r="O604" s="7"/>
      <c r="P604" s="7"/>
      <c r="Q604" s="7"/>
    </row>
    <row r="605" spans="1:17" ht="27.6">
      <c r="B605" s="21" t="s">
        <v>1246</v>
      </c>
      <c r="C605" s="16"/>
      <c r="E605" s="15"/>
      <c r="F605" s="6"/>
      <c r="G605" s="6"/>
      <c r="H605" s="7"/>
      <c r="I605" s="7"/>
      <c r="O605" s="7"/>
      <c r="P605" s="7"/>
      <c r="Q605" s="7"/>
    </row>
    <row r="606" spans="1:17" ht="16.2">
      <c r="B606" s="21" t="s">
        <v>1247</v>
      </c>
      <c r="C606" s="16"/>
      <c r="D606" s="12">
        <f>($D$485)</f>
        <v>0</v>
      </c>
      <c r="E606" s="15"/>
      <c r="F606" s="6"/>
      <c r="G606" s="6"/>
      <c r="H606" s="7"/>
      <c r="I606" s="7"/>
      <c r="O606" s="7"/>
      <c r="P606" s="7"/>
      <c r="Q606" s="7"/>
    </row>
    <row r="607" spans="1:17" ht="16.2">
      <c r="A607" s="39"/>
      <c r="B607" s="7" t="s">
        <v>1248</v>
      </c>
      <c r="C607" s="12"/>
      <c r="D607" s="12">
        <f>($D$606)/2</f>
        <v>0</v>
      </c>
      <c r="E607" s="15"/>
      <c r="F607" s="6"/>
      <c r="G607" s="6"/>
      <c r="H607" s="7"/>
      <c r="I607" s="7"/>
      <c r="O607" s="7"/>
      <c r="P607" s="7"/>
      <c r="Q607" s="7"/>
    </row>
    <row r="608" spans="1:17" ht="16.2">
      <c r="B608" s="21" t="s">
        <v>1249</v>
      </c>
      <c r="C608" s="16"/>
      <c r="D608" s="12" t="e">
        <f>($D$489)/2</f>
        <v>#VALUE!</v>
      </c>
      <c r="E608" s="15"/>
      <c r="F608" s="6"/>
      <c r="G608" s="6"/>
      <c r="H608" s="7"/>
      <c r="I608" s="7"/>
      <c r="O608" s="7"/>
      <c r="P608" s="7"/>
      <c r="Q608" s="7"/>
    </row>
    <row r="609" spans="1:17" ht="16.2">
      <c r="A609" s="39"/>
      <c r="B609" s="7" t="s">
        <v>1250</v>
      </c>
      <c r="C609" s="12"/>
      <c r="D609" s="12">
        <f>($D$455)/2</f>
        <v>0</v>
      </c>
      <c r="E609" s="15"/>
      <c r="F609" s="6"/>
      <c r="G609" s="6"/>
      <c r="H609" s="7"/>
      <c r="I609" s="7"/>
      <c r="O609" s="7"/>
      <c r="P609" s="7"/>
      <c r="Q609" s="7"/>
    </row>
    <row r="610" spans="1:17" ht="16.2">
      <c r="A610" s="14" t="s">
        <v>909</v>
      </c>
      <c r="B610" s="17" t="s">
        <v>1251</v>
      </c>
      <c r="C610" s="16"/>
      <c r="D610" s="12" t="str">
        <f>($D$433)</f>
        <v>vmax</v>
      </c>
      <c r="E610" s="15"/>
      <c r="F610" s="6"/>
      <c r="G610" s="6"/>
      <c r="H610" s="7"/>
      <c r="I610" s="7"/>
      <c r="O610" s="7"/>
      <c r="P610" s="7"/>
      <c r="Q610" s="7"/>
    </row>
    <row r="611" spans="1:17">
      <c r="A611" s="14" t="s">
        <v>1252</v>
      </c>
      <c r="B611" s="17" t="s">
        <v>1253</v>
      </c>
      <c r="C611" s="16"/>
      <c r="E611" s="15"/>
      <c r="F611" s="6"/>
      <c r="G611" s="6"/>
      <c r="H611" s="7"/>
      <c r="I611" s="7"/>
      <c r="O611" s="7"/>
      <c r="P611" s="7"/>
      <c r="Q611" s="7"/>
    </row>
    <row r="612" spans="1:17">
      <c r="B612" s="21" t="s">
        <v>1254</v>
      </c>
      <c r="C612" s="16"/>
      <c r="D612" s="12" t="str">
        <f>($D$439)</f>
        <v>xxxx</v>
      </c>
      <c r="E612" s="15"/>
      <c r="F612" s="6"/>
      <c r="G612" s="6"/>
      <c r="H612" s="7"/>
      <c r="I612" s="7"/>
      <c r="O612" s="7"/>
      <c r="P612" s="7"/>
      <c r="Q612" s="7"/>
    </row>
    <row r="613" spans="1:17">
      <c r="B613" s="21" t="s">
        <v>1255</v>
      </c>
      <c r="C613" s="12"/>
      <c r="D613" s="132" t="s">
        <v>1256</v>
      </c>
      <c r="E613" s="12"/>
      <c r="F613" s="6"/>
      <c r="G613" s="6"/>
      <c r="H613" s="7"/>
      <c r="I613" s="7"/>
      <c r="O613" s="7"/>
      <c r="P613" s="7"/>
      <c r="Q613" s="7"/>
    </row>
    <row r="614" spans="1:17">
      <c r="B614" s="21" t="s">
        <v>1257</v>
      </c>
      <c r="C614" s="12"/>
      <c r="D614" s="133" t="s">
        <v>1109</v>
      </c>
      <c r="E614" s="39"/>
      <c r="F614" s="6"/>
      <c r="G614" s="6"/>
      <c r="H614" s="7"/>
      <c r="I614" s="7"/>
      <c r="O614" s="7"/>
      <c r="P614" s="7"/>
      <c r="Q614" s="7"/>
    </row>
    <row r="615" spans="1:17">
      <c r="B615" s="21" t="s">
        <v>1258</v>
      </c>
      <c r="C615" s="12"/>
      <c r="D615" s="132">
        <v>0</v>
      </c>
      <c r="E615" s="39" t="s">
        <v>1162</v>
      </c>
      <c r="F615" s="6"/>
      <c r="G615" s="6"/>
      <c r="H615" s="7"/>
      <c r="I615" s="7"/>
      <c r="O615" s="7"/>
      <c r="P615" s="7"/>
      <c r="Q615" s="7"/>
    </row>
    <row r="616" spans="1:17">
      <c r="B616" s="21" t="s">
        <v>1259</v>
      </c>
      <c r="C616" s="16"/>
      <c r="D616" s="14" t="s">
        <v>1260</v>
      </c>
      <c r="E616" s="15"/>
      <c r="F616" s="6"/>
      <c r="G616" s="6"/>
      <c r="H616" s="7"/>
      <c r="I616" s="7"/>
      <c r="O616" s="7"/>
      <c r="P616" s="7"/>
      <c r="Q616" s="7"/>
    </row>
    <row r="617" spans="1:17">
      <c r="B617" s="21" t="s">
        <v>600</v>
      </c>
      <c r="C617" s="12"/>
      <c r="E617" s="15"/>
      <c r="F617" s="6"/>
      <c r="G617" s="6"/>
      <c r="H617" s="7"/>
      <c r="I617" s="7"/>
      <c r="O617" s="7"/>
      <c r="P617" s="7"/>
      <c r="Q617" s="7"/>
    </row>
    <row r="618" spans="1:17">
      <c r="B618" s="21" t="s">
        <v>1261</v>
      </c>
      <c r="C618" s="12"/>
      <c r="E618" s="15"/>
      <c r="F618" s="6"/>
      <c r="G618" s="6"/>
      <c r="H618" s="7"/>
      <c r="I618" s="7"/>
      <c r="O618" s="7"/>
      <c r="P618" s="7"/>
      <c r="Q618" s="7"/>
    </row>
    <row r="619" spans="1:17">
      <c r="B619" s="21" t="s">
        <v>1262</v>
      </c>
      <c r="C619" s="12"/>
      <c r="E619" s="15"/>
      <c r="F619" s="6"/>
      <c r="G619" s="6"/>
      <c r="H619" s="7"/>
      <c r="I619" s="7"/>
      <c r="O619" s="7"/>
      <c r="P619" s="7"/>
      <c r="Q619" s="7"/>
    </row>
    <row r="620" spans="1:17">
      <c r="B620" s="21" t="s">
        <v>1263</v>
      </c>
      <c r="C620" s="12"/>
      <c r="E620" s="15"/>
      <c r="F620" s="6"/>
      <c r="G620" s="6"/>
      <c r="H620" s="7"/>
      <c r="I620" s="7"/>
      <c r="O620" s="7"/>
      <c r="P620" s="7"/>
      <c r="Q620" s="7"/>
    </row>
    <row r="621" spans="1:17">
      <c r="B621" s="21" t="s">
        <v>1264</v>
      </c>
      <c r="C621" s="12"/>
      <c r="E621" s="15"/>
      <c r="F621" s="6"/>
      <c r="G621" s="6"/>
      <c r="H621" s="7"/>
      <c r="I621" s="7"/>
      <c r="O621" s="7"/>
      <c r="P621" s="7"/>
      <c r="Q621" s="7"/>
    </row>
    <row r="622" spans="1:17">
      <c r="B622" s="21" t="s">
        <v>1265</v>
      </c>
      <c r="C622" s="12"/>
      <c r="E622" s="15"/>
      <c r="F622" s="6"/>
      <c r="G622" s="6"/>
      <c r="H622" s="7"/>
      <c r="I622" s="7"/>
      <c r="O622" s="7"/>
      <c r="P622" s="7"/>
      <c r="Q622" s="7"/>
    </row>
    <row r="623" spans="1:17">
      <c r="B623" s="21" t="s">
        <v>1266</v>
      </c>
      <c r="C623" s="12"/>
      <c r="E623" s="15"/>
      <c r="F623" s="6"/>
      <c r="G623" s="6"/>
      <c r="H623" s="7"/>
      <c r="I623" s="7"/>
      <c r="O623" s="7"/>
      <c r="P623" s="7"/>
      <c r="Q623" s="7"/>
    </row>
    <row r="624" spans="1:17">
      <c r="B624" s="7" t="s">
        <v>1267</v>
      </c>
      <c r="C624" s="12"/>
      <c r="E624" s="12"/>
      <c r="F624" s="6"/>
      <c r="G624" s="6"/>
      <c r="H624" s="7"/>
      <c r="I624" s="7"/>
      <c r="O624" s="7"/>
      <c r="P624" s="7"/>
      <c r="Q624" s="7"/>
    </row>
    <row r="625" spans="1:43" ht="16.2">
      <c r="B625" s="7" t="s">
        <v>1268</v>
      </c>
      <c r="C625" s="12"/>
      <c r="E625" s="12"/>
      <c r="F625" s="6"/>
      <c r="G625" s="6"/>
      <c r="H625" s="7"/>
      <c r="I625" s="7"/>
      <c r="O625" s="7"/>
      <c r="P625" s="7"/>
      <c r="Q625" s="7"/>
    </row>
    <row r="626" spans="1:43" ht="16.2">
      <c r="B626" s="16" t="s">
        <v>1269</v>
      </c>
      <c r="C626" s="16"/>
      <c r="E626" s="12"/>
      <c r="F626" s="6"/>
      <c r="G626" s="6"/>
      <c r="H626" s="7"/>
      <c r="I626" s="7"/>
      <c r="O626" s="7"/>
      <c r="P626" s="7"/>
      <c r="Q626" s="7"/>
    </row>
    <row r="627" spans="1:43" ht="16.2">
      <c r="B627" s="125" t="s">
        <v>1270</v>
      </c>
      <c r="C627" s="16"/>
      <c r="D627" s="16">
        <v>0</v>
      </c>
      <c r="E627" s="12"/>
      <c r="F627" s="6"/>
      <c r="G627" s="6"/>
      <c r="H627" s="7"/>
      <c r="I627" s="7"/>
      <c r="O627" s="7"/>
      <c r="P627" s="7"/>
      <c r="Q627" s="7"/>
    </row>
    <row r="628" spans="1:43" ht="16.2">
      <c r="B628" s="7" t="s">
        <v>1271</v>
      </c>
      <c r="C628" s="12"/>
      <c r="E628" s="12"/>
      <c r="F628" s="6"/>
      <c r="G628" s="6"/>
      <c r="H628" s="7"/>
      <c r="I628" s="7"/>
      <c r="O628" s="7"/>
      <c r="P628" s="7"/>
      <c r="Q628" s="7"/>
    </row>
    <row r="629" spans="1:43" ht="16.2">
      <c r="B629" s="125" t="s">
        <v>1272</v>
      </c>
      <c r="C629" s="16"/>
      <c r="D629" s="12">
        <f>($D$627)*($D$615)</f>
        <v>0</v>
      </c>
      <c r="E629" s="12"/>
      <c r="F629" s="6"/>
      <c r="G629" s="6"/>
      <c r="H629" s="7"/>
      <c r="I629" s="7"/>
      <c r="O629" s="7"/>
      <c r="P629" s="7"/>
      <c r="Q629" s="7"/>
    </row>
    <row r="630" spans="1:43">
      <c r="A630" s="14" t="s">
        <v>1273</v>
      </c>
      <c r="B630" s="125" t="s">
        <v>1274</v>
      </c>
      <c r="C630" s="16"/>
      <c r="E630" s="15"/>
      <c r="F630" s="6"/>
      <c r="G630" s="6"/>
      <c r="H630" s="7"/>
      <c r="I630" s="7"/>
      <c r="O630" s="7"/>
      <c r="P630" s="7"/>
      <c r="Q630" s="7"/>
    </row>
    <row r="631" spans="1:43">
      <c r="A631" s="14">
        <v>1</v>
      </c>
      <c r="B631" s="125" t="s">
        <v>1275</v>
      </c>
      <c r="C631" s="16"/>
      <c r="E631" s="15"/>
      <c r="F631" s="6"/>
      <c r="G631" s="6"/>
      <c r="H631" s="7"/>
      <c r="I631" s="7"/>
      <c r="O631" s="7"/>
      <c r="P631" s="7"/>
      <c r="Q631" s="7"/>
    </row>
    <row r="632" spans="1:43">
      <c r="B632" s="7" t="s">
        <v>878</v>
      </c>
      <c r="C632" s="12"/>
      <c r="E632" s="15"/>
      <c r="F632" s="12"/>
      <c r="G632" s="12"/>
      <c r="H632" s="12"/>
      <c r="I632" s="6"/>
      <c r="O632" s="12"/>
      <c r="P632" s="12"/>
      <c r="Q632" s="6"/>
    </row>
    <row r="633" spans="1:43" ht="16.2">
      <c r="B633" s="6" t="s">
        <v>879</v>
      </c>
      <c r="C633" s="12"/>
      <c r="E633" s="15"/>
      <c r="F633" s="6"/>
      <c r="G633" s="6"/>
      <c r="H633" s="7"/>
      <c r="I633" s="7"/>
      <c r="O633" s="7"/>
      <c r="P633" s="7"/>
      <c r="Q633" s="7"/>
    </row>
    <row r="634" spans="1:43">
      <c r="B634" s="6" t="s">
        <v>880</v>
      </c>
      <c r="C634" s="12"/>
      <c r="E634" s="15"/>
      <c r="F634" s="6"/>
      <c r="G634" s="6"/>
      <c r="H634" s="7"/>
      <c r="I634" s="7"/>
      <c r="O634" s="7"/>
      <c r="P634" s="7"/>
      <c r="Q634" s="7"/>
    </row>
    <row r="635" spans="1:43">
      <c r="B635" s="6" t="s">
        <v>881</v>
      </c>
      <c r="C635" s="12"/>
      <c r="E635" s="15"/>
      <c r="F635" s="6"/>
      <c r="G635" s="6"/>
      <c r="H635" s="7"/>
      <c r="I635" s="7"/>
      <c r="O635" s="7"/>
      <c r="P635" s="7"/>
      <c r="Q635" s="7"/>
    </row>
    <row r="636" spans="1:43" ht="16.2">
      <c r="B636" s="6" t="s">
        <v>882</v>
      </c>
      <c r="C636" s="12"/>
      <c r="E636" s="15"/>
      <c r="F636" s="6"/>
      <c r="G636" s="6"/>
      <c r="H636" s="7"/>
      <c r="I636" s="7"/>
      <c r="O636" s="7"/>
      <c r="P636" s="7"/>
      <c r="Q636" s="7"/>
    </row>
    <row r="637" spans="1:43">
      <c r="B637" s="6" t="s">
        <v>888</v>
      </c>
      <c r="C637" s="12"/>
      <c r="E637" s="15"/>
      <c r="F637" s="6"/>
      <c r="G637" s="6"/>
      <c r="H637" s="7"/>
      <c r="I637" s="7"/>
      <c r="O637" s="7"/>
      <c r="P637" s="7"/>
      <c r="Q637" s="7"/>
    </row>
    <row r="638" spans="1:43" ht="16.2">
      <c r="B638" s="6" t="s">
        <v>884</v>
      </c>
      <c r="C638" s="12"/>
      <c r="E638" s="15"/>
      <c r="F638" s="6"/>
      <c r="G638" s="6"/>
      <c r="H638" s="7"/>
      <c r="I638" s="7"/>
      <c r="O638" s="7"/>
      <c r="P638" s="7"/>
      <c r="Q638" s="7"/>
    </row>
    <row r="639" spans="1:43" ht="16.2">
      <c r="B639" s="6" t="s">
        <v>885</v>
      </c>
      <c r="C639" s="12"/>
      <c r="E639" s="15"/>
      <c r="F639" s="6"/>
      <c r="G639" s="6"/>
      <c r="H639" s="7"/>
      <c r="I639" s="7"/>
      <c r="O639" s="7"/>
      <c r="P639" s="7"/>
      <c r="Q639" s="7"/>
      <c r="T639" s="6"/>
      <c r="U639" s="6"/>
      <c r="V639" s="6"/>
      <c r="W639" s="7"/>
      <c r="X639" s="7"/>
      <c r="Y639" s="7"/>
      <c r="Z639" s="7"/>
      <c r="AA639" s="7"/>
      <c r="AD639" s="7"/>
      <c r="AE639" s="7"/>
      <c r="AF639" s="7"/>
      <c r="AO639" s="7"/>
      <c r="AP639" s="7"/>
      <c r="AQ639" s="7"/>
    </row>
    <row r="640" spans="1:43">
      <c r="B640" s="6" t="s">
        <v>886</v>
      </c>
      <c r="C640" s="12"/>
      <c r="E640" s="15"/>
      <c r="F640" s="6"/>
      <c r="G640" s="6"/>
      <c r="H640" s="7"/>
      <c r="I640" s="7"/>
      <c r="O640" s="7"/>
      <c r="P640" s="7"/>
      <c r="Q640" s="7"/>
      <c r="T640" s="6"/>
      <c r="U640" s="6"/>
      <c r="V640" s="6"/>
      <c r="W640" s="7"/>
      <c r="X640" s="7"/>
      <c r="Y640" s="7"/>
      <c r="Z640" s="7"/>
      <c r="AA640" s="7"/>
      <c r="AD640" s="7"/>
      <c r="AE640" s="7"/>
      <c r="AF640" s="7"/>
      <c r="AO640" s="7"/>
      <c r="AP640" s="7"/>
      <c r="AQ640" s="7"/>
    </row>
    <row r="641" spans="2:43" ht="16.2">
      <c r="B641" s="6" t="s">
        <v>887</v>
      </c>
      <c r="C641" s="12"/>
      <c r="E641" s="15"/>
      <c r="F641" s="6"/>
      <c r="G641" s="6"/>
      <c r="H641" s="7"/>
      <c r="I641" s="7"/>
      <c r="O641" s="7"/>
      <c r="P641" s="7"/>
      <c r="Q641" s="7"/>
      <c r="T641" s="6"/>
      <c r="U641" s="6"/>
      <c r="V641" s="6"/>
      <c r="W641" s="7"/>
      <c r="X641" s="7"/>
      <c r="Y641" s="7"/>
      <c r="Z641" s="7"/>
      <c r="AA641" s="7"/>
      <c r="AD641" s="7"/>
      <c r="AE641" s="7"/>
      <c r="AF641" s="7"/>
      <c r="AO641" s="7"/>
      <c r="AP641" s="7"/>
      <c r="AQ641" s="7"/>
    </row>
    <row r="642" spans="2:43">
      <c r="B642" s="6" t="s">
        <v>888</v>
      </c>
      <c r="C642" s="12"/>
      <c r="E642" s="15"/>
      <c r="F642" s="6"/>
      <c r="G642" s="6"/>
      <c r="H642" s="7"/>
      <c r="I642" s="7"/>
      <c r="O642" s="7"/>
      <c r="P642" s="7"/>
      <c r="Q642" s="7"/>
      <c r="T642" s="6"/>
      <c r="U642" s="6"/>
      <c r="V642" s="6"/>
      <c r="W642" s="7"/>
      <c r="X642" s="7"/>
      <c r="Y642" s="7"/>
      <c r="Z642" s="7"/>
      <c r="AA642" s="7"/>
      <c r="AD642" s="7"/>
      <c r="AE642" s="7"/>
      <c r="AF642" s="7"/>
      <c r="AO642" s="7"/>
      <c r="AP642" s="7"/>
      <c r="AQ642" s="7"/>
    </row>
    <row r="643" spans="2:43" ht="16.2">
      <c r="B643" s="6" t="s">
        <v>1276</v>
      </c>
      <c r="C643" s="12"/>
      <c r="E643" s="15"/>
      <c r="F643" s="6"/>
      <c r="G643" s="6"/>
      <c r="H643" s="7"/>
      <c r="I643" s="7"/>
      <c r="O643" s="7"/>
      <c r="P643" s="7"/>
      <c r="Q643" s="7"/>
      <c r="T643" s="6"/>
      <c r="U643" s="6"/>
      <c r="V643" s="6"/>
      <c r="W643" s="7"/>
      <c r="X643" s="7"/>
      <c r="Y643" s="7"/>
      <c r="Z643" s="7"/>
      <c r="AA643" s="7"/>
      <c r="AD643" s="7"/>
      <c r="AE643" s="7"/>
      <c r="AF643" s="7"/>
      <c r="AO643" s="7"/>
      <c r="AP643" s="7"/>
      <c r="AQ643" s="7"/>
    </row>
    <row r="644" spans="2:43" ht="16.2">
      <c r="B644" s="6" t="s">
        <v>1277</v>
      </c>
      <c r="C644" s="12"/>
      <c r="E644" s="15"/>
      <c r="F644" s="6"/>
      <c r="G644" s="6"/>
      <c r="H644" s="7"/>
      <c r="I644" s="7"/>
      <c r="O644" s="7"/>
      <c r="P644" s="7"/>
      <c r="Q644" s="7"/>
      <c r="T644" s="6"/>
      <c r="U644" s="6"/>
      <c r="V644" s="6"/>
      <c r="W644" s="7"/>
      <c r="X644" s="7"/>
      <c r="Y644" s="7"/>
      <c r="Z644" s="7"/>
      <c r="AA644" s="7"/>
      <c r="AD644" s="7"/>
      <c r="AE644" s="7"/>
      <c r="AF644" s="7"/>
      <c r="AO644" s="7"/>
      <c r="AP644" s="7"/>
      <c r="AQ644" s="7"/>
    </row>
    <row r="645" spans="2:43">
      <c r="B645" s="6" t="s">
        <v>892</v>
      </c>
      <c r="C645" s="12"/>
      <c r="E645" s="15"/>
      <c r="F645" s="6"/>
      <c r="G645" s="6"/>
      <c r="H645" s="7"/>
      <c r="I645" s="7"/>
      <c r="O645" s="7"/>
      <c r="P645" s="7"/>
      <c r="Q645" s="7"/>
      <c r="T645" s="6"/>
      <c r="U645" s="6"/>
      <c r="V645" s="6"/>
      <c r="W645" s="7"/>
      <c r="X645" s="7"/>
      <c r="Y645" s="7"/>
      <c r="Z645" s="7"/>
      <c r="AA645" s="7"/>
      <c r="AD645" s="7"/>
      <c r="AE645" s="7"/>
      <c r="AF645" s="7"/>
      <c r="AO645" s="7"/>
      <c r="AP645" s="7"/>
      <c r="AQ645" s="7"/>
    </row>
    <row r="646" spans="2:43" ht="16.2">
      <c r="B646" s="6" t="s">
        <v>893</v>
      </c>
      <c r="C646" s="12"/>
      <c r="E646" s="15"/>
      <c r="F646" s="6"/>
      <c r="G646" s="6"/>
      <c r="H646" s="7"/>
      <c r="I646" s="7"/>
      <c r="O646" s="7"/>
      <c r="P646" s="7"/>
      <c r="Q646" s="7"/>
      <c r="T646" s="6"/>
      <c r="U646" s="6"/>
      <c r="V646" s="6"/>
      <c r="W646" s="7"/>
      <c r="X646" s="7"/>
      <c r="Y646" s="7"/>
      <c r="Z646" s="7"/>
      <c r="AA646" s="7"/>
      <c r="AD646" s="7"/>
      <c r="AE646" s="7"/>
      <c r="AF646" s="7"/>
      <c r="AO646" s="7"/>
      <c r="AP646" s="7"/>
      <c r="AQ646" s="7"/>
    </row>
    <row r="647" spans="2:43">
      <c r="B647" s="6" t="s">
        <v>894</v>
      </c>
      <c r="C647" s="12"/>
      <c r="E647" s="15"/>
      <c r="F647" s="6"/>
      <c r="G647" s="6"/>
      <c r="H647" s="7"/>
      <c r="I647" s="7"/>
      <c r="O647" s="7"/>
      <c r="P647" s="7"/>
      <c r="Q647" s="7"/>
      <c r="T647" s="6"/>
      <c r="U647" s="6"/>
      <c r="V647" s="6"/>
      <c r="W647" s="7"/>
      <c r="X647" s="7"/>
      <c r="Y647" s="7"/>
      <c r="Z647" s="7"/>
      <c r="AA647" s="7"/>
      <c r="AD647" s="7"/>
      <c r="AE647" s="7"/>
      <c r="AF647" s="7"/>
      <c r="AO647" s="7"/>
      <c r="AP647" s="7"/>
      <c r="AQ647" s="7"/>
    </row>
    <row r="648" spans="2:43" ht="16.2">
      <c r="B648" s="6" t="s">
        <v>895</v>
      </c>
      <c r="C648" s="12"/>
      <c r="E648" s="15"/>
      <c r="F648" s="6"/>
      <c r="G648" s="6"/>
      <c r="H648" s="7"/>
      <c r="I648" s="7"/>
      <c r="O648" s="7"/>
      <c r="P648" s="7"/>
      <c r="Q648" s="7"/>
      <c r="T648" s="6"/>
      <c r="U648" s="6"/>
      <c r="V648" s="6"/>
      <c r="W648" s="7"/>
      <c r="X648" s="7"/>
      <c r="Y648" s="7"/>
      <c r="Z648" s="7"/>
      <c r="AA648" s="7"/>
      <c r="AD648" s="7"/>
      <c r="AE648" s="7"/>
      <c r="AF648" s="7"/>
      <c r="AO648" s="7"/>
      <c r="AP648" s="7"/>
      <c r="AQ648" s="7"/>
    </row>
    <row r="649" spans="2:43" ht="16.2">
      <c r="B649" s="6" t="s">
        <v>896</v>
      </c>
      <c r="C649" s="12"/>
      <c r="E649" s="15"/>
      <c r="F649" s="6"/>
      <c r="G649" s="6"/>
      <c r="H649" s="7"/>
      <c r="I649" s="7"/>
      <c r="O649" s="7"/>
      <c r="P649" s="7"/>
      <c r="Q649" s="7"/>
      <c r="T649" s="6"/>
      <c r="U649" s="6"/>
      <c r="V649" s="6"/>
      <c r="W649" s="7"/>
      <c r="X649" s="7"/>
      <c r="Y649" s="7"/>
      <c r="Z649" s="7"/>
      <c r="AA649" s="7"/>
      <c r="AD649" s="7"/>
      <c r="AE649" s="7"/>
      <c r="AF649" s="7"/>
      <c r="AO649" s="7"/>
      <c r="AP649" s="7"/>
      <c r="AQ649" s="7"/>
    </row>
    <row r="650" spans="2:43">
      <c r="B650" s="6" t="s">
        <v>897</v>
      </c>
      <c r="C650" s="12"/>
      <c r="E650" s="15"/>
      <c r="F650" s="6"/>
      <c r="G650" s="6"/>
      <c r="H650" s="7"/>
      <c r="I650" s="7"/>
      <c r="O650" s="7"/>
      <c r="P650" s="7"/>
      <c r="Q650" s="7"/>
      <c r="T650" s="6"/>
      <c r="U650" s="6"/>
      <c r="V650" s="6"/>
      <c r="W650" s="7"/>
      <c r="X650" s="7"/>
      <c r="Y650" s="7"/>
      <c r="Z650" s="7"/>
      <c r="AA650" s="7"/>
      <c r="AD650" s="7"/>
      <c r="AE650" s="7"/>
      <c r="AF650" s="7"/>
      <c r="AO650" s="7"/>
      <c r="AP650" s="7"/>
      <c r="AQ650" s="7"/>
    </row>
    <row r="651" spans="2:43" ht="16.2">
      <c r="B651" s="6" t="s">
        <v>898</v>
      </c>
      <c r="C651" s="12"/>
      <c r="E651" s="15"/>
      <c r="F651" s="6"/>
      <c r="G651" s="6"/>
      <c r="H651" s="7"/>
      <c r="I651" s="7"/>
      <c r="O651" s="7"/>
      <c r="P651" s="7"/>
      <c r="Q651" s="7"/>
      <c r="T651" s="6"/>
      <c r="U651" s="6"/>
      <c r="V651" s="6"/>
      <c r="W651" s="7"/>
      <c r="X651" s="7"/>
      <c r="Y651" s="7"/>
      <c r="Z651" s="7"/>
      <c r="AA651" s="7"/>
      <c r="AD651" s="7"/>
      <c r="AE651" s="7"/>
      <c r="AF651" s="7"/>
      <c r="AO651" s="7"/>
      <c r="AP651" s="7"/>
      <c r="AQ651" s="7"/>
    </row>
    <row r="652" spans="2:43" ht="16.2">
      <c r="B652" s="6" t="s">
        <v>1278</v>
      </c>
      <c r="C652" s="12"/>
      <c r="E652" s="15"/>
      <c r="F652" s="6"/>
      <c r="G652" s="6"/>
      <c r="H652" s="7"/>
      <c r="I652" s="7"/>
      <c r="O652" s="7"/>
      <c r="P652" s="7"/>
      <c r="Q652" s="7"/>
      <c r="T652" s="6"/>
      <c r="U652" s="6"/>
      <c r="V652" s="6"/>
      <c r="W652" s="7"/>
      <c r="X652" s="7"/>
      <c r="Y652" s="7"/>
      <c r="Z652" s="7"/>
      <c r="AA652" s="7"/>
      <c r="AD652" s="7"/>
      <c r="AE652" s="7"/>
      <c r="AF652" s="7"/>
      <c r="AO652" s="7"/>
      <c r="AP652" s="7"/>
      <c r="AQ652" s="7"/>
    </row>
    <row r="653" spans="2:43" ht="16.2">
      <c r="B653" s="6" t="s">
        <v>1279</v>
      </c>
      <c r="C653" s="12"/>
      <c r="E653" s="15"/>
      <c r="F653" s="6"/>
      <c r="G653" s="6"/>
      <c r="H653" s="7"/>
      <c r="I653" s="7"/>
      <c r="O653" s="7"/>
      <c r="P653" s="7"/>
      <c r="Q653" s="7"/>
      <c r="T653" s="6"/>
      <c r="U653" s="6"/>
      <c r="V653" s="6"/>
      <c r="W653" s="7"/>
      <c r="X653" s="7"/>
      <c r="Y653" s="7"/>
      <c r="Z653" s="7"/>
      <c r="AA653" s="7"/>
      <c r="AD653" s="7"/>
      <c r="AE653" s="7"/>
      <c r="AF653" s="7"/>
      <c r="AO653" s="7"/>
      <c r="AP653" s="7"/>
      <c r="AQ653" s="7"/>
    </row>
    <row r="654" spans="2:43">
      <c r="B654" s="6" t="s">
        <v>901</v>
      </c>
      <c r="C654" s="12"/>
      <c r="E654" s="15"/>
      <c r="F654" s="6"/>
      <c r="G654" s="6"/>
      <c r="H654" s="7"/>
      <c r="I654" s="7"/>
      <c r="O654" s="7"/>
      <c r="P654" s="7"/>
      <c r="Q654" s="7"/>
      <c r="T654" s="6"/>
      <c r="U654" s="6"/>
      <c r="V654" s="6"/>
      <c r="W654" s="7"/>
      <c r="X654" s="7"/>
      <c r="Y654" s="7"/>
      <c r="Z654" s="7"/>
      <c r="AA654" s="7"/>
      <c r="AD654" s="7"/>
      <c r="AE654" s="7"/>
      <c r="AF654" s="7"/>
      <c r="AO654" s="7"/>
      <c r="AP654" s="7"/>
      <c r="AQ654" s="7"/>
    </row>
    <row r="655" spans="2:43" ht="16.2">
      <c r="B655" s="6" t="s">
        <v>902</v>
      </c>
      <c r="C655" s="12"/>
      <c r="E655" s="15"/>
      <c r="F655" s="6"/>
      <c r="G655" s="6"/>
      <c r="H655" s="7"/>
      <c r="I655" s="7"/>
      <c r="O655" s="7"/>
      <c r="P655" s="7"/>
      <c r="Q655" s="7"/>
      <c r="T655" s="6"/>
      <c r="U655" s="6"/>
      <c r="V655" s="6"/>
      <c r="W655" s="7"/>
      <c r="X655" s="7"/>
      <c r="Y655" s="7"/>
      <c r="Z655" s="7"/>
      <c r="AA655" s="7"/>
      <c r="AD655" s="7"/>
      <c r="AE655" s="7"/>
      <c r="AF655" s="7"/>
      <c r="AO655" s="7"/>
      <c r="AP655" s="7"/>
      <c r="AQ655" s="7"/>
    </row>
    <row r="656" spans="2:43" ht="16.2">
      <c r="B656" s="6" t="s">
        <v>1280</v>
      </c>
      <c r="C656" s="12"/>
      <c r="E656" s="15"/>
      <c r="F656" s="6"/>
      <c r="G656" s="6"/>
      <c r="H656" s="7"/>
      <c r="I656" s="7"/>
      <c r="O656" s="7"/>
      <c r="P656" s="7"/>
      <c r="Q656" s="7"/>
      <c r="T656" s="6"/>
      <c r="U656" s="6"/>
      <c r="V656" s="6"/>
      <c r="W656" s="7"/>
      <c r="X656" s="7"/>
      <c r="Y656" s="7"/>
      <c r="Z656" s="7"/>
      <c r="AA656" s="7"/>
      <c r="AD656" s="7"/>
      <c r="AE656" s="7"/>
      <c r="AF656" s="7"/>
      <c r="AO656" s="7"/>
      <c r="AP656" s="7"/>
      <c r="AQ656" s="7"/>
    </row>
    <row r="657" spans="1:43" ht="16.2">
      <c r="B657" s="113" t="s">
        <v>1281</v>
      </c>
      <c r="C657" s="12"/>
      <c r="E657" s="15"/>
      <c r="F657" s="6"/>
      <c r="G657" s="6"/>
      <c r="H657" s="7"/>
      <c r="I657" s="7"/>
      <c r="O657" s="7"/>
      <c r="P657" s="7"/>
      <c r="Q657" s="7"/>
      <c r="T657" s="6"/>
      <c r="U657" s="6"/>
      <c r="V657" s="6"/>
      <c r="W657" s="7"/>
      <c r="X657" s="7"/>
      <c r="Y657" s="7"/>
      <c r="Z657" s="7"/>
      <c r="AA657" s="7"/>
      <c r="AD657" s="7"/>
      <c r="AE657" s="7"/>
      <c r="AF657" s="7"/>
      <c r="AO657" s="7"/>
      <c r="AP657" s="7"/>
      <c r="AQ657" s="7"/>
    </row>
    <row r="658" spans="1:43">
      <c r="B658" s="6" t="s">
        <v>1282</v>
      </c>
      <c r="C658" s="12"/>
      <c r="E658" s="15"/>
      <c r="F658" s="6"/>
      <c r="G658" s="6"/>
      <c r="H658" s="7"/>
      <c r="I658" s="7"/>
      <c r="O658" s="7"/>
      <c r="P658" s="7"/>
      <c r="Q658" s="7"/>
      <c r="T658" s="6"/>
      <c r="U658" s="6"/>
      <c r="V658" s="6"/>
      <c r="W658" s="7"/>
      <c r="X658" s="7"/>
      <c r="Y658" s="7"/>
      <c r="Z658" s="7"/>
      <c r="AA658" s="7"/>
      <c r="AD658" s="7"/>
      <c r="AE658" s="7"/>
      <c r="AF658" s="7"/>
      <c r="AO658" s="7"/>
      <c r="AP658" s="7"/>
      <c r="AQ658" s="7"/>
    </row>
    <row r="659" spans="1:43" ht="16.2">
      <c r="B659" s="16" t="s">
        <v>908</v>
      </c>
      <c r="C659" s="12"/>
      <c r="E659" s="15"/>
      <c r="F659" s="6"/>
      <c r="G659" s="6"/>
      <c r="H659" s="7"/>
      <c r="I659" s="7"/>
      <c r="O659" s="7"/>
      <c r="P659" s="7"/>
      <c r="Q659" s="7"/>
      <c r="T659" s="6"/>
      <c r="U659" s="6"/>
      <c r="V659" s="6"/>
      <c r="W659" s="7"/>
      <c r="X659" s="7"/>
      <c r="Y659" s="7"/>
      <c r="Z659" s="7"/>
      <c r="AA659" s="7"/>
      <c r="AD659" s="7"/>
      <c r="AE659" s="7"/>
      <c r="AF659" s="7"/>
      <c r="AO659" s="7"/>
      <c r="AP659" s="7"/>
      <c r="AQ659" s="7"/>
    </row>
    <row r="660" spans="1:43" ht="16.2">
      <c r="B660" s="113" t="s">
        <v>1283</v>
      </c>
      <c r="C660" s="12"/>
      <c r="E660" s="15"/>
      <c r="F660" s="6"/>
      <c r="G660" s="6"/>
      <c r="H660" s="7"/>
      <c r="I660" s="7"/>
      <c r="O660" s="7"/>
      <c r="P660" s="7"/>
      <c r="Q660" s="7"/>
      <c r="T660" s="6"/>
      <c r="U660" s="6"/>
      <c r="V660" s="6"/>
      <c r="W660" s="7"/>
      <c r="X660" s="7"/>
      <c r="Y660" s="7"/>
      <c r="Z660" s="7"/>
      <c r="AA660" s="7"/>
      <c r="AD660" s="7"/>
      <c r="AE660" s="7"/>
      <c r="AF660" s="7"/>
      <c r="AO660" s="7"/>
      <c r="AP660" s="7"/>
      <c r="AQ660" s="7"/>
    </row>
    <row r="661" spans="1:43">
      <c r="B661" s="6" t="s">
        <v>1282</v>
      </c>
      <c r="C661" s="12"/>
      <c r="E661" s="15"/>
      <c r="F661" s="6"/>
      <c r="G661" s="6"/>
      <c r="H661" s="7"/>
      <c r="I661" s="7"/>
      <c r="O661" s="7"/>
      <c r="P661" s="7"/>
      <c r="Q661" s="7"/>
      <c r="T661" s="6"/>
      <c r="U661" s="6"/>
      <c r="V661" s="6"/>
      <c r="W661" s="7"/>
      <c r="X661" s="7"/>
      <c r="Y661" s="7"/>
      <c r="Z661" s="7"/>
      <c r="AA661" s="7"/>
      <c r="AD661" s="7"/>
      <c r="AE661" s="7"/>
      <c r="AF661" s="7"/>
      <c r="AO661" s="7"/>
      <c r="AP661" s="7"/>
      <c r="AQ661" s="7"/>
    </row>
    <row r="662" spans="1:43" ht="16.2">
      <c r="B662" s="16" t="s">
        <v>1284</v>
      </c>
      <c r="C662" s="12"/>
      <c r="E662" s="15"/>
      <c r="F662" s="6"/>
      <c r="G662" s="6"/>
      <c r="H662" s="7"/>
      <c r="I662" s="7"/>
      <c r="O662" s="7"/>
      <c r="P662" s="7"/>
      <c r="Q662" s="7"/>
      <c r="T662" s="6"/>
      <c r="U662" s="6"/>
      <c r="V662" s="6"/>
      <c r="W662" s="7"/>
      <c r="X662" s="7"/>
      <c r="Y662" s="7"/>
      <c r="Z662" s="7"/>
      <c r="AA662" s="7"/>
      <c r="AD662" s="7"/>
      <c r="AE662" s="7"/>
      <c r="AF662" s="7"/>
      <c r="AO662" s="7"/>
      <c r="AP662" s="7"/>
      <c r="AQ662" s="7"/>
    </row>
    <row r="663" spans="1:43" ht="27.6">
      <c r="B663" s="8" t="s">
        <v>1285</v>
      </c>
      <c r="C663" s="12"/>
      <c r="D663" s="12" t="str">
        <f>($D$529)</f>
        <v>xxxx</v>
      </c>
      <c r="E663" s="15"/>
      <c r="F663" s="6"/>
      <c r="G663" s="6"/>
      <c r="H663" s="7"/>
      <c r="I663" s="7"/>
      <c r="O663" s="7"/>
      <c r="P663" s="7"/>
      <c r="Q663" s="7"/>
      <c r="T663" s="6"/>
      <c r="U663" s="6"/>
      <c r="V663" s="6"/>
      <c r="W663" s="7"/>
      <c r="X663" s="7"/>
      <c r="Y663" s="7"/>
      <c r="Z663" s="7"/>
      <c r="AA663" s="7"/>
      <c r="AD663" s="7"/>
      <c r="AE663" s="7"/>
      <c r="AF663" s="7"/>
      <c r="AO663" s="7"/>
      <c r="AP663" s="7"/>
      <c r="AQ663" s="7"/>
    </row>
    <row r="664" spans="1:43" s="12" customFormat="1" ht="16.2">
      <c r="A664" s="14"/>
      <c r="B664" s="7" t="s">
        <v>1286</v>
      </c>
      <c r="D664" s="132">
        <v>0</v>
      </c>
    </row>
    <row r="665" spans="1:43" s="12" customFormat="1">
      <c r="A665" s="14"/>
      <c r="B665" s="61"/>
      <c r="D665" s="16"/>
    </row>
    <row r="666" spans="1:43">
      <c r="A666" s="14" t="s">
        <v>1287</v>
      </c>
      <c r="B666" s="125" t="s">
        <v>1086</v>
      </c>
      <c r="C666" s="16"/>
      <c r="E666" s="15"/>
      <c r="F666" s="6"/>
      <c r="G666" s="6"/>
      <c r="H666" s="7"/>
      <c r="I666" s="7"/>
      <c r="O666" s="7"/>
      <c r="P666" s="7"/>
      <c r="Q666" s="7"/>
      <c r="T666" s="6"/>
      <c r="U666" s="6"/>
      <c r="V666" s="6"/>
      <c r="W666" s="7"/>
      <c r="X666" s="7"/>
      <c r="Y666" s="7"/>
      <c r="Z666" s="7"/>
      <c r="AA666" s="7"/>
      <c r="AD666" s="7"/>
      <c r="AE666" s="7"/>
      <c r="AF666" s="7"/>
      <c r="AO666" s="7"/>
      <c r="AP666" s="7"/>
      <c r="AQ666" s="7"/>
    </row>
    <row r="667" spans="1:43">
      <c r="B667" s="7" t="s">
        <v>1288</v>
      </c>
      <c r="C667" s="12"/>
      <c r="E667" s="15"/>
      <c r="F667" s="6"/>
      <c r="G667" s="6"/>
      <c r="H667" s="6"/>
      <c r="I667" s="6"/>
      <c r="O667" s="7"/>
      <c r="P667" s="7"/>
      <c r="Q667" s="7"/>
      <c r="T667" s="6"/>
      <c r="U667" s="6"/>
      <c r="V667" s="6"/>
      <c r="W667" s="7"/>
      <c r="X667" s="7"/>
      <c r="Y667" s="7"/>
      <c r="Z667" s="7"/>
      <c r="AA667" s="7"/>
      <c r="AD667" s="7"/>
      <c r="AE667" s="7"/>
      <c r="AF667" s="7"/>
      <c r="AO667" s="7"/>
      <c r="AP667" s="7"/>
      <c r="AQ667" s="7"/>
    </row>
    <row r="668" spans="1:43">
      <c r="B668" s="7" t="s">
        <v>1288</v>
      </c>
      <c r="C668" s="12"/>
      <c r="E668" s="15"/>
      <c r="F668" s="6"/>
      <c r="G668" s="6"/>
      <c r="H668" s="7"/>
      <c r="I668" s="7"/>
      <c r="O668" s="7"/>
      <c r="P668" s="7"/>
      <c r="Q668" s="7"/>
      <c r="T668" s="6"/>
      <c r="U668" s="6"/>
      <c r="V668" s="6"/>
      <c r="W668" s="7"/>
      <c r="X668" s="7"/>
      <c r="Y668" s="7"/>
      <c r="Z668" s="7"/>
      <c r="AA668" s="7"/>
      <c r="AD668" s="7"/>
      <c r="AE668" s="7"/>
      <c r="AF668" s="7"/>
      <c r="AO668" s="7"/>
      <c r="AP668" s="7"/>
      <c r="AQ668" s="7"/>
    </row>
    <row r="669" spans="1:43">
      <c r="A669" s="14" t="s">
        <v>1289</v>
      </c>
      <c r="B669" s="125" t="s">
        <v>1290</v>
      </c>
      <c r="C669" s="16"/>
      <c r="E669" s="15"/>
      <c r="F669" s="6"/>
      <c r="G669" s="6"/>
      <c r="H669" s="7"/>
      <c r="I669" s="7"/>
      <c r="O669" s="7"/>
      <c r="P669" s="7"/>
      <c r="Q669" s="7"/>
      <c r="T669" s="6"/>
      <c r="U669" s="6"/>
      <c r="V669" s="6"/>
      <c r="W669" s="7"/>
      <c r="X669" s="7"/>
      <c r="Y669" s="7"/>
      <c r="Z669" s="7"/>
      <c r="AA669" s="7"/>
      <c r="AD669" s="7"/>
      <c r="AE669" s="7"/>
      <c r="AF669" s="7"/>
      <c r="AO669" s="7"/>
      <c r="AP669" s="7"/>
      <c r="AQ669" s="7"/>
    </row>
    <row r="670" spans="1:43">
      <c r="A670" s="14" t="s">
        <v>551</v>
      </c>
      <c r="B670" s="7" t="s">
        <v>1291</v>
      </c>
      <c r="C670" s="12"/>
      <c r="E670" s="15"/>
      <c r="F670" s="6"/>
      <c r="G670" s="6"/>
      <c r="H670" s="7"/>
      <c r="I670" s="7"/>
      <c r="O670" s="7"/>
      <c r="P670" s="7"/>
      <c r="Q670" s="7"/>
      <c r="T670" s="6"/>
      <c r="U670" s="6"/>
      <c r="V670" s="6"/>
      <c r="W670" s="7"/>
      <c r="X670" s="7"/>
      <c r="Y670" s="7"/>
      <c r="Z670" s="7"/>
      <c r="AA670" s="7"/>
      <c r="AD670" s="7"/>
      <c r="AE670" s="7"/>
      <c r="AF670" s="7"/>
      <c r="AO670" s="7"/>
      <c r="AP670" s="7"/>
      <c r="AQ670" s="7"/>
    </row>
    <row r="671" spans="1:43">
      <c r="A671" s="14" t="s">
        <v>553</v>
      </c>
      <c r="B671" s="7" t="s">
        <v>1292</v>
      </c>
      <c r="C671" s="12"/>
      <c r="E671" s="15"/>
      <c r="F671" s="6"/>
      <c r="G671" s="6"/>
      <c r="H671" s="7"/>
      <c r="I671" s="7"/>
      <c r="O671" s="7"/>
      <c r="P671" s="7"/>
      <c r="Q671" s="7"/>
      <c r="T671" s="6"/>
      <c r="U671" s="6"/>
      <c r="V671" s="6"/>
      <c r="W671" s="7"/>
      <c r="X671" s="7"/>
      <c r="Y671" s="7"/>
      <c r="Z671" s="7"/>
      <c r="AA671" s="7"/>
      <c r="AD671" s="7"/>
      <c r="AE671" s="7"/>
      <c r="AF671" s="7"/>
      <c r="AO671" s="7"/>
      <c r="AP671" s="7"/>
      <c r="AQ671" s="7"/>
    </row>
    <row r="672" spans="1:43">
      <c r="B672" s="7" t="s">
        <v>1293</v>
      </c>
      <c r="C672" s="12"/>
      <c r="E672" s="15"/>
      <c r="F672" s="6"/>
      <c r="G672" s="6"/>
      <c r="H672" s="6"/>
      <c r="I672" s="6"/>
      <c r="O672" s="7"/>
      <c r="P672" s="7"/>
      <c r="Q672" s="7"/>
      <c r="T672" s="6"/>
      <c r="U672" s="6"/>
      <c r="V672" s="6"/>
      <c r="W672" s="7"/>
      <c r="X672" s="7"/>
      <c r="Y672" s="7"/>
      <c r="Z672" s="7"/>
      <c r="AA672" s="7"/>
      <c r="AD672" s="7"/>
      <c r="AE672" s="7"/>
      <c r="AF672" s="7"/>
      <c r="AO672" s="7"/>
      <c r="AP672" s="7"/>
      <c r="AQ672" s="7"/>
    </row>
    <row r="673" spans="1:43">
      <c r="B673" s="7" t="s">
        <v>1294</v>
      </c>
      <c r="C673" s="12"/>
      <c r="E673" s="15"/>
      <c r="F673" s="6"/>
      <c r="G673" s="6"/>
      <c r="H673" s="6"/>
      <c r="I673" s="6"/>
      <c r="O673" s="7"/>
      <c r="P673" s="7"/>
      <c r="Q673" s="7"/>
      <c r="T673" s="6"/>
      <c r="U673" s="6"/>
      <c r="V673" s="6"/>
      <c r="W673" s="7"/>
      <c r="X673" s="7"/>
      <c r="Y673" s="7"/>
      <c r="Z673" s="7"/>
      <c r="AA673" s="7"/>
      <c r="AD673" s="7"/>
      <c r="AE673" s="7"/>
      <c r="AF673" s="7"/>
      <c r="AO673" s="7"/>
      <c r="AP673" s="7"/>
      <c r="AQ673" s="7"/>
    </row>
    <row r="674" spans="1:43">
      <c r="A674" s="14" t="s">
        <v>555</v>
      </c>
      <c r="B674" s="7" t="s">
        <v>1295</v>
      </c>
      <c r="C674" s="12"/>
      <c r="E674" s="15"/>
      <c r="F674" s="6"/>
      <c r="G674" s="6"/>
      <c r="H674" s="6"/>
      <c r="I674" s="6"/>
      <c r="O674" s="7"/>
      <c r="P674" s="7"/>
      <c r="Q674" s="7"/>
      <c r="T674" s="6"/>
      <c r="U674" s="6"/>
      <c r="V674" s="6"/>
      <c r="W674" s="7"/>
      <c r="X674" s="7"/>
      <c r="Y674" s="7"/>
      <c r="Z674" s="7"/>
      <c r="AA674" s="7"/>
      <c r="AD674" s="7"/>
      <c r="AE674" s="7"/>
      <c r="AF674" s="7"/>
      <c r="AO674" s="7"/>
      <c r="AP674" s="7"/>
      <c r="AQ674" s="7"/>
    </row>
    <row r="675" spans="1:43" s="6" customFormat="1">
      <c r="A675" s="14" t="s">
        <v>1296</v>
      </c>
      <c r="B675" s="125" t="s">
        <v>1297</v>
      </c>
      <c r="C675" s="12"/>
      <c r="D675" s="12"/>
      <c r="E675" s="12"/>
    </row>
    <row r="676" spans="1:43" s="6" customFormat="1">
      <c r="A676" s="14"/>
      <c r="B676" s="125"/>
      <c r="C676" s="12"/>
      <c r="D676" s="12"/>
      <c r="E676" s="12"/>
    </row>
    <row r="677" spans="1:43" s="6" customFormat="1" ht="16.2">
      <c r="A677" s="14" t="s">
        <v>551</v>
      </c>
      <c r="B677" s="125" t="s">
        <v>1298</v>
      </c>
      <c r="C677" s="12"/>
      <c r="D677" s="12"/>
      <c r="E677" s="12"/>
    </row>
    <row r="678" spans="1:43" s="6" customFormat="1" ht="17.399999999999999">
      <c r="A678" s="14"/>
      <c r="B678" s="8" t="s">
        <v>1299</v>
      </c>
      <c r="C678" s="12"/>
      <c r="D678" s="12"/>
      <c r="E678" s="12"/>
    </row>
    <row r="679" spans="1:43" s="6" customFormat="1" ht="17.399999999999999">
      <c r="A679" s="14"/>
      <c r="B679" s="8" t="s">
        <v>1300</v>
      </c>
      <c r="C679" s="12"/>
      <c r="D679" s="12"/>
      <c r="E679" s="12"/>
    </row>
    <row r="680" spans="1:43" s="6" customFormat="1">
      <c r="A680" s="14"/>
      <c r="B680" s="8" t="s">
        <v>600</v>
      </c>
      <c r="C680" s="12"/>
      <c r="D680" s="12"/>
      <c r="E680" s="12"/>
    </row>
    <row r="681" spans="1:43" s="6" customFormat="1" ht="16.2">
      <c r="A681" s="14"/>
      <c r="B681" s="8" t="s">
        <v>1301</v>
      </c>
      <c r="C681" s="12"/>
      <c r="D681" s="12">
        <f>($D$664)</f>
        <v>0</v>
      </c>
      <c r="E681" s="12"/>
    </row>
    <row r="682" spans="1:43" s="6" customFormat="1" ht="16.2">
      <c r="A682" s="14"/>
      <c r="B682" s="8" t="s">
        <v>1302</v>
      </c>
      <c r="C682" s="12"/>
      <c r="D682" s="12" t="e">
        <f>($D$511)</f>
        <v>#VALUE!</v>
      </c>
      <c r="E682" s="12"/>
    </row>
    <row r="683" spans="1:43" s="6" customFormat="1" ht="16.2">
      <c r="A683" s="14"/>
      <c r="B683" s="8" t="s">
        <v>1303</v>
      </c>
      <c r="C683" s="12"/>
      <c r="D683" s="12">
        <f>($D$504)</f>
        <v>0</v>
      </c>
      <c r="E683" s="12"/>
    </row>
    <row r="684" spans="1:43" s="6" customFormat="1">
      <c r="A684" s="14"/>
      <c r="B684" s="8" t="s">
        <v>1304</v>
      </c>
      <c r="C684" s="12"/>
      <c r="D684" s="12"/>
      <c r="E684" s="12"/>
    </row>
    <row r="685" spans="1:43" s="6" customFormat="1" ht="16.2">
      <c r="A685" s="14"/>
      <c r="B685" s="17" t="s">
        <v>1305</v>
      </c>
      <c r="C685" s="12"/>
      <c r="D685" s="12" t="e">
        <f>($D$481)</f>
        <v>#VALUE!</v>
      </c>
      <c r="E685" s="12"/>
    </row>
    <row r="686" spans="1:43" s="6" customFormat="1" ht="16.2">
      <c r="A686" s="14"/>
      <c r="B686" s="8" t="s">
        <v>1306</v>
      </c>
      <c r="C686" s="12"/>
      <c r="D686" s="12"/>
      <c r="E686" s="12"/>
    </row>
    <row r="687" spans="1:43" s="6" customFormat="1" ht="16.2">
      <c r="A687" s="14"/>
      <c r="B687" s="17" t="s">
        <v>1307</v>
      </c>
      <c r="C687" s="12"/>
      <c r="D687" s="12" t="str">
        <f>($D$433)</f>
        <v>vmax</v>
      </c>
      <c r="E687" s="12"/>
    </row>
    <row r="688" spans="1:43" s="6" customFormat="1" ht="16.2">
      <c r="A688" s="14"/>
      <c r="B688" s="8" t="s">
        <v>1308</v>
      </c>
      <c r="C688" s="12"/>
      <c r="D688" s="12"/>
      <c r="E688" s="12"/>
    </row>
    <row r="689" spans="1:5" s="6" customFormat="1">
      <c r="A689" s="14"/>
      <c r="B689" s="17" t="s">
        <v>1309</v>
      </c>
      <c r="C689" s="12"/>
      <c r="D689" s="12">
        <f>($D$545)</f>
        <v>0</v>
      </c>
      <c r="E689" s="12"/>
    </row>
    <row r="690" spans="1:5" s="12" customFormat="1" ht="16.2">
      <c r="A690" s="14"/>
      <c r="B690" s="21" t="s">
        <v>1310</v>
      </c>
      <c r="D690" s="16" t="e">
        <f>((1/($D$681))*(((($D$682)+($D$683))*(($D$685)*10)*((($D$687)*10^3)/3600))+(($D$689)*(((($D$687)*10^3)/3600)^3)))/10^3)</f>
        <v>#DIV/0!</v>
      </c>
    </row>
    <row r="691" spans="1:5" s="6" customFormat="1">
      <c r="A691" s="14"/>
      <c r="B691" s="8"/>
      <c r="C691" s="12"/>
      <c r="D691" s="12"/>
      <c r="E691" s="12"/>
    </row>
    <row r="692" spans="1:5" s="7" customFormat="1" ht="16.2">
      <c r="A692" s="14" t="s">
        <v>553</v>
      </c>
      <c r="B692" s="125" t="s">
        <v>1311</v>
      </c>
      <c r="C692" s="12"/>
      <c r="D692" s="12"/>
      <c r="E692" s="12"/>
    </row>
    <row r="693" spans="1:5" s="8" customFormat="1" ht="30">
      <c r="A693" s="14"/>
      <c r="B693" s="8" t="s">
        <v>1312</v>
      </c>
      <c r="C693" s="39"/>
      <c r="D693" s="39"/>
    </row>
    <row r="694" spans="1:5" s="7" customFormat="1" ht="16.2">
      <c r="A694" s="14"/>
      <c r="B694" s="7" t="s">
        <v>1313</v>
      </c>
      <c r="C694" s="12"/>
      <c r="D694" s="12"/>
      <c r="E694" s="12"/>
    </row>
    <row r="695" spans="1:5" s="7" customFormat="1" ht="32.4">
      <c r="A695" s="14"/>
      <c r="B695" s="8" t="s">
        <v>1314</v>
      </c>
      <c r="C695" s="12"/>
      <c r="D695" s="12"/>
      <c r="E695" s="12"/>
    </row>
    <row r="696" spans="1:5" s="7" customFormat="1" ht="16.2">
      <c r="A696" s="14"/>
      <c r="B696" s="8" t="s">
        <v>1315</v>
      </c>
      <c r="C696" s="12"/>
      <c r="D696" s="12"/>
      <c r="E696" s="12"/>
    </row>
    <row r="697" spans="1:5" s="7" customFormat="1" ht="16.2">
      <c r="A697" s="14"/>
      <c r="B697" s="7" t="s">
        <v>941</v>
      </c>
      <c r="C697" s="12"/>
      <c r="D697" s="12"/>
      <c r="E697" s="12"/>
    </row>
    <row r="698" spans="1:5" s="7" customFormat="1" ht="16.2">
      <c r="A698" s="14"/>
      <c r="B698" s="7" t="s">
        <v>1316</v>
      </c>
      <c r="C698" s="12"/>
      <c r="D698" s="12"/>
      <c r="E698" s="12"/>
    </row>
    <row r="699" spans="1:5" s="6" customFormat="1">
      <c r="A699" s="14"/>
      <c r="B699" s="8" t="s">
        <v>600</v>
      </c>
      <c r="C699" s="12"/>
      <c r="D699" s="12"/>
      <c r="E699" s="12"/>
    </row>
    <row r="700" spans="1:5" s="6" customFormat="1" ht="16.2">
      <c r="A700" s="14"/>
      <c r="B700" s="8" t="s">
        <v>1317</v>
      </c>
      <c r="C700" s="12"/>
      <c r="D700" s="16" t="e">
        <f>($D$690)</f>
        <v>#DIV/0!</v>
      </c>
      <c r="E700" s="12"/>
    </row>
    <row r="701" spans="1:5" s="6" customFormat="1" ht="47.55" customHeight="1">
      <c r="A701" s="14"/>
      <c r="B701" s="8" t="s">
        <v>1318</v>
      </c>
      <c r="C701" s="12"/>
      <c r="D701" s="12"/>
      <c r="E701" s="12"/>
    </row>
    <row r="702" spans="1:5" s="6" customFormat="1">
      <c r="A702" s="14"/>
      <c r="B702" s="21" t="s">
        <v>1319</v>
      </c>
      <c r="C702" s="12"/>
      <c r="D702" s="135" t="str">
        <f>($D$571)</f>
        <v>xăng/diesel</v>
      </c>
      <c r="E702" s="12"/>
    </row>
    <row r="703" spans="1:5" s="6" customFormat="1">
      <c r="A703" s="14"/>
      <c r="B703" s="21" t="s">
        <v>1320</v>
      </c>
      <c r="C703" s="12"/>
      <c r="D703" s="135" t="str">
        <f>($D$562)</f>
        <v>có/không có</v>
      </c>
      <c r="E703" s="12"/>
    </row>
    <row r="704" spans="1:5" s="6" customFormat="1" ht="16.2">
      <c r="A704" s="14"/>
      <c r="B704" s="17" t="s">
        <v>1321</v>
      </c>
      <c r="C704" s="12"/>
      <c r="D704" s="132">
        <v>0</v>
      </c>
      <c r="E704" s="39" t="s">
        <v>1162</v>
      </c>
    </row>
    <row r="705" spans="1:6" s="6" customFormat="1">
      <c r="A705" s="14"/>
      <c r="B705" s="8" t="s">
        <v>1322</v>
      </c>
      <c r="C705" s="12"/>
      <c r="D705" s="12"/>
      <c r="E705" s="39"/>
    </row>
    <row r="706" spans="1:6" s="6" customFormat="1" ht="16.2">
      <c r="A706" s="14"/>
      <c r="B706" s="7" t="s">
        <v>1323</v>
      </c>
      <c r="C706" s="12"/>
      <c r="D706" s="12"/>
      <c r="E706" s="39"/>
    </row>
    <row r="707" spans="1:6" s="6" customFormat="1">
      <c r="A707" s="14"/>
      <c r="B707" s="8" t="s">
        <v>1324</v>
      </c>
      <c r="C707" s="12"/>
      <c r="D707" s="12"/>
      <c r="E707" s="39"/>
    </row>
    <row r="708" spans="1:6" s="6" customFormat="1" ht="16.2">
      <c r="A708" s="14"/>
      <c r="B708" s="17" t="s">
        <v>1325</v>
      </c>
      <c r="C708" s="12"/>
      <c r="D708" s="12" t="e">
        <f>($D$700)</f>
        <v>#DIV/0!</v>
      </c>
      <c r="E708" s="39"/>
    </row>
    <row r="709" spans="1:6" s="6" customFormat="1">
      <c r="A709" s="14"/>
      <c r="B709" s="125" t="s">
        <v>1216</v>
      </c>
      <c r="C709" s="12"/>
      <c r="D709" s="132">
        <v>0</v>
      </c>
      <c r="E709" s="12"/>
    </row>
    <row r="710" spans="1:6" s="6" customFormat="1">
      <c r="A710" s="14"/>
      <c r="B710" s="125" t="s">
        <v>1217</v>
      </c>
      <c r="C710" s="12"/>
      <c r="D710" s="132">
        <v>0</v>
      </c>
      <c r="E710" s="12"/>
    </row>
    <row r="711" spans="1:6" s="6" customFormat="1">
      <c r="A711" s="14"/>
      <c r="B711" s="125" t="s">
        <v>1218</v>
      </c>
      <c r="C711" s="12"/>
      <c r="D711" s="132">
        <v>0</v>
      </c>
      <c r="E711" s="12"/>
    </row>
    <row r="712" spans="1:6" s="6" customFormat="1" ht="16.2">
      <c r="A712" s="14"/>
      <c r="B712" s="125" t="s">
        <v>1326</v>
      </c>
      <c r="C712" s="130"/>
      <c r="D712" s="16" t="e">
        <f>($D$708)/((($D$709)*($D$704))+(($D$710)*($D$704)^2)-(($D$711)*($D$704)^3))</f>
        <v>#DIV/0!</v>
      </c>
      <c r="E712" s="12"/>
    </row>
    <row r="713" spans="1:6" s="6" customFormat="1">
      <c r="A713" s="14"/>
      <c r="B713" s="125" t="s">
        <v>1327</v>
      </c>
      <c r="C713" s="130"/>
      <c r="D713" s="16"/>
      <c r="E713" s="12"/>
    </row>
    <row r="714" spans="1:6" s="6" customFormat="1" ht="16.2">
      <c r="A714" s="14"/>
      <c r="B714" s="125" t="s">
        <v>1328</v>
      </c>
      <c r="C714" s="130"/>
      <c r="D714" s="132">
        <v>0</v>
      </c>
      <c r="E714" s="12"/>
    </row>
    <row r="715" spans="1:6" s="6" customFormat="1" ht="16.2">
      <c r="A715" s="14"/>
      <c r="B715" s="125" t="s">
        <v>1329</v>
      </c>
      <c r="C715" s="130"/>
      <c r="D715" s="142">
        <v>0</v>
      </c>
      <c r="E715" s="12"/>
    </row>
    <row r="716" spans="1:6" s="6" customFormat="1">
      <c r="A716" s="14"/>
      <c r="B716" s="125"/>
      <c r="C716" s="130"/>
      <c r="D716" s="130"/>
      <c r="E716" s="12"/>
    </row>
    <row r="717" spans="1:6" s="6" customFormat="1">
      <c r="A717" s="14"/>
      <c r="B717" s="125"/>
      <c r="C717" s="130"/>
      <c r="D717" s="130"/>
      <c r="E717" s="12"/>
    </row>
    <row r="718" spans="1:6" s="6" customFormat="1">
      <c r="A718" s="14"/>
      <c r="B718" s="125"/>
      <c r="C718" s="130"/>
      <c r="D718" s="130"/>
      <c r="E718" s="12"/>
    </row>
    <row r="719" spans="1:6" s="6" customFormat="1">
      <c r="A719" s="14" t="s">
        <v>1330</v>
      </c>
      <c r="B719" s="17" t="s">
        <v>951</v>
      </c>
      <c r="C719" s="12"/>
      <c r="D719" s="16"/>
      <c r="F719" s="12"/>
    </row>
    <row r="720" spans="1:6" s="6" customFormat="1" ht="16.2">
      <c r="A720" s="14" t="s">
        <v>1331</v>
      </c>
      <c r="B720" s="17" t="s">
        <v>1332</v>
      </c>
      <c r="C720" s="12"/>
      <c r="D720" s="12"/>
      <c r="F720" s="12"/>
    </row>
    <row r="721" spans="1:6" s="6" customFormat="1" ht="17.399999999999999">
      <c r="A721" s="14"/>
      <c r="B721" s="8" t="s">
        <v>1333</v>
      </c>
      <c r="C721" s="12"/>
      <c r="D721" s="12" t="str">
        <f>($D$687)</f>
        <v>vmax</v>
      </c>
      <c r="F721" s="12"/>
    </row>
    <row r="722" spans="1:6" s="6" customFormat="1">
      <c r="A722" s="14"/>
      <c r="B722" s="8" t="s">
        <v>1334</v>
      </c>
      <c r="C722" s="12"/>
      <c r="D722" s="12"/>
      <c r="F722" s="12"/>
    </row>
    <row r="723" spans="1:6" s="6" customFormat="1" ht="20.399999999999999">
      <c r="A723" s="14"/>
      <c r="B723" s="145" t="s">
        <v>1335</v>
      </c>
      <c r="C723" s="12"/>
      <c r="D723" s="12">
        <f>($D$715)</f>
        <v>0</v>
      </c>
      <c r="F723" s="12"/>
    </row>
    <row r="724" spans="1:6" s="6" customFormat="1" ht="40.799999999999997">
      <c r="A724" s="14"/>
      <c r="B724" s="145" t="s">
        <v>1336</v>
      </c>
      <c r="C724" s="12"/>
      <c r="D724" s="135" t="s">
        <v>1337</v>
      </c>
      <c r="F724" s="12"/>
    </row>
    <row r="725" spans="1:6" s="6" customFormat="1" ht="20.399999999999999">
      <c r="A725" s="14"/>
      <c r="B725" s="145" t="s">
        <v>1338</v>
      </c>
      <c r="C725" s="12"/>
      <c r="D725" s="135">
        <v>0</v>
      </c>
      <c r="E725" s="39" t="s">
        <v>1162</v>
      </c>
      <c r="F725" s="12"/>
    </row>
    <row r="726" spans="1:6" s="6" customFormat="1" ht="37.200000000000003">
      <c r="A726" s="14"/>
      <c r="B726" s="145" t="s">
        <v>1339</v>
      </c>
      <c r="C726" s="12"/>
      <c r="D726" s="12">
        <v>1</v>
      </c>
      <c r="F726" s="12"/>
    </row>
    <row r="727" spans="1:6" s="6" customFormat="1" ht="20.399999999999999">
      <c r="A727" s="14"/>
      <c r="B727" s="145" t="s">
        <v>1340</v>
      </c>
      <c r="C727" s="12"/>
      <c r="D727" s="12"/>
      <c r="F727" s="12"/>
    </row>
    <row r="728" spans="1:6" s="6" customFormat="1" ht="20.399999999999999">
      <c r="A728" s="14"/>
      <c r="B728" s="145" t="s">
        <v>1341</v>
      </c>
      <c r="C728" s="12"/>
      <c r="D728" s="12"/>
      <c r="F728" s="12"/>
    </row>
    <row r="729" spans="1:6" s="6" customFormat="1" ht="37.200000000000003">
      <c r="A729" s="14"/>
      <c r="B729" s="145" t="s">
        <v>1342</v>
      </c>
      <c r="C729" s="12"/>
      <c r="D729" s="12"/>
      <c r="F729" s="12"/>
    </row>
    <row r="730" spans="1:6" s="6" customFormat="1" ht="20.399999999999999">
      <c r="A730" s="14"/>
      <c r="B730" s="145" t="s">
        <v>1343</v>
      </c>
      <c r="C730" s="12"/>
      <c r="D730" s="12"/>
      <c r="F730" s="12"/>
    </row>
    <row r="731" spans="1:6" s="6" customFormat="1" ht="20.399999999999999">
      <c r="A731" s="14"/>
      <c r="B731" s="145" t="s">
        <v>1344</v>
      </c>
      <c r="C731" s="12"/>
      <c r="D731" s="12" t="e">
        <f>2*PI()*(($D$727)/(10^3))*(($D$723)/60)/((($D$721)*(10^3)/3600)*(($D$725)*(1)))</f>
        <v>#VALUE!</v>
      </c>
      <c r="F731" s="12"/>
    </row>
    <row r="732" spans="1:6" s="6" customFormat="1" ht="16.8">
      <c r="A732" s="14"/>
      <c r="B732" s="145" t="s">
        <v>1345</v>
      </c>
      <c r="C732" s="12"/>
      <c r="D732" s="12" t="str">
        <f>($D$439)</f>
        <v>xxxx</v>
      </c>
      <c r="F732" s="12"/>
    </row>
    <row r="733" spans="1:6" s="6" customFormat="1" ht="37.200000000000003">
      <c r="A733" s="14"/>
      <c r="B733" s="145" t="s">
        <v>1346</v>
      </c>
      <c r="C733" s="12"/>
      <c r="D733" s="133" t="s">
        <v>1109</v>
      </c>
      <c r="F733" s="12"/>
    </row>
    <row r="734" spans="1:6" s="6" customFormat="1" ht="20.399999999999999">
      <c r="A734" s="14"/>
      <c r="B734" s="145" t="s">
        <v>1347</v>
      </c>
      <c r="C734" s="12"/>
      <c r="D734" s="108" t="e">
        <f>($D$731)</f>
        <v>#VALUE!</v>
      </c>
      <c r="E734" s="39" t="s">
        <v>1162</v>
      </c>
      <c r="F734" s="12"/>
    </row>
    <row r="735" spans="1:6" s="6" customFormat="1" ht="40.799999999999997">
      <c r="A735" s="14"/>
      <c r="B735" s="145" t="s">
        <v>1348</v>
      </c>
      <c r="C735" s="12"/>
      <c r="D735" s="12"/>
      <c r="F735" s="12"/>
    </row>
    <row r="736" spans="1:6" s="6" customFormat="1" ht="37.200000000000003">
      <c r="A736" s="14"/>
      <c r="B736" s="145" t="s">
        <v>1349</v>
      </c>
      <c r="C736" s="12"/>
      <c r="D736" s="12" t="e">
        <f>($D$731)</f>
        <v>#VALUE!</v>
      </c>
      <c r="F736" s="12"/>
    </row>
    <row r="737" spans="1:6" s="6" customFormat="1" ht="37.200000000000003">
      <c r="A737" s="14"/>
      <c r="B737" s="145" t="s">
        <v>1350</v>
      </c>
      <c r="C737" s="12"/>
      <c r="D737" s="12" t="e">
        <f>($D$748)</f>
        <v>#VALUE!</v>
      </c>
      <c r="F737" s="12"/>
    </row>
    <row r="738" spans="1:6" s="6" customFormat="1" ht="16.2">
      <c r="A738" s="14" t="s">
        <v>1351</v>
      </c>
      <c r="B738" s="17" t="s">
        <v>1352</v>
      </c>
      <c r="C738" s="12"/>
      <c r="D738" s="12"/>
      <c r="F738" s="12"/>
    </row>
    <row r="739" spans="1:6" s="6" customFormat="1" ht="17.399999999999999">
      <c r="A739" s="14"/>
      <c r="B739" s="8" t="s">
        <v>1353</v>
      </c>
      <c r="C739" s="12"/>
      <c r="D739" s="12">
        <f>($D$498)</f>
        <v>0</v>
      </c>
      <c r="F739" s="12"/>
    </row>
    <row r="740" spans="1:6" s="6" customFormat="1">
      <c r="A740" s="14"/>
      <c r="B740" s="8" t="s">
        <v>1334</v>
      </c>
      <c r="C740" s="12"/>
      <c r="D740" s="12"/>
      <c r="F740" s="12"/>
    </row>
    <row r="741" spans="1:6" s="6" customFormat="1" ht="20.399999999999999">
      <c r="A741" s="14"/>
      <c r="B741" s="145" t="s">
        <v>1354</v>
      </c>
      <c r="C741" s="12"/>
      <c r="D741" s="12">
        <f>($D$565)</f>
        <v>0</v>
      </c>
      <c r="F741" s="12"/>
    </row>
    <row r="742" spans="1:6" s="6" customFormat="1" ht="37.200000000000003">
      <c r="A742" s="14"/>
      <c r="B742" s="145" t="s">
        <v>1355</v>
      </c>
      <c r="C742" s="12"/>
      <c r="D742" s="12"/>
      <c r="F742" s="12"/>
    </row>
    <row r="743" spans="1:6" s="6" customFormat="1" ht="37.200000000000003">
      <c r="A743" s="14"/>
      <c r="B743" s="145" t="s">
        <v>1356</v>
      </c>
      <c r="C743" s="12"/>
      <c r="D743" s="12"/>
      <c r="F743" s="12"/>
    </row>
    <row r="744" spans="1:6" s="6" customFormat="1" ht="20.399999999999999">
      <c r="A744" s="14"/>
      <c r="B744" s="145" t="s">
        <v>1340</v>
      </c>
      <c r="C744" s="12"/>
      <c r="D744" s="12">
        <f>($D$629)</f>
        <v>0</v>
      </c>
      <c r="F744" s="12"/>
    </row>
    <row r="745" spans="1:6" s="6" customFormat="1" ht="20.399999999999999">
      <c r="A745" s="14"/>
      <c r="B745" s="145" t="s">
        <v>1357</v>
      </c>
      <c r="C745" s="12"/>
      <c r="D745" s="12"/>
      <c r="F745" s="12"/>
    </row>
    <row r="746" spans="1:6" s="6" customFormat="1" ht="40.799999999999997">
      <c r="A746" s="14"/>
      <c r="B746" s="145" t="s">
        <v>1358</v>
      </c>
      <c r="C746" s="12"/>
      <c r="D746" s="12"/>
      <c r="F746" s="12"/>
    </row>
    <row r="747" spans="1:6" s="6" customFormat="1" ht="20.399999999999999">
      <c r="A747" s="14"/>
      <c r="B747" s="145" t="s">
        <v>1359</v>
      </c>
      <c r="C747" s="12"/>
      <c r="D747" s="12"/>
      <c r="F747" s="12"/>
    </row>
    <row r="748" spans="1:6" s="6" customFormat="1" ht="20.399999999999999">
      <c r="A748" s="14"/>
      <c r="B748" s="145" t="s">
        <v>1360</v>
      </c>
      <c r="C748" s="12"/>
      <c r="D748" s="12" t="e">
        <f>2*PI()*(($D$744)/(10^3))*(($D$741)/60)/((($D$739)*(10^3)/3600)*($D$731))</f>
        <v>#VALUE!</v>
      </c>
      <c r="F748" s="12"/>
    </row>
    <row r="749" spans="1:6" s="6" customFormat="1" ht="16.8">
      <c r="A749" s="14"/>
      <c r="B749" s="145" t="s">
        <v>1345</v>
      </c>
      <c r="C749" s="12"/>
      <c r="D749" s="12" t="str">
        <f>($D$439)</f>
        <v>xxxx</v>
      </c>
      <c r="F749" s="12"/>
    </row>
    <row r="750" spans="1:6" s="6" customFormat="1" ht="20.399999999999999">
      <c r="A750" s="14"/>
      <c r="B750" s="145" t="s">
        <v>1361</v>
      </c>
      <c r="C750" s="12"/>
      <c r="D750" s="133" t="s">
        <v>1109</v>
      </c>
      <c r="F750" s="12"/>
    </row>
    <row r="751" spans="1:6" s="6" customFormat="1" ht="20.399999999999999">
      <c r="A751" s="14"/>
      <c r="B751" s="145" t="s">
        <v>1362</v>
      </c>
      <c r="C751" s="12"/>
      <c r="D751" s="108" t="e">
        <f>($D$748)</f>
        <v>#VALUE!</v>
      </c>
      <c r="E751" s="39" t="s">
        <v>1162</v>
      </c>
      <c r="F751" s="12"/>
    </row>
    <row r="752" spans="1:6" s="6" customFormat="1" ht="57.6">
      <c r="A752" s="14"/>
      <c r="B752" s="145" t="s">
        <v>1363</v>
      </c>
      <c r="C752" s="12"/>
      <c r="D752" s="12"/>
      <c r="F752" s="12"/>
    </row>
    <row r="753" spans="1:6" s="6" customFormat="1" ht="37.200000000000003">
      <c r="A753" s="14"/>
      <c r="B753" s="145" t="s">
        <v>1364</v>
      </c>
      <c r="C753" s="12"/>
      <c r="D753" s="12" t="e">
        <f>($D$751)</f>
        <v>#VALUE!</v>
      </c>
      <c r="F753" s="12"/>
    </row>
    <row r="754" spans="1:6" s="13" customFormat="1" ht="14.4">
      <c r="A754" s="14" t="s">
        <v>1365</v>
      </c>
      <c r="B754" s="76" t="s">
        <v>1366</v>
      </c>
      <c r="C754" s="49"/>
      <c r="D754" s="49"/>
      <c r="E754" s="49"/>
    </row>
    <row r="755" spans="1:6" s="13" customFormat="1" ht="14.4">
      <c r="A755" s="14" t="s">
        <v>551</v>
      </c>
      <c r="B755" s="21" t="s">
        <v>1367</v>
      </c>
      <c r="C755" s="49"/>
      <c r="D755" s="49"/>
      <c r="E755" s="49"/>
    </row>
    <row r="756" spans="1:6">
      <c r="B756" s="21" t="s">
        <v>1368</v>
      </c>
      <c r="D756" s="132" t="s">
        <v>1369</v>
      </c>
      <c r="E756" s="15"/>
    </row>
    <row r="757" spans="1:6">
      <c r="B757" s="19" t="s">
        <v>1370</v>
      </c>
      <c r="D757" s="16"/>
      <c r="E757" s="15"/>
    </row>
    <row r="758" spans="1:6">
      <c r="B758" s="19" t="s">
        <v>1371</v>
      </c>
      <c r="D758" s="14" t="e">
        <f>(1/($D$725))</f>
        <v>#DIV/0!</v>
      </c>
      <c r="E758" s="39" t="s">
        <v>1110</v>
      </c>
    </row>
    <row r="759" spans="1:6">
      <c r="B759" s="19" t="s">
        <v>1372</v>
      </c>
      <c r="E759" s="15"/>
    </row>
    <row r="760" spans="1:6">
      <c r="B760" s="19" t="s">
        <v>1373</v>
      </c>
      <c r="E760" s="15"/>
    </row>
    <row r="761" spans="1:6" ht="16.2">
      <c r="B761" s="8" t="s">
        <v>1374</v>
      </c>
      <c r="E761" s="15"/>
    </row>
    <row r="762" spans="1:6">
      <c r="B762" s="8" t="s">
        <v>1375</v>
      </c>
      <c r="E762" s="15"/>
    </row>
    <row r="763" spans="1:6">
      <c r="B763" s="8" t="s">
        <v>1376</v>
      </c>
      <c r="D763" s="12" t="e">
        <f>($D$758)</f>
        <v>#DIV/0!</v>
      </c>
      <c r="E763" s="15"/>
    </row>
    <row r="764" spans="1:6" ht="16.2">
      <c r="B764" s="8" t="s">
        <v>1377</v>
      </c>
      <c r="D764" s="12" t="e">
        <f>($D$753)</f>
        <v>#VALUE!</v>
      </c>
      <c r="E764" s="15"/>
    </row>
    <row r="765" spans="1:6" ht="16.2">
      <c r="B765" s="8" t="s">
        <v>1378</v>
      </c>
      <c r="D765" s="12">
        <f>($D$725)</f>
        <v>0</v>
      </c>
      <c r="E765" s="15"/>
    </row>
    <row r="766" spans="1:6">
      <c r="B766" s="8" t="s">
        <v>1379</v>
      </c>
      <c r="D766" s="12" t="e">
        <f>(LOG((($D$764)/($D$765)),($D$758)))+1</f>
        <v>#VALUE!</v>
      </c>
      <c r="E766" s="15"/>
    </row>
    <row r="767" spans="1:6">
      <c r="B767" s="82" t="s">
        <v>1380</v>
      </c>
      <c r="D767" s="16"/>
      <c r="E767" s="15"/>
    </row>
    <row r="768" spans="1:6">
      <c r="B768" s="19" t="s">
        <v>1381</v>
      </c>
      <c r="E768" s="15"/>
    </row>
    <row r="769" spans="1:5" ht="16.2">
      <c r="B769" s="8" t="s">
        <v>1377</v>
      </c>
      <c r="D769" s="12" t="e">
        <f>($D$753)</f>
        <v>#VALUE!</v>
      </c>
      <c r="E769" s="15"/>
    </row>
    <row r="770" spans="1:5" ht="16.2">
      <c r="B770" s="8" t="s">
        <v>1378</v>
      </c>
      <c r="D770" s="12">
        <f>($D$725)</f>
        <v>0</v>
      </c>
      <c r="E770" s="15"/>
    </row>
    <row r="771" spans="1:5">
      <c r="B771" s="8" t="s">
        <v>1376</v>
      </c>
      <c r="D771" s="12" t="e">
        <f>($D$758)</f>
        <v>#DIV/0!</v>
      </c>
      <c r="E771" s="15"/>
    </row>
    <row r="772" spans="1:5">
      <c r="B772" s="8" t="s">
        <v>1382</v>
      </c>
      <c r="D772" s="12" t="e">
        <f>($D$766)</f>
        <v>#VALUE!</v>
      </c>
      <c r="E772" s="15"/>
    </row>
    <row r="773" spans="1:5">
      <c r="B773" s="19" t="s">
        <v>1383</v>
      </c>
      <c r="E773" s="15"/>
    </row>
    <row r="774" spans="1:5">
      <c r="B774" s="19" t="s">
        <v>1384</v>
      </c>
      <c r="E774" s="15"/>
    </row>
    <row r="775" spans="1:5" ht="17.399999999999999">
      <c r="B775" s="21" t="s">
        <v>1385</v>
      </c>
      <c r="D775" s="12" t="e">
        <f>($D$769)/($D$771)</f>
        <v>#VALUE!</v>
      </c>
      <c r="E775" s="15"/>
    </row>
    <row r="776" spans="1:5" ht="17.399999999999999">
      <c r="B776" s="21" t="s">
        <v>1386</v>
      </c>
      <c r="D776" s="12" t="e">
        <f>($D$775)/($D$771)</f>
        <v>#VALUE!</v>
      </c>
      <c r="E776" s="15"/>
    </row>
    <row r="777" spans="1:5" ht="17.399999999999999">
      <c r="B777" s="21" t="s">
        <v>1387</v>
      </c>
      <c r="D777" s="12" t="e">
        <f>($D$776)/($D$771)</f>
        <v>#VALUE!</v>
      </c>
      <c r="E777" s="15"/>
    </row>
    <row r="778" spans="1:5" ht="16.2">
      <c r="B778" s="21" t="s">
        <v>1388</v>
      </c>
      <c r="D778" s="12">
        <v>1</v>
      </c>
      <c r="E778" s="15"/>
    </row>
    <row r="779" spans="1:5" ht="17.399999999999999">
      <c r="B779" s="21" t="s">
        <v>1389</v>
      </c>
      <c r="C779" s="39"/>
      <c r="D779" s="12" t="e">
        <f>($D$778)/($D$771)</f>
        <v>#DIV/0!</v>
      </c>
      <c r="E779" s="15"/>
    </row>
    <row r="780" spans="1:5" s="13" customFormat="1" ht="14.4">
      <c r="A780" s="14" t="s">
        <v>553</v>
      </c>
      <c r="B780" s="21" t="s">
        <v>1367</v>
      </c>
      <c r="C780" s="49"/>
      <c r="D780" s="49"/>
      <c r="E780" s="49"/>
    </row>
    <row r="781" spans="1:5">
      <c r="B781" s="21" t="s">
        <v>1368</v>
      </c>
      <c r="D781" s="132" t="s">
        <v>1390</v>
      </c>
      <c r="E781" s="15"/>
    </row>
    <row r="782" spans="1:5">
      <c r="B782" s="19" t="s">
        <v>1391</v>
      </c>
      <c r="D782" s="14"/>
      <c r="E782" s="15"/>
    </row>
    <row r="783" spans="1:5">
      <c r="B783" s="114" t="s">
        <v>1392</v>
      </c>
      <c r="D783" s="12" t="e">
        <f>(1-($D$725))/($D$725)</f>
        <v>#DIV/0!</v>
      </c>
      <c r="E783" s="39" t="s">
        <v>1110</v>
      </c>
    </row>
    <row r="784" spans="1:5">
      <c r="B784" s="19" t="s">
        <v>1393</v>
      </c>
      <c r="E784" s="15"/>
    </row>
    <row r="785" spans="2:5">
      <c r="B785" s="19" t="s">
        <v>1394</v>
      </c>
      <c r="E785" s="15"/>
    </row>
    <row r="786" spans="2:5" ht="16.2">
      <c r="B786" s="21" t="s">
        <v>1395</v>
      </c>
      <c r="E786" s="15"/>
    </row>
    <row r="787" spans="2:5" ht="16.2">
      <c r="B787" s="21" t="s">
        <v>1396</v>
      </c>
      <c r="E787" s="15"/>
    </row>
    <row r="788" spans="2:5">
      <c r="B788" s="21" t="s">
        <v>1324</v>
      </c>
      <c r="E788" s="15"/>
    </row>
    <row r="789" spans="2:5">
      <c r="B789" s="19" t="s">
        <v>1397</v>
      </c>
      <c r="D789" s="12" t="e">
        <f>($D$783)</f>
        <v>#DIV/0!</v>
      </c>
      <c r="E789" s="15"/>
    </row>
    <row r="790" spans="2:5" ht="16.2">
      <c r="B790" s="8" t="s">
        <v>1377</v>
      </c>
      <c r="D790" s="12" t="e">
        <f>($D$753)</f>
        <v>#VALUE!</v>
      </c>
      <c r="E790" s="15"/>
    </row>
    <row r="791" spans="2:5" ht="16.2">
      <c r="B791" s="8" t="s">
        <v>1378</v>
      </c>
      <c r="D791" s="12">
        <f>($D$725)</f>
        <v>0</v>
      </c>
      <c r="E791" s="15"/>
    </row>
    <row r="792" spans="2:5">
      <c r="B792" s="8" t="s">
        <v>1379</v>
      </c>
      <c r="D792" s="12" t="e">
        <f>((($D$790)-1)/(($D$783)*($D$790)))+1</f>
        <v>#VALUE!</v>
      </c>
      <c r="E792" s="15"/>
    </row>
    <row r="793" spans="2:5">
      <c r="B793" s="82" t="s">
        <v>1380</v>
      </c>
      <c r="D793" s="16"/>
      <c r="E793" s="15"/>
    </row>
    <row r="794" spans="2:5">
      <c r="B794" s="19" t="s">
        <v>1381</v>
      </c>
      <c r="E794" s="15"/>
    </row>
    <row r="795" spans="2:5" ht="16.2">
      <c r="B795" s="8" t="s">
        <v>1377</v>
      </c>
      <c r="D795" s="12" t="e">
        <f>($D$790)</f>
        <v>#VALUE!</v>
      </c>
      <c r="E795" s="15"/>
    </row>
    <row r="796" spans="2:5" ht="16.2">
      <c r="B796" s="8" t="s">
        <v>1378</v>
      </c>
      <c r="D796" s="12">
        <f>($D$791)</f>
        <v>0</v>
      </c>
      <c r="E796" s="15"/>
    </row>
    <row r="797" spans="2:5">
      <c r="B797" s="19" t="s">
        <v>1397</v>
      </c>
      <c r="D797" s="12" t="e">
        <f>($D$783)</f>
        <v>#DIV/0!</v>
      </c>
      <c r="E797" s="15"/>
    </row>
    <row r="798" spans="2:5">
      <c r="B798" s="8" t="s">
        <v>1382</v>
      </c>
      <c r="D798" s="12" t="e">
        <f>($D$792)</f>
        <v>#VALUE!</v>
      </c>
      <c r="E798" s="15"/>
    </row>
    <row r="799" spans="2:5">
      <c r="B799" s="19" t="s">
        <v>1383</v>
      </c>
      <c r="E799" s="15"/>
    </row>
    <row r="800" spans="2:5">
      <c r="B800" s="19" t="s">
        <v>1384</v>
      </c>
      <c r="E800" s="15"/>
    </row>
    <row r="801" spans="1:7" ht="16.2">
      <c r="B801" s="21" t="s">
        <v>1398</v>
      </c>
      <c r="D801" s="12" t="e">
        <f>($D$795)/(1+($D$797)*($D$795))</f>
        <v>#VALUE!</v>
      </c>
      <c r="E801" s="15"/>
    </row>
    <row r="802" spans="1:7" ht="16.2">
      <c r="B802" s="21" t="s">
        <v>1399</v>
      </c>
      <c r="D802" s="12" t="e">
        <f>($D$795)/(1+2*($D$797)*($D$795))</f>
        <v>#VALUE!</v>
      </c>
      <c r="E802" s="15"/>
    </row>
    <row r="803" spans="1:7" ht="16.2">
      <c r="B803" s="21" t="s">
        <v>1400</v>
      </c>
      <c r="D803" s="12" t="e">
        <f>($D$795)/(1+3*($D$797)*($D$795))</f>
        <v>#VALUE!</v>
      </c>
      <c r="E803" s="15"/>
    </row>
    <row r="804" spans="1:7">
      <c r="A804" s="14" t="s">
        <v>1401</v>
      </c>
      <c r="B804" s="54" t="s">
        <v>1064</v>
      </c>
      <c r="E804" s="15"/>
    </row>
    <row r="805" spans="1:7" ht="16.2">
      <c r="B805" s="19" t="s">
        <v>1402</v>
      </c>
      <c r="E805" s="15"/>
    </row>
    <row r="806" spans="1:7" ht="16.2">
      <c r="B806" s="7" t="s">
        <v>1403</v>
      </c>
      <c r="C806" s="130"/>
      <c r="D806" s="146" t="s">
        <v>1109</v>
      </c>
      <c r="E806" s="15" t="s">
        <v>1404</v>
      </c>
    </row>
    <row r="807" spans="1:7" ht="16.2">
      <c r="B807" s="7" t="s">
        <v>1405</v>
      </c>
      <c r="C807" s="130"/>
      <c r="D807" s="12" t="e">
        <f>($D$795)</f>
        <v>#VALUE!</v>
      </c>
      <c r="E807" s="15"/>
    </row>
    <row r="808" spans="1:7" ht="16.2">
      <c r="B808" s="7" t="s">
        <v>1406</v>
      </c>
      <c r="C808" s="130"/>
      <c r="D808" s="131" t="e">
        <f>($D$806)*($D$807)</f>
        <v>#VALUE!</v>
      </c>
      <c r="E808" s="15"/>
    </row>
    <row r="809" spans="1:7">
      <c r="B809" s="7"/>
      <c r="C809" s="130"/>
      <c r="D809" s="131"/>
      <c r="E809" s="15"/>
    </row>
    <row r="810" spans="1:7">
      <c r="B810" s="7"/>
      <c r="C810" s="130"/>
      <c r="D810" s="131"/>
      <c r="E810" s="15"/>
    </row>
    <row r="811" spans="1:7">
      <c r="A811" s="14" t="s">
        <v>553</v>
      </c>
      <c r="B811" s="21" t="s">
        <v>1072</v>
      </c>
      <c r="C811" s="16"/>
      <c r="D811" s="16"/>
      <c r="E811" s="6"/>
      <c r="F811" s="6"/>
      <c r="G811" s="12"/>
    </row>
    <row r="812" spans="1:7" ht="27.6">
      <c r="A812" s="14" t="s">
        <v>905</v>
      </c>
      <c r="B812" s="21" t="s">
        <v>1407</v>
      </c>
      <c r="C812" s="16"/>
      <c r="D812" s="39" t="s">
        <v>1408</v>
      </c>
      <c r="E812" s="6"/>
      <c r="F812" s="6"/>
      <c r="G812" s="12"/>
    </row>
    <row r="813" spans="1:7">
      <c r="A813" s="14" t="s">
        <v>909</v>
      </c>
      <c r="B813" s="21" t="s">
        <v>1409</v>
      </c>
      <c r="C813" s="16"/>
      <c r="D813" s="16"/>
      <c r="E813" s="6"/>
      <c r="F813" s="6"/>
      <c r="G813" s="12"/>
    </row>
    <row r="814" spans="1:7">
      <c r="B814" s="8"/>
      <c r="E814" s="15"/>
    </row>
    <row r="821" spans="2:2" ht="14.4">
      <c r="B821" s="75"/>
    </row>
    <row r="846" spans="2:2" ht="14.4">
      <c r="B846" s="75"/>
    </row>
    <row r="868" spans="2:2" ht="14.4">
      <c r="B868" s="75"/>
    </row>
  </sheetData>
  <mergeCells count="10">
    <mergeCell ref="O574:Q574"/>
    <mergeCell ref="B37:B38"/>
    <mergeCell ref="B145:B146"/>
    <mergeCell ref="C155:C156"/>
    <mergeCell ref="D155:D156"/>
    <mergeCell ref="C142:D143"/>
    <mergeCell ref="C37:G37"/>
    <mergeCell ref="E142:G142"/>
    <mergeCell ref="E143:G143"/>
    <mergeCell ref="E155:G15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Q247"/>
  <sheetViews>
    <sheetView tabSelected="1" topLeftCell="A7" zoomScale="73" zoomScaleNormal="73" workbookViewId="0">
      <selection activeCell="CC13" sqref="CC13"/>
    </sheetView>
  </sheetViews>
  <sheetFormatPr defaultRowHeight="14.4"/>
  <cols>
    <col min="1" max="1" width="3.6640625" bestFit="1" customWidth="1"/>
    <col min="3" max="3" width="19.77734375" bestFit="1" customWidth="1"/>
    <col min="4" max="4" width="8.21875" bestFit="1" customWidth="1"/>
    <col min="5" max="5" width="4.5546875" bestFit="1" customWidth="1"/>
    <col min="6" max="6" width="9.109375" bestFit="1" customWidth="1"/>
    <col min="7" max="7" width="6.5546875" bestFit="1" customWidth="1"/>
    <col min="8" max="8" width="10.88671875" bestFit="1" customWidth="1"/>
    <col min="9" max="11" width="10.5546875" bestFit="1" customWidth="1"/>
    <col min="12" max="12" width="12.44140625" customWidth="1"/>
    <col min="13" max="13" width="12.21875" customWidth="1"/>
    <col min="14" max="14" width="17.5546875" bestFit="1" customWidth="1"/>
    <col min="15" max="16" width="10.5546875" bestFit="1" customWidth="1"/>
    <col min="17" max="17" width="6.5546875" bestFit="1" customWidth="1"/>
    <col min="18" max="19" width="7.33203125" bestFit="1" customWidth="1"/>
    <col min="20" max="21" width="10.5546875" bestFit="1" customWidth="1"/>
    <col min="22" max="22" width="6.5546875" bestFit="1" customWidth="1"/>
    <col min="23" max="24" width="5.44140625" bestFit="1" customWidth="1"/>
    <col min="25" max="25" width="6.5546875" bestFit="1" customWidth="1"/>
    <col min="26" max="26" width="2.33203125" bestFit="1" customWidth="1"/>
    <col min="27" max="27" width="5.5546875" bestFit="1" customWidth="1"/>
    <col min="28" max="28" width="1.88671875" bestFit="1" customWidth="1"/>
    <col min="29" max="29" width="3.21875" bestFit="1" customWidth="1"/>
    <col min="30" max="30" width="2.33203125" bestFit="1" customWidth="1"/>
    <col min="31" max="31" width="3.21875" bestFit="1" customWidth="1"/>
    <col min="32" max="32" width="4.33203125" bestFit="1" customWidth="1"/>
    <col min="33" max="33" width="2.21875" bestFit="1" customWidth="1"/>
    <col min="34" max="35" width="10.5546875" bestFit="1" customWidth="1"/>
    <col min="36" max="36" width="12.109375" customWidth="1"/>
    <col min="37" max="37" width="12" customWidth="1"/>
    <col min="38" max="38" width="11.77734375" customWidth="1"/>
    <col min="39" max="39" width="12.21875" customWidth="1"/>
    <col min="40" max="40" width="20.5546875" bestFit="1" customWidth="1"/>
    <col min="41" max="41" width="9.44140625" bestFit="1" customWidth="1"/>
    <col min="42" max="42" width="10.44140625" customWidth="1"/>
    <col min="43" max="43" width="23.88671875" bestFit="1" customWidth="1"/>
    <col min="44" max="44" width="6" bestFit="1" customWidth="1"/>
    <col min="45" max="45" width="6.77734375" bestFit="1" customWidth="1"/>
    <col min="46" max="48" width="4.5546875" bestFit="1" customWidth="1"/>
    <col min="49" max="51" width="10.5546875" bestFit="1" customWidth="1"/>
    <col min="53" max="53" width="20.44140625" bestFit="1" customWidth="1"/>
    <col min="54" max="54" width="14.33203125" bestFit="1" customWidth="1"/>
    <col min="55" max="55" width="12.33203125" bestFit="1" customWidth="1"/>
    <col min="56" max="56" width="10.109375" bestFit="1" customWidth="1"/>
    <col min="57" max="57" width="12.109375" bestFit="1" customWidth="1"/>
    <col min="58" max="58" width="12.77734375" bestFit="1" customWidth="1"/>
    <col min="59" max="59" width="17.77734375" bestFit="1" customWidth="1"/>
    <col min="60" max="60" width="7.88671875" bestFit="1" customWidth="1"/>
    <col min="61" max="61" width="13.5546875" bestFit="1" customWidth="1"/>
    <col min="62" max="62" width="9.6640625" bestFit="1" customWidth="1"/>
    <col min="63" max="63" width="7.33203125" bestFit="1" customWidth="1"/>
    <col min="64" max="64" width="6.21875" bestFit="1" customWidth="1"/>
    <col min="65" max="66" width="9.109375" bestFit="1" customWidth="1"/>
    <col min="67" max="67" width="7.88671875" bestFit="1" customWidth="1"/>
    <col min="68" max="68" width="13.77734375" bestFit="1" customWidth="1"/>
    <col min="69" max="69" width="9.6640625" bestFit="1" customWidth="1"/>
    <col min="70" max="70" width="7.6640625" bestFit="1" customWidth="1"/>
    <col min="71" max="71" width="9.88671875" bestFit="1" customWidth="1"/>
    <col min="72" max="72" width="4.88671875" bestFit="1" customWidth="1"/>
    <col min="73" max="73" width="5.88671875" bestFit="1" customWidth="1"/>
    <col min="74" max="74" width="5.109375" bestFit="1" customWidth="1"/>
    <col min="75" max="76" width="5.5546875" bestFit="1" customWidth="1"/>
    <col min="77" max="77" width="9.109375" bestFit="1" customWidth="1"/>
    <col min="78" max="78" width="8.77734375" bestFit="1" customWidth="1"/>
    <col min="79" max="79" width="7.6640625" bestFit="1" customWidth="1"/>
    <col min="80" max="80" width="7.5546875" bestFit="1" customWidth="1"/>
    <col min="81" max="81" width="10.77734375" style="410" customWidth="1"/>
    <col min="83" max="83" width="2.109375" bestFit="1" customWidth="1"/>
    <col min="84" max="108" width="3.21875" bestFit="1" customWidth="1"/>
    <col min="110" max="131" width="3.21875" bestFit="1" customWidth="1"/>
    <col min="132" max="132" width="1.88671875" bestFit="1" customWidth="1"/>
    <col min="133" max="142" width="3.21875" bestFit="1" customWidth="1"/>
    <col min="143" max="143" width="2.109375" bestFit="1" customWidth="1"/>
    <col min="144" max="147" width="3.21875" bestFit="1" customWidth="1"/>
  </cols>
  <sheetData>
    <row r="1" spans="1:147" s="318" customFormat="1">
      <c r="A1" s="534" t="s">
        <v>232</v>
      </c>
      <c r="B1" s="534"/>
      <c r="C1" s="534"/>
      <c r="D1" s="534"/>
      <c r="E1" s="534"/>
      <c r="F1" s="534"/>
      <c r="G1" s="534"/>
      <c r="H1" s="534"/>
      <c r="I1" s="534"/>
      <c r="J1" s="534"/>
      <c r="K1" s="534"/>
      <c r="L1" s="534"/>
      <c r="M1" s="534"/>
      <c r="N1" s="534"/>
      <c r="O1" s="534"/>
      <c r="P1" s="534"/>
      <c r="Q1" s="534"/>
      <c r="R1" s="534"/>
      <c r="S1" s="534"/>
      <c r="T1" s="534"/>
      <c r="U1" s="534"/>
      <c r="V1" s="534"/>
      <c r="W1" s="534"/>
      <c r="X1" s="534"/>
      <c r="Y1" s="534"/>
      <c r="Z1" s="534"/>
      <c r="AA1" s="534"/>
      <c r="AB1" s="534"/>
      <c r="AC1" s="534"/>
      <c r="AD1" s="534"/>
      <c r="AE1" s="534"/>
      <c r="AF1" s="534"/>
      <c r="AG1" s="534"/>
      <c r="AH1" s="534"/>
      <c r="AI1" s="534"/>
      <c r="AJ1" s="534"/>
      <c r="AK1" s="534"/>
      <c r="AL1" s="534"/>
      <c r="AM1" s="534"/>
      <c r="AN1" s="534"/>
      <c r="AO1" s="534"/>
      <c r="AP1" s="534"/>
      <c r="AQ1" s="534"/>
      <c r="AR1" s="534"/>
      <c r="AS1" s="534"/>
      <c r="AT1" s="534"/>
      <c r="AU1" s="534"/>
      <c r="AV1" s="534"/>
      <c r="AW1" s="534"/>
      <c r="AX1" s="534"/>
      <c r="AY1" s="534"/>
      <c r="AZ1" s="534"/>
      <c r="BA1" s="534"/>
      <c r="BB1" s="534"/>
      <c r="BC1" s="534"/>
      <c r="BD1" s="534"/>
      <c r="BE1" s="534"/>
      <c r="BF1" s="534"/>
      <c r="BG1" s="534"/>
      <c r="BH1" s="534"/>
      <c r="BI1" s="534"/>
      <c r="BJ1" s="534"/>
      <c r="BK1" s="534"/>
      <c r="BL1" s="534"/>
      <c r="BM1" s="534"/>
      <c r="BN1" s="534"/>
      <c r="BO1" s="534"/>
      <c r="BP1" s="534"/>
      <c r="BQ1" s="534"/>
      <c r="BR1" s="534"/>
      <c r="BS1" s="534"/>
      <c r="BT1" s="534"/>
      <c r="BU1" s="534"/>
      <c r="BV1" s="534"/>
      <c r="BW1" s="534"/>
      <c r="BX1" s="534"/>
      <c r="BY1" s="534"/>
      <c r="BZ1" s="534"/>
      <c r="CA1" s="534"/>
      <c r="CB1" s="534"/>
      <c r="CC1" s="1"/>
    </row>
    <row r="2" spans="1:147" s="318" customFormat="1">
      <c r="A2" s="319"/>
      <c r="B2" s="535" t="s">
        <v>233</v>
      </c>
      <c r="C2" s="535"/>
      <c r="D2" s="535"/>
      <c r="E2" s="535"/>
      <c r="F2" s="535"/>
      <c r="G2" s="535"/>
      <c r="H2" s="535"/>
      <c r="I2" s="535"/>
      <c r="J2" s="535"/>
      <c r="K2" s="535"/>
      <c r="L2" s="535"/>
      <c r="M2" s="535"/>
      <c r="N2" s="535"/>
      <c r="O2" s="535"/>
      <c r="P2" s="535"/>
      <c r="Q2" s="535"/>
      <c r="R2" s="535"/>
      <c r="S2" s="535"/>
      <c r="T2" s="535"/>
      <c r="U2" s="535"/>
      <c r="V2" s="535"/>
      <c r="W2" s="535"/>
      <c r="X2" s="535"/>
      <c r="Y2" s="535"/>
      <c r="Z2" s="535"/>
      <c r="AA2" s="535"/>
      <c r="AB2" s="535"/>
      <c r="AC2" s="535"/>
      <c r="AD2" s="535"/>
      <c r="AE2" s="535"/>
      <c r="AF2" s="535"/>
      <c r="AG2" s="535"/>
      <c r="AH2" s="535"/>
      <c r="AI2" s="535"/>
      <c r="AJ2" s="535"/>
      <c r="AK2" s="535"/>
      <c r="AL2" s="535"/>
      <c r="AM2" s="535"/>
      <c r="AN2" s="535"/>
      <c r="AO2" s="535"/>
      <c r="AP2" s="535"/>
      <c r="AQ2" s="535"/>
      <c r="AR2" s="535"/>
      <c r="AS2" s="535"/>
      <c r="AT2" s="535"/>
      <c r="AU2" s="535"/>
      <c r="AV2" s="535"/>
      <c r="AW2" s="535"/>
      <c r="AX2" s="535"/>
      <c r="AY2" s="535"/>
      <c r="AZ2" s="535"/>
      <c r="BA2" s="535"/>
      <c r="BB2" s="535"/>
      <c r="BC2" s="535"/>
      <c r="BD2" s="535"/>
      <c r="BE2" s="535"/>
      <c r="BF2" s="535"/>
      <c r="BG2" s="535"/>
      <c r="BH2" s="535"/>
      <c r="BI2" s="535"/>
      <c r="BJ2" s="535"/>
      <c r="BK2" s="535"/>
      <c r="BL2" s="535"/>
      <c r="BM2" s="535"/>
      <c r="BN2" s="535"/>
      <c r="BO2" s="535"/>
      <c r="BP2" s="535"/>
      <c r="BQ2" s="535"/>
      <c r="BR2" s="535"/>
      <c r="BS2" s="535"/>
      <c r="BT2" s="535"/>
      <c r="BU2" s="535"/>
      <c r="BV2" s="535"/>
      <c r="BW2" s="535"/>
      <c r="BX2" s="535"/>
      <c r="BY2" s="535"/>
      <c r="BZ2" s="535"/>
      <c r="CA2" s="535"/>
      <c r="CB2" s="535"/>
      <c r="CC2" s="1"/>
    </row>
    <row r="3" spans="1:147" s="318" customFormat="1">
      <c r="A3" s="319"/>
      <c r="B3" s="535" t="s">
        <v>2157</v>
      </c>
      <c r="C3" s="535"/>
      <c r="D3" s="535"/>
      <c r="E3" s="535"/>
      <c r="F3" s="535"/>
      <c r="G3" s="535"/>
      <c r="H3" s="535"/>
      <c r="I3" s="535"/>
      <c r="J3" s="535"/>
      <c r="K3" s="535"/>
      <c r="L3" s="535"/>
      <c r="M3" s="535"/>
      <c r="N3" s="535"/>
      <c r="O3" s="535"/>
      <c r="P3" s="535"/>
      <c r="Q3" s="535"/>
      <c r="R3" s="535"/>
      <c r="S3" s="535"/>
      <c r="T3" s="535"/>
      <c r="U3" s="535"/>
      <c r="V3" s="535"/>
      <c r="W3" s="535"/>
      <c r="X3" s="535"/>
      <c r="Y3" s="535"/>
      <c r="Z3" s="535"/>
      <c r="AA3" s="535"/>
      <c r="AB3" s="535"/>
      <c r="AC3" s="535"/>
      <c r="AD3" s="535"/>
      <c r="AE3" s="535"/>
      <c r="AF3" s="535"/>
      <c r="AG3" s="535"/>
      <c r="AH3" s="535"/>
      <c r="AI3" s="535"/>
      <c r="AJ3" s="535"/>
      <c r="AK3" s="535"/>
      <c r="AL3" s="535"/>
      <c r="AM3" s="535"/>
      <c r="AN3" s="535"/>
      <c r="AO3" s="535"/>
      <c r="AP3" s="535"/>
      <c r="AQ3" s="535"/>
      <c r="AR3" s="535"/>
      <c r="AS3" s="535"/>
      <c r="AT3" s="535"/>
      <c r="AU3" s="535"/>
      <c r="AV3" s="535"/>
      <c r="AW3" s="535"/>
      <c r="AX3" s="535"/>
      <c r="AY3" s="535"/>
      <c r="AZ3" s="535"/>
      <c r="BA3" s="535"/>
      <c r="BB3" s="535"/>
      <c r="BC3" s="535"/>
      <c r="BD3" s="535"/>
      <c r="BE3" s="535"/>
      <c r="BF3" s="535"/>
      <c r="BG3" s="535"/>
      <c r="BH3" s="535"/>
      <c r="BI3" s="535"/>
      <c r="BJ3" s="535"/>
      <c r="BK3" s="535"/>
      <c r="BL3" s="535"/>
      <c r="BM3" s="535"/>
      <c r="BN3" s="535"/>
      <c r="BO3" s="535"/>
      <c r="BP3" s="535"/>
      <c r="BQ3" s="535"/>
      <c r="BR3" s="535"/>
      <c r="BS3" s="535"/>
      <c r="BT3" s="535"/>
      <c r="BU3" s="535"/>
      <c r="BV3" s="535"/>
      <c r="BW3" s="535"/>
      <c r="BX3" s="535"/>
      <c r="BY3" s="535"/>
      <c r="BZ3" s="535"/>
      <c r="CA3" s="535"/>
      <c r="CB3" s="535"/>
      <c r="CC3" s="1"/>
    </row>
    <row r="4" spans="1:147" s="318" customFormat="1">
      <c r="A4" s="470" t="s">
        <v>2158</v>
      </c>
      <c r="B4" s="470"/>
      <c r="C4" s="470"/>
      <c r="D4" s="470"/>
      <c r="E4" s="470"/>
      <c r="F4" s="470"/>
      <c r="G4" s="470"/>
      <c r="H4" s="470"/>
      <c r="I4" s="470"/>
      <c r="J4" s="470"/>
      <c r="K4" s="470"/>
      <c r="L4" s="470"/>
      <c r="M4" s="470"/>
      <c r="N4" s="470"/>
      <c r="O4" s="470"/>
      <c r="P4" s="470"/>
      <c r="Q4" s="470"/>
      <c r="R4" s="470"/>
      <c r="S4" s="470"/>
      <c r="T4" s="470"/>
      <c r="U4" s="470"/>
      <c r="V4" s="470"/>
      <c r="W4" s="470"/>
      <c r="X4" s="470"/>
      <c r="Y4" s="470"/>
      <c r="Z4" s="470"/>
      <c r="AA4" s="470"/>
      <c r="AB4" s="470"/>
      <c r="AC4" s="470"/>
      <c r="AD4" s="470"/>
      <c r="AE4" s="470"/>
      <c r="AF4" s="470"/>
      <c r="AG4" s="470"/>
      <c r="AH4" s="470"/>
      <c r="AI4" s="470"/>
      <c r="AJ4" s="470"/>
      <c r="AK4" s="470"/>
      <c r="AL4" s="470"/>
      <c r="AM4" s="470"/>
      <c r="AN4" s="470"/>
      <c r="AO4" s="470"/>
      <c r="AP4" s="470"/>
      <c r="AQ4" s="470"/>
      <c r="AR4" s="470"/>
      <c r="AS4" s="470"/>
      <c r="AT4" s="470"/>
      <c r="AU4" s="470"/>
      <c r="AV4" s="470"/>
      <c r="AW4" s="470"/>
      <c r="AX4" s="470"/>
      <c r="AY4" s="470"/>
      <c r="AZ4" s="470"/>
      <c r="BA4" s="470"/>
      <c r="BB4" s="470"/>
      <c r="BC4" s="470"/>
      <c r="BD4" s="470"/>
      <c r="BE4" s="470"/>
      <c r="BF4" s="470"/>
      <c r="BG4" s="470"/>
      <c r="BH4" s="470"/>
      <c r="BI4" s="470"/>
      <c r="BJ4" s="470"/>
      <c r="BK4" s="470"/>
      <c r="BL4" s="470"/>
      <c r="BM4" s="470"/>
      <c r="BN4" s="470"/>
      <c r="BO4" s="470"/>
      <c r="BP4" s="470"/>
      <c r="BQ4" s="470"/>
      <c r="BR4" s="470"/>
      <c r="BS4" s="470"/>
      <c r="BT4" s="470"/>
      <c r="BU4" s="470"/>
      <c r="BV4" s="470"/>
      <c r="BW4" s="470"/>
      <c r="BX4" s="470"/>
      <c r="BY4" s="470"/>
      <c r="BZ4" s="470"/>
      <c r="CA4" s="470"/>
      <c r="CB4" s="470"/>
      <c r="CC4" s="1"/>
    </row>
    <row r="5" spans="1:147" s="318" customFormat="1">
      <c r="A5" s="472" t="s">
        <v>236</v>
      </c>
      <c r="B5" s="472"/>
      <c r="C5" s="472"/>
      <c r="D5" s="535" t="s">
        <v>2159</v>
      </c>
      <c r="E5" s="535"/>
      <c r="F5" s="535"/>
      <c r="G5" s="535"/>
      <c r="H5" s="535"/>
      <c r="I5" s="535"/>
      <c r="J5" s="535"/>
      <c r="K5" s="535"/>
      <c r="L5" s="535"/>
      <c r="M5" s="535"/>
      <c r="N5" s="535"/>
      <c r="O5" s="535"/>
      <c r="P5" s="535"/>
      <c r="Q5" s="535"/>
      <c r="R5" s="535"/>
      <c r="S5" s="535"/>
      <c r="T5" s="535"/>
      <c r="U5" s="535"/>
      <c r="V5" s="535"/>
      <c r="W5" s="535"/>
      <c r="X5" s="535"/>
      <c r="Y5" s="535"/>
      <c r="Z5" s="535"/>
      <c r="AA5" s="535"/>
      <c r="AB5" s="535"/>
      <c r="AC5" s="535"/>
      <c r="AD5" s="535"/>
      <c r="AE5" s="535"/>
      <c r="AF5" s="535"/>
      <c r="AG5" s="535"/>
      <c r="AH5" s="535"/>
      <c r="AI5" s="535"/>
      <c r="AJ5" s="535"/>
      <c r="AK5" s="535"/>
      <c r="AL5" s="535"/>
      <c r="AM5" s="535"/>
      <c r="AN5" s="535"/>
      <c r="AO5" s="535"/>
      <c r="AP5" s="535"/>
      <c r="AQ5" s="535"/>
      <c r="AR5" s="535"/>
      <c r="AS5" s="535"/>
      <c r="AT5" s="535"/>
      <c r="AU5" s="535"/>
      <c r="AV5" s="535"/>
      <c r="AW5" s="535"/>
      <c r="AX5" s="535"/>
      <c r="AY5" s="535"/>
      <c r="AZ5" s="535"/>
      <c r="BA5" s="535"/>
      <c r="BB5" s="535"/>
      <c r="BC5" s="535"/>
      <c r="BD5" s="535"/>
      <c r="BE5" s="535"/>
      <c r="BF5" s="535"/>
      <c r="BG5" s="535"/>
      <c r="BH5" s="535"/>
      <c r="BI5" s="535"/>
      <c r="BJ5" s="535"/>
      <c r="BK5" s="535"/>
      <c r="BL5" s="535"/>
      <c r="BM5" s="535"/>
      <c r="BN5" s="535"/>
      <c r="BO5" s="535"/>
      <c r="BP5" s="535"/>
      <c r="BQ5" s="535"/>
      <c r="BR5" s="535"/>
      <c r="BS5" s="535"/>
      <c r="BT5" s="535"/>
      <c r="BU5" s="535"/>
      <c r="BV5" s="535"/>
      <c r="BW5" s="535"/>
      <c r="BX5" s="535"/>
      <c r="BY5" s="535"/>
      <c r="BZ5" s="535"/>
      <c r="CA5" s="535"/>
      <c r="CB5" s="535"/>
      <c r="CC5" s="1"/>
    </row>
    <row r="6" spans="1:147" s="318" customFormat="1">
      <c r="A6" s="539" t="s">
        <v>2160</v>
      </c>
      <c r="B6" s="539"/>
      <c r="C6" s="539"/>
      <c r="D6" s="539"/>
      <c r="E6" s="539"/>
      <c r="F6" s="539"/>
      <c r="G6" s="539"/>
      <c r="H6" s="539"/>
      <c r="I6" s="539"/>
      <c r="J6" s="539"/>
      <c r="K6" s="539"/>
      <c r="L6" s="539"/>
      <c r="M6" s="539"/>
      <c r="N6" s="539"/>
      <c r="O6" s="539"/>
      <c r="P6" s="539"/>
      <c r="Q6" s="539"/>
      <c r="R6" s="539"/>
      <c r="S6" s="539"/>
      <c r="T6" s="539"/>
      <c r="U6" s="539"/>
      <c r="V6" s="539"/>
      <c r="W6" s="539"/>
      <c r="X6" s="539"/>
      <c r="Y6" s="539"/>
      <c r="Z6" s="539"/>
      <c r="AA6" s="539"/>
      <c r="AB6" s="539"/>
      <c r="AC6" s="539"/>
      <c r="AD6" s="539"/>
      <c r="AE6" s="539"/>
      <c r="AF6" s="539"/>
      <c r="AG6" s="539"/>
      <c r="AH6" s="539"/>
      <c r="AI6" s="539"/>
      <c r="AJ6" s="539"/>
      <c r="AK6" s="539"/>
      <c r="AL6" s="539"/>
      <c r="AM6" s="539"/>
      <c r="AN6" s="539"/>
      <c r="AO6" s="539"/>
      <c r="AP6" s="539"/>
      <c r="AQ6" s="539"/>
      <c r="AR6" s="539"/>
      <c r="AS6" s="539"/>
      <c r="AT6" s="539"/>
      <c r="AU6" s="539"/>
      <c r="AV6" s="539"/>
      <c r="AW6" s="539"/>
      <c r="AX6" s="539"/>
      <c r="AY6" s="539"/>
      <c r="AZ6" s="539"/>
      <c r="BA6" s="539"/>
      <c r="BB6" s="539"/>
      <c r="BC6" s="539"/>
      <c r="BD6" s="539"/>
      <c r="BE6" s="539"/>
      <c r="BF6" s="539"/>
      <c r="BG6" s="539"/>
      <c r="BH6" s="539"/>
      <c r="BI6" s="539"/>
      <c r="BJ6" s="539"/>
      <c r="BK6" s="539"/>
      <c r="BL6" s="539"/>
      <c r="BM6" s="539"/>
      <c r="BN6" s="539"/>
      <c r="BO6" s="539"/>
      <c r="BP6" s="539"/>
      <c r="BQ6" s="539"/>
      <c r="BR6" s="539"/>
      <c r="BS6" s="539"/>
      <c r="BT6" s="539"/>
      <c r="BU6" s="539"/>
      <c r="BV6" s="539"/>
      <c r="BW6" s="539"/>
      <c r="BX6" s="539"/>
      <c r="BY6" s="539"/>
      <c r="BZ6" s="539"/>
      <c r="CA6" s="539"/>
      <c r="CB6" s="539"/>
      <c r="CC6" s="1"/>
    </row>
    <row r="7" spans="1:147" s="320" customFormat="1" ht="30" customHeight="1">
      <c r="A7" s="522" t="s">
        <v>239</v>
      </c>
      <c r="B7" s="522" t="s">
        <v>240</v>
      </c>
      <c r="C7" s="519" t="s">
        <v>241</v>
      </c>
      <c r="D7" s="519"/>
      <c r="E7" s="523" t="s">
        <v>2161</v>
      </c>
      <c r="F7" s="541"/>
      <c r="G7" s="541"/>
      <c r="H7" s="524"/>
      <c r="I7" s="522" t="s">
        <v>2162</v>
      </c>
      <c r="J7" s="522"/>
      <c r="K7" s="522"/>
      <c r="L7" s="522"/>
      <c r="M7" s="522"/>
      <c r="N7" s="522"/>
      <c r="O7" s="522"/>
      <c r="P7" s="522"/>
      <c r="Q7" s="522"/>
      <c r="R7" s="522"/>
      <c r="S7" s="522"/>
      <c r="T7" s="522"/>
      <c r="U7" s="522"/>
      <c r="V7" s="522"/>
      <c r="W7" s="522"/>
      <c r="X7" s="522"/>
      <c r="Y7" s="522"/>
      <c r="Z7" s="522"/>
      <c r="AA7" s="522"/>
      <c r="AB7" s="522"/>
      <c r="AC7" s="522"/>
      <c r="AD7" s="522"/>
      <c r="AE7" s="522"/>
      <c r="AF7" s="522"/>
      <c r="AG7" s="522"/>
      <c r="AH7" s="522"/>
      <c r="AI7" s="522"/>
      <c r="AJ7" s="522"/>
      <c r="AK7" s="522"/>
      <c r="AL7" s="522"/>
      <c r="AM7" s="522"/>
      <c r="AN7" s="542" t="s">
        <v>2163</v>
      </c>
      <c r="AO7" s="543"/>
      <c r="AP7" s="543"/>
      <c r="AQ7" s="543"/>
      <c r="AR7" s="543"/>
      <c r="AS7" s="543"/>
      <c r="AT7" s="543"/>
      <c r="AU7" s="543"/>
      <c r="AV7" s="543"/>
      <c r="AW7" s="543"/>
      <c r="AX7" s="544"/>
      <c r="AY7" s="518" t="s">
        <v>2164</v>
      </c>
      <c r="AZ7" s="504"/>
      <c r="BA7" s="522" t="s">
        <v>2165</v>
      </c>
      <c r="BB7" s="522"/>
      <c r="BC7" s="522"/>
      <c r="BD7" s="522"/>
      <c r="BE7" s="522"/>
      <c r="BF7" s="522"/>
      <c r="BG7" s="522"/>
      <c r="BH7" s="522"/>
      <c r="BI7" s="522"/>
      <c r="BJ7" s="522"/>
      <c r="BK7" s="522"/>
      <c r="BL7" s="522"/>
      <c r="BM7" s="522"/>
      <c r="BN7" s="522"/>
      <c r="BO7" s="521" t="s">
        <v>2166</v>
      </c>
      <c r="BP7" s="521"/>
      <c r="BQ7" s="521"/>
      <c r="BR7" s="521"/>
      <c r="BS7" s="521"/>
      <c r="BT7" s="521"/>
      <c r="BU7" s="521"/>
      <c r="BV7" s="521"/>
      <c r="BW7" s="522" t="s">
        <v>2167</v>
      </c>
      <c r="BX7" s="522"/>
      <c r="BY7" s="522"/>
      <c r="BZ7" s="522"/>
      <c r="CA7" s="522"/>
      <c r="CB7" s="522"/>
      <c r="CC7" s="412" t="s">
        <v>2335</v>
      </c>
      <c r="CD7" s="319"/>
      <c r="CZ7" s="227"/>
      <c r="DA7" s="227"/>
      <c r="DB7" s="227"/>
      <c r="DC7" s="227"/>
      <c r="DD7" s="227"/>
    </row>
    <row r="8" spans="1:147" s="320" customFormat="1" ht="14.4" hidden="1" customHeight="1">
      <c r="A8" s="522"/>
      <c r="B8" s="522"/>
      <c r="C8" s="535"/>
      <c r="D8" s="535"/>
      <c r="E8" s="321"/>
      <c r="F8" s="322"/>
      <c r="G8" s="322"/>
      <c r="H8" s="323"/>
      <c r="I8" s="545" t="s">
        <v>2168</v>
      </c>
      <c r="J8" s="526"/>
      <c r="K8" s="546" t="s">
        <v>2169</v>
      </c>
      <c r="L8" s="465"/>
      <c r="M8" s="465"/>
      <c r="N8" s="549"/>
      <c r="O8" s="550"/>
      <c r="P8" s="550"/>
      <c r="Q8" s="550"/>
      <c r="R8" s="550"/>
      <c r="S8" s="550"/>
      <c r="T8" s="550"/>
      <c r="U8" s="550"/>
      <c r="V8" s="550"/>
      <c r="W8" s="550"/>
      <c r="X8" s="550"/>
      <c r="Y8" s="550"/>
      <c r="Z8" s="550"/>
      <c r="AA8" s="550"/>
      <c r="AB8" s="550"/>
      <c r="AC8" s="550"/>
      <c r="AD8" s="550"/>
      <c r="AE8" s="550"/>
      <c r="AF8" s="550"/>
      <c r="AG8" s="550"/>
      <c r="AH8" s="550"/>
      <c r="AI8" s="550"/>
      <c r="AJ8" s="550"/>
      <c r="AK8" s="550"/>
      <c r="AL8" s="550"/>
      <c r="AM8" s="550"/>
      <c r="AN8" s="324"/>
      <c r="AO8" s="324"/>
      <c r="AP8" s="325"/>
      <c r="AQ8" s="326"/>
      <c r="AR8" s="326"/>
      <c r="AS8" s="326"/>
      <c r="AT8" s="326"/>
      <c r="AU8" s="541"/>
      <c r="AV8" s="551"/>
      <c r="AW8" s="542"/>
      <c r="AX8" s="544"/>
      <c r="AY8" s="518"/>
      <c r="AZ8" s="504"/>
      <c r="BA8" s="327"/>
      <c r="BB8" s="328"/>
      <c r="BC8" s="328"/>
      <c r="BD8" s="328"/>
      <c r="BE8" s="329"/>
      <c r="BF8" s="329"/>
      <c r="BG8" s="513" t="s">
        <v>2170</v>
      </c>
      <c r="BH8" s="514"/>
      <c r="BI8" s="515"/>
      <c r="BJ8" s="516" t="s">
        <v>2171</v>
      </c>
      <c r="BK8" s="240"/>
      <c r="BL8" s="240"/>
      <c r="BM8" s="240"/>
      <c r="BN8" s="240"/>
      <c r="BO8" s="518" t="s">
        <v>2172</v>
      </c>
      <c r="BP8" s="519"/>
      <c r="BQ8" s="520" t="s">
        <v>2173</v>
      </c>
      <c r="BR8" s="521"/>
      <c r="BS8" s="521"/>
      <c r="BT8" s="521"/>
      <c r="BU8" s="521"/>
      <c r="BV8" s="521"/>
      <c r="BW8" s="319"/>
      <c r="BX8" s="319"/>
      <c r="BY8" s="489" t="s">
        <v>2174</v>
      </c>
      <c r="BZ8" s="489" t="s">
        <v>2175</v>
      </c>
      <c r="CA8" s="489" t="s">
        <v>2176</v>
      </c>
      <c r="CB8" s="489" t="s">
        <v>2177</v>
      </c>
      <c r="CC8" s="413"/>
      <c r="CD8" s="319"/>
      <c r="CZ8" s="330"/>
      <c r="DA8" s="330"/>
      <c r="DB8" s="330"/>
      <c r="DC8" s="330"/>
      <c r="DD8" s="330"/>
    </row>
    <row r="9" spans="1:147" s="320" customFormat="1" ht="16.2" customHeight="1">
      <c r="A9" s="522"/>
      <c r="B9" s="522"/>
      <c r="C9" s="535"/>
      <c r="D9" s="535"/>
      <c r="E9" s="493" t="s">
        <v>2178</v>
      </c>
      <c r="F9" s="493" t="s">
        <v>2179</v>
      </c>
      <c r="G9" s="522" t="s">
        <v>2180</v>
      </c>
      <c r="H9" s="522"/>
      <c r="I9" s="523" t="s">
        <v>2181</v>
      </c>
      <c r="J9" s="524"/>
      <c r="K9" s="546"/>
      <c r="L9" s="465"/>
      <c r="M9" s="465"/>
      <c r="N9" s="527" t="s">
        <v>2182</v>
      </c>
      <c r="O9" s="527"/>
      <c r="P9" s="527"/>
      <c r="Q9" s="527"/>
      <c r="R9" s="527"/>
      <c r="S9" s="527"/>
      <c r="T9" s="527"/>
      <c r="U9" s="527"/>
      <c r="V9" s="527"/>
      <c r="W9" s="527"/>
      <c r="X9" s="527"/>
      <c r="Y9" s="527"/>
      <c r="Z9" s="527"/>
      <c r="AA9" s="527"/>
      <c r="AB9" s="527"/>
      <c r="AC9" s="527"/>
      <c r="AD9" s="527"/>
      <c r="AE9" s="527"/>
      <c r="AF9" s="527"/>
      <c r="AG9" s="527"/>
      <c r="AH9" s="527"/>
      <c r="AI9" s="527"/>
      <c r="AJ9" s="527"/>
      <c r="AK9" s="527"/>
      <c r="AL9" s="527"/>
      <c r="AM9" s="527"/>
      <c r="AN9" s="532" t="s">
        <v>2183</v>
      </c>
      <c r="AO9" s="533"/>
      <c r="AP9" s="500" t="s">
        <v>2184</v>
      </c>
      <c r="AQ9" s="501"/>
      <c r="AR9" s="501"/>
      <c r="AS9" s="501"/>
      <c r="AT9" s="501"/>
      <c r="AU9" s="501"/>
      <c r="AV9" s="501"/>
      <c r="AW9" s="501"/>
      <c r="AX9" s="502"/>
      <c r="AY9" s="503" t="s">
        <v>2185</v>
      </c>
      <c r="AZ9" s="504"/>
      <c r="BA9" s="331" t="s">
        <v>2186</v>
      </c>
      <c r="BB9" s="332" t="s">
        <v>2187</v>
      </c>
      <c r="BC9" s="332" t="s">
        <v>2188</v>
      </c>
      <c r="BD9" s="505" t="s">
        <v>2189</v>
      </c>
      <c r="BE9" s="506"/>
      <c r="BF9" s="333" t="s">
        <v>2190</v>
      </c>
      <c r="BG9" s="507" t="s">
        <v>2191</v>
      </c>
      <c r="BH9" s="508"/>
      <c r="BI9" s="509"/>
      <c r="BJ9" s="517"/>
      <c r="BK9" s="510" t="s">
        <v>2192</v>
      </c>
      <c r="BL9" s="510"/>
      <c r="BM9" s="510"/>
      <c r="BN9" s="510"/>
      <c r="BO9" s="522" t="s">
        <v>2172</v>
      </c>
      <c r="BP9" s="522"/>
      <c r="BQ9" s="528" t="s">
        <v>2173</v>
      </c>
      <c r="BR9" s="521"/>
      <c r="BS9" s="521"/>
      <c r="BT9" s="521"/>
      <c r="BU9" s="521"/>
      <c r="BV9" s="521"/>
      <c r="BW9" s="529" t="str">
        <f>$AJ11</f>
        <v>[W]
(mm)</v>
      </c>
      <c r="BX9" s="529" t="str">
        <f>$AA11</f>
        <v>205
(mm)</v>
      </c>
      <c r="BY9" s="493"/>
      <c r="BZ9" s="493"/>
      <c r="CA9" s="493"/>
      <c r="CB9" s="493"/>
      <c r="CC9" s="468"/>
      <c r="CD9" s="319"/>
      <c r="CZ9" s="330"/>
      <c r="DA9" s="330"/>
      <c r="DB9" s="330"/>
      <c r="DC9" s="330"/>
      <c r="DD9" s="330"/>
    </row>
    <row r="10" spans="1:147" s="320" customFormat="1" ht="14.4" customHeight="1">
      <c r="A10" s="522"/>
      <c r="B10" s="522"/>
      <c r="C10" s="535"/>
      <c r="D10" s="535"/>
      <c r="E10" s="493"/>
      <c r="F10" s="493"/>
      <c r="G10" s="492" t="s">
        <v>2193</v>
      </c>
      <c r="H10" s="492" t="s">
        <v>2194</v>
      </c>
      <c r="I10" s="525"/>
      <c r="J10" s="526"/>
      <c r="K10" s="547"/>
      <c r="L10" s="548"/>
      <c r="M10" s="548"/>
      <c r="N10" s="530" t="s">
        <v>2195</v>
      </c>
      <c r="O10" s="488" t="s">
        <v>2196</v>
      </c>
      <c r="P10" s="488" t="s">
        <v>2197</v>
      </c>
      <c r="Q10" s="478" t="s">
        <v>2198</v>
      </c>
      <c r="R10" s="479"/>
      <c r="S10" s="479"/>
      <c r="T10" s="479"/>
      <c r="U10" s="479"/>
      <c r="V10" s="479"/>
      <c r="W10" s="479"/>
      <c r="X10" s="479"/>
      <c r="Y10" s="479"/>
      <c r="Z10" s="479"/>
      <c r="AA10" s="479"/>
      <c r="AB10" s="479"/>
      <c r="AC10" s="479"/>
      <c r="AD10" s="479"/>
      <c r="AE10" s="479"/>
      <c r="AF10" s="479"/>
      <c r="AG10" s="479"/>
      <c r="AH10" s="479"/>
      <c r="AI10" s="480"/>
      <c r="AJ10" s="478" t="s">
        <v>2199</v>
      </c>
      <c r="AK10" s="479"/>
      <c r="AL10" s="479"/>
      <c r="AM10" s="480"/>
      <c r="AN10" s="492" t="s">
        <v>2200</v>
      </c>
      <c r="AO10" s="492" t="s">
        <v>2201</v>
      </c>
      <c r="AP10" s="493" t="s">
        <v>2202</v>
      </c>
      <c r="AQ10" s="493" t="s">
        <v>2203</v>
      </c>
      <c r="AR10" s="494" t="s">
        <v>2204</v>
      </c>
      <c r="AS10" s="492" t="s">
        <v>2205</v>
      </c>
      <c r="AT10" s="492" t="s">
        <v>831</v>
      </c>
      <c r="AU10" s="492" t="s">
        <v>832</v>
      </c>
      <c r="AV10" s="492" t="s">
        <v>833</v>
      </c>
      <c r="AW10" s="492" t="s">
        <v>2206</v>
      </c>
      <c r="AX10" s="485" t="s">
        <v>2207</v>
      </c>
      <c r="AY10" s="511" t="s">
        <v>1633</v>
      </c>
      <c r="AZ10" s="511" t="s">
        <v>1634</v>
      </c>
      <c r="BA10" s="334"/>
      <c r="BB10" s="335"/>
      <c r="BC10" s="335"/>
      <c r="BD10" s="335"/>
      <c r="BE10" s="336"/>
      <c r="BF10" s="336"/>
      <c r="BG10" s="488" t="s">
        <v>2208</v>
      </c>
      <c r="BH10" s="478" t="s">
        <v>2209</v>
      </c>
      <c r="BI10" s="480"/>
      <c r="BJ10" s="490" t="s">
        <v>2210</v>
      </c>
      <c r="BK10" s="511" t="s">
        <v>2211</v>
      </c>
      <c r="BL10" s="511" t="s">
        <v>2212</v>
      </c>
      <c r="BM10" s="511" t="s">
        <v>2213</v>
      </c>
      <c r="BN10" s="511" t="s">
        <v>2214</v>
      </c>
      <c r="BO10" s="493" t="s">
        <v>2215</v>
      </c>
      <c r="BP10" s="493" t="s">
        <v>1665</v>
      </c>
      <c r="BQ10" s="495" t="s">
        <v>1664</v>
      </c>
      <c r="BR10" s="496"/>
      <c r="BS10" s="496"/>
      <c r="BT10" s="499"/>
      <c r="BU10" s="495" t="s">
        <v>1665</v>
      </c>
      <c r="BV10" s="496"/>
      <c r="BW10" s="529"/>
      <c r="BX10" s="529"/>
      <c r="BY10" s="493"/>
      <c r="BZ10" s="493"/>
      <c r="CA10" s="493"/>
      <c r="CB10" s="493"/>
      <c r="CC10" s="468"/>
      <c r="CD10" s="319"/>
      <c r="CZ10" s="330"/>
      <c r="DA10" s="330"/>
      <c r="DB10" s="330"/>
      <c r="DC10" s="330"/>
      <c r="DD10" s="330"/>
    </row>
    <row r="11" spans="1:147" s="320" customFormat="1" ht="39.6" customHeight="1">
      <c r="A11" s="540"/>
      <c r="B11" s="540"/>
      <c r="C11" s="535"/>
      <c r="D11" s="535"/>
      <c r="E11" s="493"/>
      <c r="F11" s="493"/>
      <c r="G11" s="492"/>
      <c r="H11" s="492"/>
      <c r="I11" s="337" t="s">
        <v>2216</v>
      </c>
      <c r="J11" s="337" t="s">
        <v>2217</v>
      </c>
      <c r="K11" s="338" t="s">
        <v>2218</v>
      </c>
      <c r="L11" s="338" t="s">
        <v>2219</v>
      </c>
      <c r="M11" s="338" t="s">
        <v>2220</v>
      </c>
      <c r="N11" s="531"/>
      <c r="O11" s="489"/>
      <c r="P11" s="489"/>
      <c r="Q11" s="339" t="s">
        <v>2221</v>
      </c>
      <c r="R11" s="339" t="s">
        <v>2222</v>
      </c>
      <c r="S11" s="339" t="s">
        <v>2223</v>
      </c>
      <c r="T11" s="339" t="s">
        <v>2224</v>
      </c>
      <c r="U11" s="339" t="s">
        <v>2225</v>
      </c>
      <c r="V11" s="339" t="s">
        <v>2226</v>
      </c>
      <c r="W11" s="339" t="s">
        <v>2227</v>
      </c>
      <c r="X11" s="339" t="s">
        <v>2228</v>
      </c>
      <c r="Y11" s="340" t="str">
        <f>$G10</f>
        <v>vmax
(km/h)</v>
      </c>
      <c r="Z11" s="339" t="s">
        <v>2229</v>
      </c>
      <c r="AA11" s="339" t="s">
        <v>2230</v>
      </c>
      <c r="AB11" s="339" t="s">
        <v>2231</v>
      </c>
      <c r="AC11" s="339">
        <v>65</v>
      </c>
      <c r="AD11" s="339" t="s">
        <v>2232</v>
      </c>
      <c r="AE11" s="339">
        <v>15</v>
      </c>
      <c r="AF11" s="341">
        <v>91</v>
      </c>
      <c r="AG11" s="341" t="s">
        <v>2233</v>
      </c>
      <c r="AH11" s="339" t="s">
        <v>2234</v>
      </c>
      <c r="AI11" s="339" t="s">
        <v>2235</v>
      </c>
      <c r="AJ11" s="339" t="s">
        <v>2236</v>
      </c>
      <c r="AK11" s="339" t="s">
        <v>2237</v>
      </c>
      <c r="AL11" s="339" t="s">
        <v>2238</v>
      </c>
      <c r="AM11" s="339" t="s">
        <v>2239</v>
      </c>
      <c r="AN11" s="492"/>
      <c r="AO11" s="492"/>
      <c r="AP11" s="493"/>
      <c r="AQ11" s="493"/>
      <c r="AR11" s="494"/>
      <c r="AS11" s="492"/>
      <c r="AT11" s="492"/>
      <c r="AU11" s="492"/>
      <c r="AV11" s="492"/>
      <c r="AW11" s="492"/>
      <c r="AX11" s="512"/>
      <c r="AY11" s="491"/>
      <c r="AZ11" s="491"/>
      <c r="BA11" s="342" t="s">
        <v>2240</v>
      </c>
      <c r="BB11" s="340" t="s">
        <v>2241</v>
      </c>
      <c r="BC11" s="340" t="s">
        <v>2242</v>
      </c>
      <c r="BD11" s="340" t="s">
        <v>2243</v>
      </c>
      <c r="BE11" s="339" t="s">
        <v>2244</v>
      </c>
      <c r="BF11" s="340" t="s">
        <v>2245</v>
      </c>
      <c r="BG11" s="489"/>
      <c r="BH11" s="339" t="s">
        <v>2246</v>
      </c>
      <c r="BI11" s="339" t="s">
        <v>2247</v>
      </c>
      <c r="BJ11" s="491"/>
      <c r="BK11" s="491"/>
      <c r="BL11" s="491"/>
      <c r="BM11" s="491"/>
      <c r="BN11" s="491"/>
      <c r="BO11" s="493"/>
      <c r="BP11" s="493"/>
      <c r="BQ11" s="343" t="s">
        <v>2215</v>
      </c>
      <c r="BR11" s="343" t="s">
        <v>2176</v>
      </c>
      <c r="BS11" s="343" t="s">
        <v>2248</v>
      </c>
      <c r="BT11" s="343" t="s">
        <v>2249</v>
      </c>
      <c r="BU11" s="343" t="s">
        <v>2250</v>
      </c>
      <c r="BV11" s="344" t="s">
        <v>2251</v>
      </c>
      <c r="BW11" s="529"/>
      <c r="BX11" s="529"/>
      <c r="BY11" s="493"/>
      <c r="BZ11" s="493"/>
      <c r="CA11" s="493"/>
      <c r="CB11" s="493"/>
      <c r="CC11" s="469"/>
      <c r="CD11" s="319"/>
      <c r="CZ11" s="330"/>
      <c r="DA11" s="330"/>
      <c r="DB11" s="330"/>
      <c r="DC11" s="330"/>
      <c r="DD11" s="330"/>
      <c r="DE11" s="345"/>
    </row>
    <row r="12" spans="1:147" s="320" customFormat="1" ht="13.8" customHeight="1">
      <c r="A12" s="337"/>
      <c r="B12" s="346"/>
      <c r="C12" s="347"/>
      <c r="D12" s="348"/>
      <c r="E12" s="349">
        <v>1</v>
      </c>
      <c r="F12" s="350">
        <v>2</v>
      </c>
      <c r="G12" s="349">
        <v>3</v>
      </c>
      <c r="H12" s="349">
        <v>4</v>
      </c>
      <c r="I12" s="349">
        <v>5</v>
      </c>
      <c r="J12" s="349">
        <v>6</v>
      </c>
      <c r="K12" s="349">
        <v>7</v>
      </c>
      <c r="L12" s="349">
        <v>8</v>
      </c>
      <c r="M12" s="349">
        <v>9</v>
      </c>
      <c r="N12" s="350">
        <v>10</v>
      </c>
      <c r="O12" s="349">
        <v>11</v>
      </c>
      <c r="P12" s="349">
        <v>12</v>
      </c>
      <c r="Q12" s="350">
        <v>13</v>
      </c>
      <c r="R12" s="350">
        <v>14</v>
      </c>
      <c r="S12" s="350">
        <v>15</v>
      </c>
      <c r="T12" s="350">
        <v>16</v>
      </c>
      <c r="U12" s="350">
        <v>17</v>
      </c>
      <c r="V12" s="350">
        <v>18</v>
      </c>
      <c r="W12" s="350">
        <v>19</v>
      </c>
      <c r="X12" s="350">
        <v>20</v>
      </c>
      <c r="Y12" s="349">
        <f>$G12</f>
        <v>3</v>
      </c>
      <c r="Z12" s="478">
        <v>22</v>
      </c>
      <c r="AA12" s="479"/>
      <c r="AB12" s="479"/>
      <c r="AC12" s="479"/>
      <c r="AD12" s="479"/>
      <c r="AE12" s="479"/>
      <c r="AF12" s="479"/>
      <c r="AG12" s="480"/>
      <c r="AH12" s="351">
        <v>23</v>
      </c>
      <c r="AI12" s="351">
        <v>24</v>
      </c>
      <c r="AJ12" s="351">
        <v>25</v>
      </c>
      <c r="AK12" s="351">
        <v>26</v>
      </c>
      <c r="AL12" s="351">
        <v>27</v>
      </c>
      <c r="AM12" s="351">
        <v>28</v>
      </c>
      <c r="AN12" s="352">
        <v>29</v>
      </c>
      <c r="AO12" s="352">
        <v>30</v>
      </c>
      <c r="AP12" s="352">
        <v>31</v>
      </c>
      <c r="AQ12" s="352">
        <v>32</v>
      </c>
      <c r="AR12" s="352">
        <v>33</v>
      </c>
      <c r="AS12" s="352">
        <v>34</v>
      </c>
      <c r="AT12" s="352">
        <v>35</v>
      </c>
      <c r="AU12" s="352">
        <v>36</v>
      </c>
      <c r="AV12" s="352">
        <v>37</v>
      </c>
      <c r="AW12" s="352">
        <v>38</v>
      </c>
      <c r="AX12" s="352">
        <v>39</v>
      </c>
      <c r="AY12" s="352">
        <v>40</v>
      </c>
      <c r="AZ12" s="352">
        <v>41</v>
      </c>
      <c r="BA12" s="352">
        <v>42</v>
      </c>
      <c r="BB12" s="352">
        <v>43</v>
      </c>
      <c r="BC12" s="352">
        <v>44</v>
      </c>
      <c r="BD12" s="352">
        <v>45</v>
      </c>
      <c r="BE12" s="351">
        <v>46</v>
      </c>
      <c r="BF12" s="352">
        <v>47</v>
      </c>
      <c r="BG12" s="352">
        <v>48</v>
      </c>
      <c r="BH12" s="351">
        <v>49</v>
      </c>
      <c r="BI12" s="351">
        <v>50</v>
      </c>
      <c r="BJ12" s="352">
        <v>51</v>
      </c>
      <c r="BK12" s="536">
        <f>$Z12</f>
        <v>22</v>
      </c>
      <c r="BL12" s="537"/>
      <c r="BM12" s="538"/>
      <c r="BN12" s="352">
        <v>52</v>
      </c>
      <c r="BO12" s="352">
        <v>53</v>
      </c>
      <c r="BP12" s="352">
        <v>54</v>
      </c>
      <c r="BQ12" s="352">
        <v>55</v>
      </c>
      <c r="BR12" s="352">
        <v>56</v>
      </c>
      <c r="BS12" s="352">
        <v>57</v>
      </c>
      <c r="BT12" s="352">
        <v>58</v>
      </c>
      <c r="BU12" s="352">
        <v>59</v>
      </c>
      <c r="BV12" s="352">
        <v>60</v>
      </c>
      <c r="BW12" s="351">
        <f>$AJ12</f>
        <v>25</v>
      </c>
      <c r="BX12" s="351">
        <f>$Z12</f>
        <v>22</v>
      </c>
      <c r="BY12" s="352">
        <v>61</v>
      </c>
      <c r="BZ12" s="352">
        <v>62</v>
      </c>
      <c r="CA12" s="352">
        <v>63</v>
      </c>
      <c r="CB12" s="352">
        <v>64</v>
      </c>
      <c r="CC12" s="352"/>
      <c r="CD12" s="353"/>
      <c r="CZ12" s="353"/>
      <c r="DA12" s="353"/>
      <c r="DB12" s="353"/>
      <c r="DC12" s="353"/>
      <c r="DD12" s="353"/>
      <c r="DT12" s="330"/>
      <c r="DU12" s="227"/>
      <c r="DV12" s="330"/>
      <c r="DW12" s="330"/>
      <c r="DX12" s="330"/>
      <c r="DY12" s="330"/>
      <c r="DZ12" s="330"/>
      <c r="EA12" s="330"/>
      <c r="EB12" s="227"/>
      <c r="EC12" s="330"/>
      <c r="ED12" s="330"/>
      <c r="EE12" s="227"/>
      <c r="EF12" s="227"/>
      <c r="EG12" s="227"/>
      <c r="EH12" s="227"/>
      <c r="EI12" s="227"/>
      <c r="EJ12" s="227"/>
      <c r="EK12" s="227"/>
      <c r="EL12" s="227"/>
      <c r="EM12" s="330"/>
      <c r="EN12" s="227"/>
      <c r="EO12" s="221"/>
      <c r="EP12" s="221"/>
      <c r="EQ12" s="221"/>
    </row>
    <row r="13" spans="1:147" s="320" customFormat="1" ht="41.4">
      <c r="A13" s="354">
        <v>4</v>
      </c>
      <c r="B13" s="355"/>
      <c r="C13" s="411" t="s">
        <v>2360</v>
      </c>
      <c r="D13" s="356" t="s">
        <v>493</v>
      </c>
      <c r="E13" s="349">
        <v>5</v>
      </c>
      <c r="F13" s="357">
        <v>0</v>
      </c>
      <c r="G13" s="349">
        <v>206</v>
      </c>
      <c r="H13" s="349" t="s">
        <v>2334</v>
      </c>
      <c r="I13" s="167" t="s">
        <v>2339</v>
      </c>
      <c r="J13" s="358" t="s">
        <v>2340</v>
      </c>
      <c r="K13" s="358" t="s">
        <v>572</v>
      </c>
      <c r="L13" s="358" t="s">
        <v>2341</v>
      </c>
      <c r="M13" s="358" t="s">
        <v>2342</v>
      </c>
      <c r="N13" s="349" t="s">
        <v>2338</v>
      </c>
      <c r="O13" s="349" t="s">
        <v>2355</v>
      </c>
      <c r="P13" s="358" t="s">
        <v>678</v>
      </c>
      <c r="Q13" s="481"/>
      <c r="R13" s="482"/>
      <c r="S13" s="483"/>
      <c r="T13" s="358" t="s">
        <v>616</v>
      </c>
      <c r="U13" s="358" t="s">
        <v>623</v>
      </c>
      <c r="V13" s="484"/>
      <c r="W13" s="482"/>
      <c r="X13" s="482"/>
      <c r="Y13" s="482"/>
      <c r="Z13" s="482"/>
      <c r="AA13" s="482"/>
      <c r="AB13" s="482"/>
      <c r="AC13" s="482"/>
      <c r="AD13" s="482"/>
      <c r="AE13" s="482"/>
      <c r="AF13" s="482"/>
      <c r="AG13" s="485"/>
      <c r="AH13" s="358" t="s">
        <v>630</v>
      </c>
      <c r="AI13" s="358" t="s">
        <v>637</v>
      </c>
      <c r="AJ13" s="358" t="s">
        <v>2343</v>
      </c>
      <c r="AK13" s="358" t="s">
        <v>731</v>
      </c>
      <c r="AL13" s="358" t="s">
        <v>724</v>
      </c>
      <c r="AM13" s="358" t="s">
        <v>738</v>
      </c>
      <c r="AN13" s="486"/>
      <c r="AO13" s="487"/>
      <c r="AP13" s="352" t="s">
        <v>17</v>
      </c>
      <c r="AQ13" s="497"/>
      <c r="AR13" s="498"/>
      <c r="AS13" s="498"/>
      <c r="AT13" s="498"/>
      <c r="AU13" s="498"/>
      <c r="AV13" s="487"/>
      <c r="AW13" s="349" t="s">
        <v>812</v>
      </c>
      <c r="AX13" s="349" t="s">
        <v>814</v>
      </c>
      <c r="AY13" s="497"/>
      <c r="AZ13" s="498"/>
      <c r="BA13" s="498"/>
      <c r="BB13" s="498"/>
      <c r="BC13" s="498"/>
      <c r="BD13" s="498"/>
      <c r="BE13" s="498"/>
      <c r="BF13" s="498"/>
      <c r="BG13" s="498"/>
      <c r="BH13" s="498"/>
      <c r="BI13" s="498"/>
      <c r="BJ13" s="498"/>
      <c r="BK13" s="498"/>
      <c r="BL13" s="498"/>
      <c r="BM13" s="498"/>
      <c r="BN13" s="498"/>
      <c r="BO13" s="498"/>
      <c r="BP13" s="498"/>
      <c r="BQ13" s="498"/>
      <c r="BR13" s="498"/>
      <c r="BS13" s="498"/>
      <c r="BT13" s="498"/>
      <c r="BU13" s="498"/>
      <c r="BV13" s="498"/>
      <c r="BW13" s="498"/>
      <c r="BX13" s="498"/>
      <c r="BY13" s="498"/>
      <c r="BZ13" s="498"/>
      <c r="CA13" s="498"/>
      <c r="CB13" s="498"/>
      <c r="CC13" s="352" t="s">
        <v>2372</v>
      </c>
      <c r="CD13" s="229"/>
      <c r="CE13" s="349">
        <v>1</v>
      </c>
      <c r="CF13" s="349">
        <v>3</v>
      </c>
      <c r="CG13" s="349">
        <v>5</v>
      </c>
      <c r="CH13" s="349">
        <v>6</v>
      </c>
      <c r="CI13" s="349">
        <v>7</v>
      </c>
      <c r="CJ13" s="349">
        <v>8</v>
      </c>
      <c r="CK13" s="349">
        <v>9</v>
      </c>
      <c r="CL13" s="350">
        <v>10</v>
      </c>
      <c r="CM13" s="349">
        <v>11</v>
      </c>
      <c r="CN13" s="349">
        <v>12</v>
      </c>
      <c r="CO13" s="350">
        <v>16</v>
      </c>
      <c r="CP13" s="350">
        <v>17</v>
      </c>
      <c r="CQ13" s="351">
        <v>23</v>
      </c>
      <c r="CR13" s="351">
        <v>24</v>
      </c>
      <c r="CS13" s="351">
        <v>25</v>
      </c>
      <c r="CT13" s="351">
        <v>26</v>
      </c>
      <c r="CU13" s="351">
        <v>27</v>
      </c>
      <c r="CV13" s="351">
        <v>28</v>
      </c>
      <c r="CW13" s="352">
        <v>31</v>
      </c>
      <c r="CX13" s="352">
        <v>38</v>
      </c>
      <c r="CY13" s="352">
        <v>39</v>
      </c>
      <c r="CZ13" s="221"/>
      <c r="DA13" s="221"/>
      <c r="DB13" s="221"/>
      <c r="DC13" s="221"/>
      <c r="DD13" s="221"/>
      <c r="DT13" s="330"/>
      <c r="DU13" s="229"/>
      <c r="DV13" s="330"/>
      <c r="DW13" s="330"/>
      <c r="DX13" s="330"/>
      <c r="DY13" s="330"/>
      <c r="DZ13" s="330"/>
      <c r="EA13" s="330"/>
      <c r="EB13" s="330"/>
      <c r="EC13" s="330"/>
      <c r="ED13" s="330"/>
      <c r="EE13" s="465"/>
      <c r="EF13" s="465"/>
      <c r="EG13" s="465"/>
      <c r="EH13" s="330"/>
      <c r="EI13" s="330"/>
      <c r="EJ13" s="465"/>
      <c r="EK13" s="465"/>
      <c r="EL13" s="465"/>
      <c r="EM13" s="465"/>
      <c r="EN13" s="465"/>
      <c r="EO13" s="330"/>
      <c r="EP13" s="330"/>
      <c r="EQ13" s="330"/>
    </row>
    <row r="14" spans="1:147" s="345" customFormat="1" ht="13.8">
      <c r="A14" s="359"/>
      <c r="B14" s="360"/>
      <c r="C14" s="361" t="s">
        <v>2361</v>
      </c>
      <c r="D14" s="362"/>
      <c r="E14" s="363">
        <v>5</v>
      </c>
      <c r="F14" s="350">
        <v>0</v>
      </c>
      <c r="G14" s="474"/>
      <c r="H14" s="475"/>
      <c r="I14" s="475"/>
      <c r="J14" s="475"/>
      <c r="K14" s="475"/>
      <c r="L14" s="475"/>
      <c r="M14" s="476"/>
      <c r="N14" s="364" t="s">
        <v>2361</v>
      </c>
      <c r="O14" s="474"/>
      <c r="P14" s="477"/>
      <c r="Q14" s="350">
        <v>1570</v>
      </c>
      <c r="R14" s="350">
        <v>905</v>
      </c>
      <c r="S14" s="350">
        <v>665</v>
      </c>
      <c r="T14" s="365">
        <f>($R14*100)/($Q14)</f>
        <v>57.64331210191083</v>
      </c>
      <c r="U14" s="339">
        <f>100-$T14</f>
        <v>42.35668789808917</v>
      </c>
      <c r="V14" s="350">
        <v>2060</v>
      </c>
      <c r="W14" s="350">
        <v>1060</v>
      </c>
      <c r="X14" s="350">
        <v>1000</v>
      </c>
      <c r="Y14" s="350">
        <v>206</v>
      </c>
      <c r="Z14" s="351" t="s">
        <v>2229</v>
      </c>
      <c r="AA14" s="351">
        <v>225</v>
      </c>
      <c r="AB14" s="351" t="s">
        <v>2231</v>
      </c>
      <c r="AC14" s="351">
        <v>65</v>
      </c>
      <c r="AD14" s="351" t="s">
        <v>57</v>
      </c>
      <c r="AE14" s="351">
        <v>17</v>
      </c>
      <c r="AF14" s="351">
        <v>102</v>
      </c>
      <c r="AG14" s="351" t="s">
        <v>2233</v>
      </c>
      <c r="AH14" s="350">
        <f>(W14/V14)*100</f>
        <v>51.456310679611647</v>
      </c>
      <c r="AI14" s="350">
        <f>($X14/$V14)*100</f>
        <v>48.543689320388353</v>
      </c>
      <c r="AJ14" s="350">
        <v>1596</v>
      </c>
      <c r="AK14" s="350">
        <v>1840</v>
      </c>
      <c r="AL14" s="350">
        <v>4550</v>
      </c>
      <c r="AM14" s="350">
        <v>1675</v>
      </c>
      <c r="AN14" s="366"/>
      <c r="AO14" s="367"/>
      <c r="AP14" s="367"/>
      <c r="AQ14" s="367"/>
      <c r="AR14" s="367"/>
      <c r="AS14" s="367"/>
      <c r="AT14" s="367"/>
      <c r="AU14" s="367"/>
      <c r="AV14" s="367"/>
      <c r="AW14" s="367"/>
      <c r="AX14" s="367"/>
      <c r="AY14" s="367"/>
      <c r="AZ14" s="367"/>
      <c r="BA14" s="367"/>
      <c r="BB14" s="367"/>
      <c r="BC14" s="367"/>
      <c r="BD14" s="367"/>
      <c r="BE14" s="350" t="s">
        <v>2349</v>
      </c>
      <c r="BF14" s="367"/>
      <c r="BG14" s="368"/>
      <c r="BH14" s="350">
        <v>4.33</v>
      </c>
      <c r="BI14" s="350" t="s">
        <v>2362</v>
      </c>
      <c r="BJ14" s="478"/>
      <c r="BK14" s="479"/>
      <c r="BL14" s="479"/>
      <c r="BM14" s="479"/>
      <c r="BN14" s="479"/>
      <c r="BO14" s="479"/>
      <c r="BP14" s="479"/>
      <c r="BQ14" s="479"/>
      <c r="BR14" s="479"/>
      <c r="BS14" s="479"/>
      <c r="BT14" s="479"/>
      <c r="BU14" s="479"/>
      <c r="BV14" s="479"/>
      <c r="BW14" s="479"/>
      <c r="BX14" s="479"/>
      <c r="BY14" s="479"/>
      <c r="BZ14" s="479"/>
      <c r="CA14" s="479"/>
      <c r="CB14" s="479"/>
      <c r="CC14" s="350" t="s">
        <v>2371</v>
      </c>
      <c r="CD14" s="227"/>
      <c r="CE14" s="350">
        <v>2</v>
      </c>
      <c r="CF14" s="350">
        <v>10</v>
      </c>
      <c r="CG14" s="350">
        <v>13</v>
      </c>
      <c r="CH14" s="350">
        <v>14</v>
      </c>
      <c r="CI14" s="350">
        <v>15</v>
      </c>
      <c r="CJ14" s="350">
        <v>16</v>
      </c>
      <c r="CK14" s="350">
        <v>17</v>
      </c>
      <c r="CL14" s="350">
        <v>18</v>
      </c>
      <c r="CM14" s="350">
        <v>19</v>
      </c>
      <c r="CN14" s="350">
        <v>20</v>
      </c>
      <c r="CO14" s="350">
        <v>22</v>
      </c>
      <c r="CP14" s="351">
        <v>23</v>
      </c>
      <c r="CQ14" s="351">
        <v>24</v>
      </c>
      <c r="CR14" s="351">
        <v>25</v>
      </c>
      <c r="CS14" s="351">
        <v>26</v>
      </c>
      <c r="CT14" s="351">
        <v>27</v>
      </c>
      <c r="CU14" s="351">
        <v>28</v>
      </c>
      <c r="CV14" s="351">
        <v>46</v>
      </c>
      <c r="CW14" s="351">
        <v>49</v>
      </c>
      <c r="CX14" s="351">
        <v>50</v>
      </c>
      <c r="CY14" s="230"/>
      <c r="CZ14" s="227"/>
      <c r="DA14" s="227"/>
      <c r="DB14" s="227"/>
      <c r="DC14" s="227"/>
      <c r="DD14" s="227"/>
      <c r="DE14" s="345" t="s">
        <v>2252</v>
      </c>
      <c r="DT14" s="230"/>
      <c r="DU14" s="230"/>
      <c r="DV14" s="466"/>
      <c r="DW14" s="466"/>
      <c r="DX14" s="466"/>
      <c r="DY14" s="466"/>
      <c r="DZ14" s="466"/>
      <c r="EA14" s="466"/>
      <c r="EB14" s="227"/>
      <c r="EC14" s="466"/>
      <c r="ED14" s="466"/>
      <c r="EE14" s="227"/>
      <c r="EF14" s="227"/>
      <c r="EG14" s="227"/>
      <c r="EH14" s="221"/>
      <c r="EI14" s="227"/>
      <c r="EJ14" s="227"/>
      <c r="EK14" s="227"/>
      <c r="EL14" s="227"/>
      <c r="EM14" s="227"/>
      <c r="EN14" s="221"/>
      <c r="EO14" s="227"/>
      <c r="EP14" s="227"/>
      <c r="EQ14" s="227"/>
    </row>
    <row r="15" spans="1:147" s="320" customFormat="1" ht="55.2">
      <c r="A15" s="369"/>
      <c r="B15" s="370"/>
      <c r="C15" s="371" t="s">
        <v>2253</v>
      </c>
      <c r="D15" s="372"/>
      <c r="E15" s="349">
        <v>5</v>
      </c>
      <c r="F15" s="349">
        <v>0</v>
      </c>
      <c r="G15" s="349">
        <v>206</v>
      </c>
      <c r="H15" s="349" t="s">
        <v>2334</v>
      </c>
      <c r="I15" s="349">
        <v>65</v>
      </c>
      <c r="J15" s="349">
        <v>5</v>
      </c>
      <c r="K15" s="349" t="s">
        <v>2336</v>
      </c>
      <c r="L15" s="349">
        <v>1.6E-2</v>
      </c>
      <c r="M15" s="349" t="s">
        <v>2337</v>
      </c>
      <c r="N15" s="350" t="s">
        <v>493</v>
      </c>
      <c r="O15" s="349" t="s">
        <v>2355</v>
      </c>
      <c r="P15" s="349">
        <v>5</v>
      </c>
      <c r="Q15" s="349">
        <v>1600</v>
      </c>
      <c r="R15" s="349">
        <v>880</v>
      </c>
      <c r="S15" s="349">
        <v>720</v>
      </c>
      <c r="T15" s="415">
        <f>($R15/$Q15)</f>
        <v>0.55000000000000004</v>
      </c>
      <c r="U15" s="415">
        <f>(S15/Q15)</f>
        <v>0.45</v>
      </c>
      <c r="V15" s="349">
        <v>2100</v>
      </c>
      <c r="W15" s="349">
        <v>1092</v>
      </c>
      <c r="X15" s="349">
        <v>1008</v>
      </c>
      <c r="Y15" s="349">
        <v>220</v>
      </c>
      <c r="Z15" s="373" t="s">
        <v>2229</v>
      </c>
      <c r="AA15" s="373">
        <v>225</v>
      </c>
      <c r="AB15" s="373" t="s">
        <v>2231</v>
      </c>
      <c r="AC15" s="373">
        <v>65</v>
      </c>
      <c r="AD15" s="373" t="s">
        <v>57</v>
      </c>
      <c r="AE15" s="373">
        <v>17</v>
      </c>
      <c r="AF15" s="373">
        <v>105</v>
      </c>
      <c r="AG15" s="373" t="s">
        <v>2233</v>
      </c>
      <c r="AH15" s="415">
        <v>0.52</v>
      </c>
      <c r="AI15" s="415">
        <v>0.48</v>
      </c>
      <c r="AJ15" s="349">
        <v>1650</v>
      </c>
      <c r="AK15" s="349">
        <v>1850</v>
      </c>
      <c r="AL15" s="349">
        <v>4600</v>
      </c>
      <c r="AM15" s="349">
        <v>1680</v>
      </c>
      <c r="AN15" s="349" t="s">
        <v>2359</v>
      </c>
      <c r="AO15" s="349" t="s">
        <v>2256</v>
      </c>
      <c r="AP15" s="349" t="s">
        <v>189</v>
      </c>
      <c r="AQ15" s="349" t="s">
        <v>807</v>
      </c>
      <c r="AR15" s="349">
        <v>4</v>
      </c>
      <c r="AS15" s="349" t="s">
        <v>834</v>
      </c>
      <c r="AT15" s="349">
        <v>1</v>
      </c>
      <c r="AU15" s="349">
        <v>1</v>
      </c>
      <c r="AV15" s="349">
        <v>1</v>
      </c>
      <c r="AW15" s="349">
        <v>1000</v>
      </c>
      <c r="AX15" s="349" t="s">
        <v>2345</v>
      </c>
      <c r="AY15" s="349" t="s">
        <v>2346</v>
      </c>
      <c r="AZ15" s="349" t="s">
        <v>2346</v>
      </c>
      <c r="BA15" s="349" t="s">
        <v>2354</v>
      </c>
      <c r="BB15" s="349" t="s">
        <v>2344</v>
      </c>
      <c r="BC15" s="349" t="s">
        <v>2347</v>
      </c>
      <c r="BD15" s="349" t="s">
        <v>2348</v>
      </c>
      <c r="BE15" s="349" t="s">
        <v>2350</v>
      </c>
      <c r="BF15" s="349" t="s">
        <v>2258</v>
      </c>
      <c r="BG15" s="352" t="s">
        <v>2259</v>
      </c>
      <c r="BH15" s="349">
        <v>4.3</v>
      </c>
      <c r="BI15" s="416" t="s">
        <v>2363</v>
      </c>
      <c r="BJ15" s="349" t="s">
        <v>2271</v>
      </c>
      <c r="BK15" s="352">
        <f>$AE15</f>
        <v>17</v>
      </c>
      <c r="BL15" s="352">
        <f>$AA15</f>
        <v>225</v>
      </c>
      <c r="BM15" s="352">
        <f>($BL15*$AC15)/100</f>
        <v>146.25</v>
      </c>
      <c r="BN15" s="352">
        <f>(($BK15*25.4)/2)+$BM15</f>
        <v>362.15</v>
      </c>
      <c r="BO15" s="349" t="s">
        <v>2357</v>
      </c>
      <c r="BP15" s="349" t="s">
        <v>2358</v>
      </c>
      <c r="BQ15" s="349" t="s">
        <v>2353</v>
      </c>
      <c r="BR15" s="349" t="s">
        <v>2353</v>
      </c>
      <c r="BS15" s="349" t="s">
        <v>807</v>
      </c>
      <c r="BT15" s="349" t="s">
        <v>807</v>
      </c>
      <c r="BU15" s="349" t="s">
        <v>2351</v>
      </c>
      <c r="BV15" s="349" t="s">
        <v>2351</v>
      </c>
      <c r="BW15" s="352">
        <f>$AJ15</f>
        <v>1650</v>
      </c>
      <c r="BX15" s="352">
        <f>$AA15</f>
        <v>225</v>
      </c>
      <c r="BY15" s="352">
        <f>$BW15-$BX15</f>
        <v>1425</v>
      </c>
      <c r="BZ15" s="352">
        <f>$AL15</f>
        <v>4600</v>
      </c>
      <c r="CA15" s="349" t="s">
        <v>2356</v>
      </c>
      <c r="CB15" s="349" t="s">
        <v>2352</v>
      </c>
      <c r="CC15" s="352" t="s">
        <v>2364</v>
      </c>
      <c r="CD15" s="353"/>
      <c r="CE15" s="349">
        <v>1</v>
      </c>
      <c r="CF15" s="350">
        <v>2</v>
      </c>
      <c r="CG15" s="349">
        <v>3</v>
      </c>
      <c r="CH15" s="349">
        <v>5</v>
      </c>
      <c r="CI15" s="349">
        <v>6</v>
      </c>
      <c r="CJ15" s="349">
        <v>7</v>
      </c>
      <c r="CK15" s="349">
        <v>8</v>
      </c>
      <c r="CL15" s="349">
        <v>9</v>
      </c>
      <c r="CM15" s="350">
        <v>10</v>
      </c>
      <c r="CN15" s="349">
        <v>11</v>
      </c>
      <c r="CO15" s="349">
        <v>12</v>
      </c>
      <c r="CP15" s="350">
        <v>13</v>
      </c>
      <c r="CQ15" s="350">
        <v>14</v>
      </c>
      <c r="CR15" s="350">
        <v>15</v>
      </c>
      <c r="CS15" s="350">
        <v>16</v>
      </c>
      <c r="CT15" s="350">
        <v>17</v>
      </c>
      <c r="CU15" s="350">
        <v>18</v>
      </c>
      <c r="CV15" s="350">
        <v>19</v>
      </c>
      <c r="CW15" s="350">
        <v>20</v>
      </c>
      <c r="CX15" s="349">
        <f>$G15</f>
        <v>206</v>
      </c>
      <c r="CY15" s="414">
        <v>22</v>
      </c>
      <c r="CZ15" s="351">
        <v>23</v>
      </c>
      <c r="DA15" s="351">
        <v>24</v>
      </c>
      <c r="DB15" s="351">
        <v>25</v>
      </c>
      <c r="DC15" s="351">
        <v>26</v>
      </c>
      <c r="DD15" s="351">
        <v>27</v>
      </c>
      <c r="DE15" s="351">
        <v>28</v>
      </c>
      <c r="DF15" s="352">
        <v>29</v>
      </c>
      <c r="DG15" s="352">
        <v>30</v>
      </c>
      <c r="DH15" s="352">
        <v>31</v>
      </c>
      <c r="DI15" s="352">
        <v>32</v>
      </c>
      <c r="DJ15" s="352">
        <v>33</v>
      </c>
      <c r="DK15" s="352">
        <v>34</v>
      </c>
      <c r="DL15" s="380">
        <v>35</v>
      </c>
      <c r="DM15" s="353">
        <v>36</v>
      </c>
      <c r="DN15" s="353">
        <v>37</v>
      </c>
      <c r="DO15" s="353">
        <v>38</v>
      </c>
      <c r="DP15" s="353">
        <v>39</v>
      </c>
      <c r="DQ15" s="353">
        <v>40</v>
      </c>
      <c r="DR15" s="353">
        <v>41</v>
      </c>
      <c r="DS15" s="353">
        <v>42</v>
      </c>
      <c r="DT15" s="353">
        <v>43</v>
      </c>
      <c r="DU15" s="353">
        <v>44</v>
      </c>
      <c r="DV15" s="353">
        <v>45</v>
      </c>
      <c r="DW15" s="353">
        <v>47</v>
      </c>
      <c r="DX15" s="353">
        <v>48</v>
      </c>
      <c r="DY15" s="221">
        <v>49</v>
      </c>
      <c r="DZ15" s="221">
        <v>50</v>
      </c>
      <c r="EA15" s="353">
        <v>51</v>
      </c>
      <c r="EB15" s="221" t="str">
        <f>$Z15</f>
        <v>P</v>
      </c>
      <c r="EC15" s="353">
        <v>52</v>
      </c>
      <c r="ED15" s="353">
        <v>53</v>
      </c>
      <c r="EE15" s="353">
        <v>54</v>
      </c>
      <c r="EF15" s="353">
        <v>55</v>
      </c>
      <c r="EG15" s="353">
        <v>56</v>
      </c>
      <c r="EH15" s="353">
        <v>57</v>
      </c>
      <c r="EI15" s="353">
        <v>58</v>
      </c>
      <c r="EJ15" s="353">
        <v>59</v>
      </c>
      <c r="EK15" s="353">
        <v>60</v>
      </c>
      <c r="EL15" s="221">
        <f>$AJ15</f>
        <v>1650</v>
      </c>
      <c r="EM15" s="221" t="str">
        <f>$Z15</f>
        <v>P</v>
      </c>
      <c r="EN15" s="353">
        <v>61</v>
      </c>
      <c r="EO15" s="353">
        <v>62</v>
      </c>
      <c r="EP15" s="353">
        <v>63</v>
      </c>
      <c r="EQ15" s="353">
        <v>64</v>
      </c>
    </row>
    <row r="16" spans="1:147" s="320" customFormat="1" ht="13.8">
      <c r="A16" s="374"/>
      <c r="B16" s="353"/>
      <c r="C16" s="402"/>
      <c r="D16" s="375"/>
      <c r="E16" s="375"/>
      <c r="F16" s="375"/>
      <c r="G16" s="375"/>
      <c r="H16" s="375"/>
      <c r="I16" s="229"/>
      <c r="J16" s="229"/>
      <c r="K16" s="353"/>
      <c r="L16" s="353"/>
      <c r="M16" s="353"/>
      <c r="N16" s="353"/>
      <c r="O16" s="221"/>
      <c r="P16" s="221"/>
      <c r="Q16" s="353"/>
      <c r="R16" s="353"/>
      <c r="S16" s="353"/>
      <c r="T16" s="221"/>
      <c r="U16" s="221"/>
      <c r="V16" s="221"/>
      <c r="W16" s="221"/>
      <c r="X16" s="221"/>
      <c r="Y16" s="221"/>
      <c r="Z16" s="221"/>
      <c r="AA16" s="221"/>
      <c r="AB16" s="221"/>
      <c r="AC16" s="221"/>
      <c r="AD16" s="221"/>
      <c r="AE16" s="221"/>
      <c r="AF16" s="221"/>
      <c r="AG16" s="221"/>
      <c r="AH16" s="221"/>
      <c r="AI16" s="221"/>
      <c r="AJ16" s="221"/>
      <c r="AK16" s="221"/>
      <c r="AL16" s="221"/>
      <c r="AM16" s="221"/>
      <c r="AN16" s="229"/>
      <c r="AO16" s="353"/>
      <c r="AP16" s="376"/>
      <c r="AQ16" s="353"/>
      <c r="AR16" s="353"/>
      <c r="AS16" s="353"/>
      <c r="AT16" s="353"/>
      <c r="AU16" s="229"/>
      <c r="AV16" s="229"/>
      <c r="AW16" s="229"/>
      <c r="AX16" s="229"/>
      <c r="AY16" s="229"/>
      <c r="AZ16" s="229"/>
      <c r="BA16" s="229"/>
      <c r="BB16" s="229"/>
      <c r="BC16" s="229"/>
      <c r="BD16" s="229"/>
      <c r="BE16" s="229"/>
      <c r="BF16" s="229"/>
      <c r="BG16" s="229"/>
      <c r="BH16" s="229"/>
      <c r="BI16" s="229"/>
      <c r="BJ16" s="229"/>
      <c r="BK16" s="229"/>
      <c r="BL16" s="229"/>
      <c r="BM16" s="229"/>
      <c r="BN16" s="229"/>
      <c r="BO16" s="229"/>
      <c r="BP16" s="229"/>
      <c r="BQ16" s="229"/>
      <c r="BR16" s="229"/>
      <c r="BS16" s="229"/>
      <c r="BT16" s="229"/>
      <c r="BU16" s="229"/>
      <c r="BV16" s="229"/>
      <c r="BW16" s="229"/>
      <c r="BX16" s="229"/>
      <c r="BY16" s="229"/>
      <c r="BZ16" s="229"/>
      <c r="CA16" s="229"/>
      <c r="CB16" s="229"/>
      <c r="CC16" s="229"/>
      <c r="CD16" s="229"/>
      <c r="CZ16" s="353"/>
      <c r="DA16" s="353"/>
      <c r="DB16" s="353"/>
      <c r="DC16" s="353"/>
      <c r="DD16" s="353"/>
      <c r="DE16" s="377" t="s">
        <v>2254</v>
      </c>
    </row>
    <row r="17" spans="1:109" s="320" customFormat="1">
      <c r="A17" s="374"/>
      <c r="B17" s="353"/>
      <c r="C17" s="353"/>
      <c r="D17" s="375"/>
      <c r="E17" s="375"/>
      <c r="F17" s="375"/>
      <c r="G17" s="375"/>
      <c r="H17" s="375"/>
      <c r="I17" s="229"/>
      <c r="J17" s="229"/>
      <c r="K17" s="353"/>
      <c r="L17" s="353"/>
      <c r="M17" s="353"/>
      <c r="N17" s="353"/>
      <c r="O17" s="229"/>
      <c r="P17" s="229"/>
      <c r="Q17" s="353"/>
      <c r="R17" s="353"/>
      <c r="S17" s="353"/>
      <c r="T17" s="221"/>
      <c r="U17" s="221"/>
      <c r="V17" s="221"/>
      <c r="W17" s="221"/>
      <c r="X17" s="221"/>
      <c r="Y17" s="221"/>
      <c r="Z17" s="221"/>
      <c r="AA17" s="221"/>
      <c r="AB17" s="221"/>
      <c r="AC17" s="221"/>
      <c r="AD17" s="221"/>
      <c r="AE17" s="221"/>
      <c r="AF17" s="221"/>
      <c r="AG17" s="221"/>
      <c r="AH17" s="221"/>
      <c r="AI17" s="221"/>
      <c r="AJ17" s="221"/>
      <c r="AK17" s="378"/>
      <c r="AL17" s="378"/>
      <c r="AM17" s="378"/>
      <c r="AN17" s="352" t="s">
        <v>2255</v>
      </c>
      <c r="AO17" s="352" t="s">
        <v>2256</v>
      </c>
      <c r="AP17" s="352" t="s">
        <v>189</v>
      </c>
      <c r="AQ17" s="352" t="s">
        <v>2257</v>
      </c>
      <c r="AR17" s="353"/>
      <c r="AS17" s="353"/>
      <c r="AT17" s="353"/>
      <c r="AU17" s="229"/>
      <c r="AV17" s="229"/>
      <c r="AW17" s="353"/>
      <c r="AX17" s="353"/>
      <c r="AY17" s="379"/>
      <c r="AZ17" s="379"/>
      <c r="BA17" s="353"/>
      <c r="BB17" s="229"/>
      <c r="BC17" s="353"/>
      <c r="BD17" s="353"/>
      <c r="BE17" s="353"/>
      <c r="BF17" s="380" t="s">
        <v>2258</v>
      </c>
      <c r="BG17" s="352" t="s">
        <v>2259</v>
      </c>
      <c r="BH17" s="345"/>
      <c r="BI17" s="353"/>
      <c r="BJ17" s="352" t="s">
        <v>2260</v>
      </c>
      <c r="BK17" s="353"/>
      <c r="BL17" s="353"/>
      <c r="BM17" s="353"/>
      <c r="BN17" s="353"/>
      <c r="BO17" s="352" t="s">
        <v>2261</v>
      </c>
      <c r="BP17" s="353"/>
      <c r="BQ17" s="353"/>
      <c r="BR17" s="353"/>
      <c r="BS17" s="353"/>
      <c r="BT17" s="353"/>
      <c r="BU17" s="353"/>
      <c r="BV17" s="353"/>
      <c r="BW17" s="353"/>
      <c r="BX17" s="353"/>
      <c r="BY17" s="353"/>
      <c r="BZ17" s="353"/>
      <c r="CA17" s="353"/>
      <c r="CB17" s="379"/>
      <c r="CC17" s="353"/>
      <c r="CD17" s="353"/>
      <c r="CE17" s="417" t="s">
        <v>2365</v>
      </c>
      <c r="CZ17" s="221"/>
      <c r="DA17" s="221"/>
      <c r="DB17" s="221"/>
      <c r="DC17" s="221"/>
      <c r="DD17" s="221"/>
      <c r="DE17" s="377" t="s">
        <v>2262</v>
      </c>
    </row>
    <row r="18" spans="1:109" s="320" customFormat="1" ht="27.6">
      <c r="A18" s="374"/>
      <c r="B18" s="353"/>
      <c r="C18" s="353"/>
      <c r="D18" s="375"/>
      <c r="E18" s="375"/>
      <c r="F18" s="375"/>
      <c r="G18" s="375"/>
      <c r="H18" s="375"/>
      <c r="I18" s="229"/>
      <c r="J18" s="229"/>
      <c r="K18" s="353"/>
      <c r="L18" s="353"/>
      <c r="M18" s="353"/>
      <c r="N18" s="353"/>
      <c r="O18" s="229"/>
      <c r="P18" s="229"/>
      <c r="Q18" s="353"/>
      <c r="R18" s="353"/>
      <c r="S18" s="353"/>
      <c r="T18" s="221"/>
      <c r="U18" s="221"/>
      <c r="V18" s="221"/>
      <c r="W18" s="221"/>
      <c r="X18" s="221"/>
      <c r="Y18" s="221"/>
      <c r="Z18" s="221"/>
      <c r="AA18" s="221"/>
      <c r="AB18" s="221"/>
      <c r="AC18" s="221"/>
      <c r="AD18" s="221"/>
      <c r="AE18" s="221"/>
      <c r="AF18" s="221"/>
      <c r="AG18" s="221"/>
      <c r="AH18" s="221"/>
      <c r="AI18" s="221"/>
      <c r="AJ18" s="221"/>
      <c r="AK18" s="378"/>
      <c r="AL18" s="378"/>
      <c r="AM18" s="378"/>
      <c r="AN18" s="349" t="s">
        <v>2263</v>
      </c>
      <c r="AO18" s="352" t="s">
        <v>2264</v>
      </c>
      <c r="AP18" s="352" t="s">
        <v>190</v>
      </c>
      <c r="AQ18" s="352" t="s">
        <v>807</v>
      </c>
      <c r="AR18" s="353"/>
      <c r="AS18" s="353"/>
      <c r="AT18" s="353"/>
      <c r="AU18" s="229"/>
      <c r="AV18" s="229"/>
      <c r="AW18" s="353"/>
      <c r="AX18" s="353"/>
      <c r="AY18" s="379"/>
      <c r="AZ18" s="379"/>
      <c r="BA18" s="353"/>
      <c r="BB18" s="229"/>
      <c r="BC18" s="353"/>
      <c r="BD18" s="353"/>
      <c r="BE18" s="353"/>
      <c r="BF18" s="380" t="s">
        <v>2265</v>
      </c>
      <c r="BG18" s="352" t="s">
        <v>2266</v>
      </c>
      <c r="BH18" s="345"/>
      <c r="BI18" s="353"/>
      <c r="BJ18" s="352" t="s">
        <v>2267</v>
      </c>
      <c r="BK18" s="353"/>
      <c r="BL18" s="353"/>
      <c r="BM18" s="353"/>
      <c r="BN18" s="353"/>
      <c r="BO18" s="352" t="s">
        <v>2268</v>
      </c>
      <c r="BP18" s="353"/>
      <c r="BQ18" s="353"/>
      <c r="BR18" s="353"/>
      <c r="BS18" s="353"/>
      <c r="BT18" s="353"/>
      <c r="BU18" s="353"/>
      <c r="BV18" s="353"/>
      <c r="BW18" s="353"/>
      <c r="BX18" s="353"/>
      <c r="BY18" s="353"/>
      <c r="BZ18" s="353"/>
      <c r="CA18" s="353"/>
      <c r="CB18" s="379"/>
      <c r="CC18" s="353"/>
      <c r="CD18" s="353"/>
      <c r="CE18" s="464" t="s">
        <v>2366</v>
      </c>
      <c r="CF18" s="464"/>
      <c r="CG18" s="464"/>
      <c r="CH18" s="464"/>
      <c r="CI18" s="464"/>
      <c r="CZ18" s="353"/>
      <c r="DA18" s="353"/>
      <c r="DB18" s="353"/>
      <c r="DC18" s="353"/>
      <c r="DD18" s="353"/>
      <c r="DE18" s="377" t="s">
        <v>2269</v>
      </c>
    </row>
    <row r="19" spans="1:109" s="388" customFormat="1" ht="27.6">
      <c r="A19" s="319"/>
      <c r="B19" s="330"/>
      <c r="C19" s="330"/>
      <c r="D19" s="381"/>
      <c r="E19" s="381"/>
      <c r="F19" s="381"/>
      <c r="G19" s="381"/>
      <c r="H19" s="381"/>
      <c r="I19" s="382"/>
      <c r="J19" s="382"/>
      <c r="K19" s="383"/>
      <c r="L19" s="383"/>
      <c r="M19" s="383"/>
      <c r="N19" s="330"/>
      <c r="O19" s="227"/>
      <c r="P19" s="227"/>
      <c r="Q19" s="330"/>
      <c r="R19" s="330"/>
      <c r="S19" s="330"/>
      <c r="T19" s="384"/>
      <c r="U19" s="384"/>
      <c r="V19" s="384"/>
      <c r="W19" s="384"/>
      <c r="X19" s="384"/>
      <c r="Y19" s="384"/>
      <c r="Z19" s="384"/>
      <c r="AA19" s="384"/>
      <c r="AB19" s="384"/>
      <c r="AC19" s="384"/>
      <c r="AD19" s="384"/>
      <c r="AE19" s="384"/>
      <c r="AF19" s="384"/>
      <c r="AG19" s="384"/>
      <c r="AH19" s="384"/>
      <c r="AI19" s="384"/>
      <c r="AJ19" s="227"/>
      <c r="AK19" s="227"/>
      <c r="AL19" s="227"/>
      <c r="AM19" s="227"/>
      <c r="AN19" s="349" t="s">
        <v>2270</v>
      </c>
      <c r="AO19" s="330"/>
      <c r="AP19" s="385"/>
      <c r="AQ19" s="330"/>
      <c r="AR19" s="330"/>
      <c r="AS19" s="330"/>
      <c r="AT19" s="330"/>
      <c r="AU19" s="382"/>
      <c r="AV19" s="382"/>
      <c r="AW19" s="382"/>
      <c r="AX19" s="382"/>
      <c r="AY19" s="382"/>
      <c r="AZ19" s="382"/>
      <c r="BA19" s="382"/>
      <c r="BB19" s="382"/>
      <c r="BC19" s="382"/>
      <c r="BD19" s="382"/>
      <c r="BE19" s="382"/>
      <c r="BF19" s="382"/>
      <c r="BG19" s="382"/>
      <c r="BH19" s="382"/>
      <c r="BI19" s="382"/>
      <c r="BJ19" s="349" t="s">
        <v>2271</v>
      </c>
      <c r="BK19" s="330"/>
      <c r="BL19" s="330"/>
      <c r="BM19" s="330"/>
      <c r="BN19" s="386"/>
      <c r="BO19" s="387" t="s">
        <v>2272</v>
      </c>
      <c r="BP19" s="382"/>
      <c r="BQ19" s="382"/>
      <c r="BR19" s="382"/>
      <c r="BS19" s="382"/>
      <c r="BT19" s="382"/>
      <c r="BU19" s="382"/>
      <c r="BV19" s="382"/>
      <c r="BW19" s="382"/>
      <c r="BX19" s="382"/>
      <c r="BY19" s="382"/>
      <c r="BZ19" s="382"/>
      <c r="CA19" s="382"/>
      <c r="CB19" s="382"/>
      <c r="CC19" s="382"/>
      <c r="CD19" s="382"/>
      <c r="CE19" s="464" t="s">
        <v>2367</v>
      </c>
      <c r="CF19" s="464"/>
      <c r="CG19" s="464"/>
      <c r="CH19" s="464"/>
      <c r="CI19" s="464"/>
      <c r="DE19" s="377" t="s">
        <v>2273</v>
      </c>
    </row>
    <row r="20" spans="1:109" s="397" customFormat="1" ht="27.6">
      <c r="A20" s="389"/>
      <c r="B20" s="390"/>
      <c r="C20" s="390"/>
      <c r="D20" s="391"/>
      <c r="E20" s="391"/>
      <c r="F20" s="391"/>
      <c r="G20" s="391"/>
      <c r="H20" s="391"/>
      <c r="I20" s="392"/>
      <c r="J20" s="392"/>
      <c r="K20" s="243"/>
      <c r="L20" s="243"/>
      <c r="M20" s="243"/>
      <c r="N20" s="393"/>
      <c r="O20" s="392"/>
      <c r="P20" s="392"/>
      <c r="Q20" s="393"/>
      <c r="R20" s="393"/>
      <c r="S20" s="393"/>
      <c r="T20" s="394"/>
      <c r="U20" s="394"/>
      <c r="V20" s="394"/>
      <c r="W20" s="394"/>
      <c r="X20" s="394"/>
      <c r="Y20" s="394"/>
      <c r="Z20" s="394"/>
      <c r="AA20" s="394"/>
      <c r="AB20" s="394"/>
      <c r="AC20" s="394"/>
      <c r="AD20" s="394"/>
      <c r="AE20" s="394"/>
      <c r="AF20" s="394"/>
      <c r="AG20" s="394"/>
      <c r="AH20" s="394"/>
      <c r="AI20" s="394"/>
      <c r="AJ20" s="395"/>
      <c r="AK20" s="396"/>
      <c r="AL20" s="396"/>
      <c r="AM20" s="396"/>
      <c r="AN20" s="349" t="s">
        <v>2274</v>
      </c>
      <c r="AP20" s="398"/>
      <c r="AQ20" s="393"/>
      <c r="AR20" s="393"/>
      <c r="AS20" s="393"/>
      <c r="AT20" s="393"/>
      <c r="AU20" s="392"/>
      <c r="AV20" s="392"/>
      <c r="AW20" s="393"/>
      <c r="AX20" s="393"/>
      <c r="AY20" s="399"/>
      <c r="BA20" s="393"/>
      <c r="BB20" s="400"/>
      <c r="BC20" s="393"/>
      <c r="BD20" s="393"/>
      <c r="BE20" s="393"/>
      <c r="BF20" s="393"/>
      <c r="BG20" s="393"/>
      <c r="BH20" s="401"/>
      <c r="BI20" s="390"/>
      <c r="BJ20" s="393"/>
      <c r="BK20" s="393"/>
      <c r="BL20" s="393"/>
      <c r="BM20" s="393"/>
      <c r="BN20" s="386"/>
      <c r="BO20" s="393"/>
      <c r="BP20" s="393"/>
      <c r="BQ20" s="393"/>
      <c r="BR20" s="393"/>
      <c r="BS20" s="393"/>
      <c r="BT20" s="393"/>
      <c r="BU20" s="393"/>
      <c r="BV20" s="393"/>
      <c r="BW20" s="393"/>
      <c r="BX20" s="393"/>
      <c r="BY20" s="390"/>
      <c r="BZ20" s="390"/>
      <c r="CA20" s="393"/>
      <c r="CB20" s="399"/>
      <c r="CC20" s="393"/>
      <c r="CD20" s="393"/>
      <c r="CE20" s="464" t="s">
        <v>2368</v>
      </c>
      <c r="CF20" s="464"/>
      <c r="CG20" s="464"/>
      <c r="CH20" s="464"/>
      <c r="CI20" s="464"/>
      <c r="CZ20" s="393"/>
      <c r="DA20" s="393"/>
      <c r="DB20" s="393"/>
      <c r="DC20" s="393"/>
      <c r="DD20" s="393"/>
    </row>
    <row r="21" spans="1:109" s="397" customFormat="1" ht="17.399999999999999">
      <c r="A21" s="389"/>
      <c r="B21" s="390"/>
      <c r="C21" s="390"/>
      <c r="D21" s="391"/>
      <c r="E21" s="391"/>
      <c r="F21" s="391"/>
      <c r="G21" s="391"/>
      <c r="H21" s="391"/>
      <c r="I21" s="392"/>
      <c r="J21" s="392"/>
      <c r="K21" s="243"/>
      <c r="L21" s="243"/>
      <c r="M21" s="243"/>
      <c r="N21" s="393"/>
      <c r="O21" s="392"/>
      <c r="P21" s="392"/>
      <c r="Q21" s="393"/>
      <c r="R21" s="393"/>
      <c r="S21" s="393"/>
      <c r="T21" s="394"/>
      <c r="U21" s="394"/>
      <c r="V21" s="394"/>
      <c r="W21" s="394"/>
      <c r="X21" s="394"/>
      <c r="Y21" s="394"/>
      <c r="Z21" s="394"/>
      <c r="AA21" s="394"/>
      <c r="AB21" s="394"/>
      <c r="AC21" s="394"/>
      <c r="AD21" s="394"/>
      <c r="AE21" s="394"/>
      <c r="AF21" s="394"/>
      <c r="AG21" s="394"/>
      <c r="AH21" s="394"/>
      <c r="AI21" s="394"/>
      <c r="AJ21" s="395"/>
      <c r="AK21" s="396"/>
      <c r="AL21" s="396"/>
      <c r="AM21" s="396"/>
      <c r="AN21" s="352" t="s">
        <v>2275</v>
      </c>
      <c r="AP21" s="398"/>
      <c r="AQ21" s="393"/>
      <c r="AR21" s="393"/>
      <c r="AS21" s="393"/>
      <c r="AT21" s="393"/>
      <c r="AU21" s="392"/>
      <c r="AV21" s="392"/>
      <c r="AW21" s="393"/>
      <c r="AX21" s="393"/>
      <c r="AY21" s="399"/>
      <c r="BA21" s="393"/>
      <c r="BB21" s="400"/>
      <c r="BC21" s="393"/>
      <c r="BD21" s="393"/>
      <c r="BE21" s="393"/>
      <c r="BF21" s="393"/>
      <c r="BG21" s="393"/>
      <c r="BH21" s="401"/>
      <c r="BI21" s="390"/>
      <c r="BJ21" s="393"/>
      <c r="BK21" s="393"/>
      <c r="BL21" s="393"/>
      <c r="BM21" s="393"/>
      <c r="BN21" s="386"/>
      <c r="BO21" s="393"/>
      <c r="BP21" s="393"/>
      <c r="BQ21" s="393"/>
      <c r="BR21" s="393"/>
      <c r="BS21" s="393"/>
      <c r="BT21" s="393"/>
      <c r="BU21" s="393"/>
      <c r="BV21" s="393"/>
      <c r="BW21" s="393"/>
      <c r="BX21" s="393"/>
      <c r="BY21" s="390"/>
      <c r="BZ21" s="390"/>
      <c r="CA21" s="393"/>
      <c r="CB21" s="399"/>
      <c r="CC21" s="393"/>
      <c r="CD21" s="393"/>
      <c r="CE21" s="464" t="s">
        <v>2369</v>
      </c>
      <c r="CF21" s="464"/>
      <c r="CG21" s="464"/>
      <c r="CH21" s="464"/>
      <c r="CI21" s="464"/>
      <c r="CZ21" s="393"/>
      <c r="DA21" s="393"/>
      <c r="DB21" s="393"/>
      <c r="DC21" s="393"/>
      <c r="DD21" s="393"/>
    </row>
    <row r="22" spans="1:109" s="397" customFormat="1" ht="17.399999999999999">
      <c r="A22" s="389"/>
      <c r="B22" s="390"/>
      <c r="C22" s="390"/>
      <c r="D22" s="391"/>
      <c r="E22" s="391"/>
      <c r="F22" s="391"/>
      <c r="G22" s="391"/>
      <c r="H22" s="391"/>
      <c r="I22" s="392"/>
      <c r="J22" s="392"/>
      <c r="K22" s="243"/>
      <c r="L22" s="243"/>
      <c r="M22" s="243"/>
      <c r="N22" s="393"/>
      <c r="O22" s="392"/>
      <c r="P22" s="392"/>
      <c r="Q22" s="393"/>
      <c r="R22" s="393"/>
      <c r="S22" s="393"/>
      <c r="T22" s="394"/>
      <c r="U22" s="394"/>
      <c r="V22" s="394"/>
      <c r="W22" s="394"/>
      <c r="X22" s="394"/>
      <c r="Y22" s="394"/>
      <c r="Z22" s="394"/>
      <c r="AA22" s="394"/>
      <c r="AB22" s="394"/>
      <c r="AC22" s="394"/>
      <c r="AD22" s="394"/>
      <c r="AE22" s="394"/>
      <c r="AF22" s="394"/>
      <c r="AG22" s="394"/>
      <c r="AH22" s="394"/>
      <c r="AI22" s="394"/>
      <c r="AJ22" s="395"/>
      <c r="AK22" s="396"/>
      <c r="AL22" s="396"/>
      <c r="AM22" s="396"/>
      <c r="AN22" s="353"/>
      <c r="AP22" s="398"/>
      <c r="AQ22" s="393"/>
      <c r="AR22" s="393"/>
      <c r="AS22" s="393"/>
      <c r="AT22" s="393"/>
      <c r="AU22" s="392"/>
      <c r="AV22" s="392"/>
      <c r="AW22" s="393"/>
      <c r="AX22" s="393"/>
      <c r="AY22" s="399"/>
      <c r="BA22" s="393"/>
      <c r="BB22" s="400"/>
      <c r="BC22" s="393"/>
      <c r="BD22" s="393"/>
      <c r="BE22" s="393"/>
      <c r="BF22" s="393"/>
      <c r="BG22" s="393"/>
      <c r="BH22" s="401"/>
      <c r="BI22" s="390"/>
      <c r="BJ22" s="393"/>
      <c r="BK22" s="393"/>
      <c r="BL22" s="393"/>
      <c r="BM22" s="393"/>
      <c r="BN22" s="386"/>
      <c r="BO22" s="393"/>
      <c r="BP22" s="393"/>
      <c r="BQ22" s="393"/>
      <c r="BR22" s="393"/>
      <c r="BS22" s="393"/>
      <c r="BT22" s="393"/>
      <c r="BU22" s="393"/>
      <c r="BV22" s="393"/>
      <c r="BW22" s="393"/>
      <c r="BX22" s="393"/>
      <c r="BY22" s="390"/>
      <c r="BZ22" s="390"/>
      <c r="CA22" s="393"/>
      <c r="CB22" s="399"/>
      <c r="CC22" s="393"/>
      <c r="CD22" s="393"/>
      <c r="CE22" s="464" t="s">
        <v>2370</v>
      </c>
      <c r="CF22" s="464"/>
      <c r="CG22" s="464"/>
      <c r="CH22" s="464"/>
      <c r="CI22" s="464"/>
      <c r="CZ22" s="393"/>
      <c r="DA22" s="393"/>
      <c r="DB22" s="393"/>
      <c r="DC22" s="393"/>
      <c r="DD22" s="393"/>
    </row>
    <row r="23" spans="1:109" s="397" customFormat="1" ht="17.399999999999999">
      <c r="A23" s="389"/>
      <c r="B23" s="390"/>
      <c r="C23" s="390"/>
      <c r="D23" s="391"/>
      <c r="E23" s="391"/>
      <c r="F23" s="391"/>
      <c r="G23" s="391"/>
      <c r="H23" s="391"/>
      <c r="I23" s="392"/>
      <c r="J23" s="392"/>
      <c r="K23" s="243"/>
      <c r="L23" s="243"/>
      <c r="M23" s="243"/>
      <c r="N23" s="393"/>
      <c r="O23" s="392"/>
      <c r="P23" s="392"/>
      <c r="Q23" s="393"/>
      <c r="R23" s="393"/>
      <c r="S23" s="393"/>
      <c r="T23" s="394"/>
      <c r="U23" s="394"/>
      <c r="V23" s="394"/>
      <c r="W23" s="394"/>
      <c r="X23" s="394"/>
      <c r="Y23" s="394"/>
      <c r="Z23" s="394"/>
      <c r="AA23" s="394"/>
      <c r="AB23" s="394"/>
      <c r="AC23" s="394"/>
      <c r="AD23" s="394"/>
      <c r="AE23" s="394"/>
      <c r="AF23" s="394"/>
      <c r="AG23" s="394"/>
      <c r="AH23" s="394"/>
      <c r="AI23" s="394"/>
      <c r="AJ23" s="395"/>
      <c r="AK23" s="396"/>
      <c r="AL23" s="396"/>
      <c r="AM23" s="396"/>
      <c r="AN23" s="353"/>
      <c r="AP23" s="398"/>
      <c r="AQ23" s="393"/>
      <c r="AR23" s="393"/>
      <c r="AS23" s="393"/>
      <c r="AT23" s="393"/>
      <c r="AU23" s="392"/>
      <c r="AV23" s="392"/>
      <c r="AW23" s="393"/>
      <c r="AX23" s="393"/>
      <c r="AY23" s="399"/>
      <c r="BA23" s="393"/>
      <c r="BB23" s="400"/>
      <c r="BC23" s="393"/>
      <c r="BD23" s="393"/>
      <c r="BE23" s="393"/>
      <c r="BF23" s="393"/>
      <c r="BG23" s="393"/>
      <c r="BH23" s="401"/>
      <c r="BI23" s="390"/>
      <c r="BJ23" s="393"/>
      <c r="BK23" s="393"/>
      <c r="BL23" s="393"/>
      <c r="BM23" s="393"/>
      <c r="BN23" s="386"/>
      <c r="BO23" s="393"/>
      <c r="BP23" s="393"/>
      <c r="BQ23" s="393"/>
      <c r="BR23" s="393"/>
      <c r="BS23" s="393"/>
      <c r="BT23" s="393"/>
      <c r="BU23" s="393"/>
      <c r="BV23" s="393"/>
      <c r="BW23" s="393"/>
      <c r="BX23" s="393"/>
      <c r="BY23" s="390"/>
      <c r="BZ23" s="390"/>
      <c r="CA23" s="393"/>
      <c r="CB23" s="399"/>
      <c r="CC23" s="393"/>
      <c r="CD23" s="393"/>
      <c r="CZ23" s="393"/>
      <c r="DA23" s="393"/>
      <c r="DB23" s="393"/>
      <c r="DC23" s="393"/>
      <c r="DD23" s="393"/>
    </row>
    <row r="24" spans="1:109" s="402" customFormat="1" ht="13.8">
      <c r="B24" s="470" t="s">
        <v>1466</v>
      </c>
      <c r="C24" s="470"/>
      <c r="D24" s="470"/>
      <c r="E24" s="470"/>
      <c r="F24" s="470"/>
      <c r="G24" s="470"/>
      <c r="H24" s="470"/>
      <c r="I24" s="470"/>
      <c r="J24" s="470"/>
      <c r="K24" s="388"/>
      <c r="L24" s="403" t="s">
        <v>1460</v>
      </c>
      <c r="M24" s="388"/>
      <c r="O24" s="231"/>
      <c r="P24" s="231"/>
      <c r="U24" s="231"/>
      <c r="V24" s="231"/>
      <c r="W24" s="231"/>
      <c r="X24" s="231"/>
      <c r="Y24" s="231"/>
      <c r="Z24" s="231"/>
      <c r="AA24" s="231"/>
      <c r="AB24" s="231"/>
      <c r="AC24" s="231"/>
      <c r="AD24" s="231"/>
      <c r="AE24" s="231"/>
      <c r="AF24" s="231"/>
      <c r="AG24" s="231"/>
      <c r="AH24" s="231"/>
      <c r="AI24" s="231"/>
      <c r="AJ24" s="231"/>
      <c r="AK24" s="231"/>
      <c r="AL24" s="231"/>
      <c r="AM24" s="231"/>
      <c r="AN24" s="353"/>
      <c r="AO24" s="231"/>
      <c r="AP24" s="231"/>
      <c r="AQ24" s="231"/>
      <c r="AR24" s="231"/>
      <c r="AS24" s="231"/>
      <c r="AT24" s="231"/>
      <c r="AU24" s="231"/>
      <c r="AV24" s="231"/>
      <c r="AW24" s="231"/>
      <c r="AX24" s="231"/>
      <c r="AY24" s="231"/>
      <c r="AZ24" s="231"/>
      <c r="BA24" s="231"/>
      <c r="BB24" s="231"/>
      <c r="BC24" s="231"/>
      <c r="BD24" s="231"/>
      <c r="BE24" s="231"/>
      <c r="BF24" s="231"/>
      <c r="BG24" s="231"/>
      <c r="BH24" s="231"/>
      <c r="BI24" s="231"/>
      <c r="BJ24" s="231"/>
      <c r="BK24" s="231"/>
      <c r="BL24" s="231"/>
      <c r="BM24" s="231"/>
      <c r="BN24" s="231"/>
      <c r="BO24" s="231"/>
      <c r="BP24" s="231"/>
      <c r="BQ24" s="231"/>
      <c r="BR24" s="231"/>
      <c r="BS24" s="231"/>
      <c r="BT24" s="231"/>
      <c r="BU24" s="231"/>
      <c r="CC24" s="353"/>
    </row>
    <row r="25" spans="1:109" s="330" customFormat="1" ht="16.2">
      <c r="A25" s="404"/>
      <c r="B25" s="472" t="s">
        <v>2276</v>
      </c>
      <c r="C25" s="472"/>
      <c r="D25" s="472"/>
      <c r="E25" s="472"/>
      <c r="F25" s="472"/>
      <c r="G25" s="472"/>
      <c r="H25" s="472"/>
      <c r="I25" s="472"/>
      <c r="J25" s="472"/>
      <c r="K25" s="320"/>
      <c r="L25" s="402" t="s">
        <v>2277</v>
      </c>
      <c r="M25" s="320"/>
      <c r="T25" s="402"/>
      <c r="U25" s="231"/>
      <c r="V25" s="231"/>
      <c r="W25" s="231"/>
      <c r="X25" s="231"/>
      <c r="Y25" s="231"/>
      <c r="Z25" s="231"/>
      <c r="AA25" s="231"/>
      <c r="AB25" s="231"/>
      <c r="AC25" s="231"/>
      <c r="AD25" s="231"/>
      <c r="AE25" s="231"/>
      <c r="AF25" s="231"/>
      <c r="AG25" s="231"/>
      <c r="BC25" s="399"/>
    </row>
    <row r="26" spans="1:109" s="330" customFormat="1" ht="16.2">
      <c r="A26" s="404"/>
      <c r="B26" s="320" t="s">
        <v>2278</v>
      </c>
      <c r="C26" s="320"/>
      <c r="D26" s="320"/>
      <c r="E26" s="320"/>
      <c r="F26" s="320"/>
      <c r="G26" s="320"/>
      <c r="H26" s="320"/>
      <c r="I26" s="320"/>
      <c r="J26" s="320"/>
      <c r="K26" s="320"/>
      <c r="L26" s="402" t="s">
        <v>2279</v>
      </c>
      <c r="M26" s="320"/>
    </row>
    <row r="27" spans="1:109" s="402" customFormat="1" ht="16.2">
      <c r="B27" s="470" t="s">
        <v>1465</v>
      </c>
      <c r="C27" s="470"/>
      <c r="D27" s="470"/>
      <c r="E27" s="470"/>
      <c r="F27" s="470"/>
      <c r="G27" s="470"/>
      <c r="H27" s="470"/>
      <c r="I27" s="470"/>
      <c r="J27" s="388"/>
      <c r="K27" s="388"/>
      <c r="L27" s="403" t="s">
        <v>2280</v>
      </c>
      <c r="M27" s="388"/>
      <c r="O27" s="231"/>
      <c r="P27" s="231"/>
      <c r="U27" s="231"/>
      <c r="V27" s="231"/>
      <c r="W27" s="231"/>
      <c r="X27" s="231"/>
      <c r="Y27" s="231"/>
      <c r="Z27" s="231"/>
      <c r="AA27" s="231"/>
      <c r="AB27" s="231"/>
      <c r="AC27" s="231"/>
      <c r="AD27" s="231"/>
      <c r="AE27" s="231"/>
      <c r="AF27" s="231"/>
      <c r="AG27" s="231"/>
      <c r="AH27" s="231"/>
      <c r="AI27" s="231"/>
      <c r="AJ27" s="231"/>
      <c r="AK27" s="231"/>
      <c r="AL27" s="231"/>
      <c r="AM27" s="231"/>
      <c r="AN27" s="231"/>
      <c r="AO27" s="231"/>
      <c r="AP27" s="231"/>
      <c r="AQ27" s="231"/>
      <c r="AR27" s="231"/>
      <c r="AS27" s="231"/>
      <c r="AT27" s="231"/>
      <c r="AU27" s="231"/>
      <c r="AV27" s="231"/>
      <c r="AW27" s="231"/>
      <c r="AX27" s="231"/>
      <c r="AY27" s="231"/>
      <c r="AZ27" s="231"/>
      <c r="BA27" s="231"/>
      <c r="BB27" s="231"/>
      <c r="BC27" s="231"/>
      <c r="BD27" s="231"/>
      <c r="BE27" s="231"/>
      <c r="BF27" s="231"/>
      <c r="BG27" s="231"/>
      <c r="BH27" s="231"/>
      <c r="BI27" s="231"/>
      <c r="BJ27" s="231"/>
      <c r="BK27" s="231"/>
      <c r="BL27" s="231"/>
      <c r="BM27" s="231"/>
      <c r="BN27" s="231"/>
      <c r="BO27" s="231"/>
      <c r="BP27" s="231"/>
      <c r="BQ27" s="231"/>
      <c r="BR27" s="231"/>
      <c r="BS27" s="231"/>
      <c r="BT27" s="231"/>
      <c r="BU27" s="231"/>
      <c r="CC27" s="353"/>
    </row>
    <row r="28" spans="1:109" s="402" customFormat="1" ht="13.8">
      <c r="B28" s="470" t="s">
        <v>2281</v>
      </c>
      <c r="C28" s="470"/>
      <c r="D28" s="470"/>
      <c r="E28" s="470"/>
      <c r="F28" s="470"/>
      <c r="G28" s="470"/>
      <c r="H28" s="470"/>
      <c r="I28" s="470"/>
      <c r="J28" s="404"/>
      <c r="K28" s="404"/>
      <c r="L28" s="403"/>
      <c r="M28" s="404"/>
      <c r="O28" s="382"/>
      <c r="P28" s="382"/>
      <c r="U28" s="231"/>
      <c r="V28" s="231"/>
      <c r="W28" s="231"/>
      <c r="X28" s="231"/>
      <c r="Y28" s="231"/>
      <c r="Z28" s="231"/>
      <c r="AA28" s="231"/>
      <c r="AB28" s="231"/>
      <c r="AC28" s="231"/>
      <c r="AD28" s="231"/>
      <c r="AE28" s="231"/>
      <c r="AF28" s="231"/>
      <c r="AG28" s="231"/>
      <c r="AH28" s="231"/>
      <c r="AI28" s="353"/>
      <c r="AJ28" s="353"/>
      <c r="AK28" s="353"/>
      <c r="AL28" s="353"/>
      <c r="AM28" s="353"/>
      <c r="AN28" s="231"/>
      <c r="AO28" s="231"/>
      <c r="AP28" s="231"/>
      <c r="AQ28" s="231"/>
      <c r="AR28" s="231"/>
      <c r="AS28" s="231"/>
      <c r="AT28" s="231"/>
      <c r="AU28" s="231"/>
      <c r="AV28" s="231"/>
      <c r="AW28" s="231"/>
      <c r="AX28" s="231"/>
      <c r="AY28" s="231"/>
      <c r="AZ28" s="231"/>
      <c r="BA28" s="231"/>
      <c r="BB28" s="231"/>
      <c r="BC28" s="231"/>
      <c r="BD28" s="231"/>
      <c r="BE28" s="231"/>
      <c r="BF28" s="231"/>
      <c r="BG28" s="231"/>
      <c r="BH28" s="231"/>
      <c r="BI28" s="231"/>
      <c r="BJ28" s="231"/>
      <c r="BK28" s="231"/>
      <c r="BL28" s="231"/>
      <c r="BM28" s="231"/>
      <c r="BN28" s="231"/>
      <c r="BO28" s="231"/>
      <c r="BP28" s="231"/>
      <c r="BQ28" s="231"/>
      <c r="BR28" s="231"/>
      <c r="BS28" s="231"/>
      <c r="BT28" s="231"/>
      <c r="BU28" s="231"/>
      <c r="CC28" s="353"/>
    </row>
    <row r="29" spans="1:109" s="402" customFormat="1" ht="13.8">
      <c r="B29" s="472" t="s">
        <v>2282</v>
      </c>
      <c r="C29" s="472"/>
      <c r="D29" s="472"/>
      <c r="E29" s="472"/>
      <c r="F29" s="472"/>
      <c r="G29" s="472"/>
      <c r="H29" s="472"/>
      <c r="I29" s="472"/>
      <c r="J29" s="320"/>
      <c r="K29" s="404"/>
      <c r="L29" s="402" t="s">
        <v>1608</v>
      </c>
      <c r="M29" s="404"/>
      <c r="O29" s="231"/>
      <c r="P29" s="231"/>
      <c r="T29" s="330"/>
      <c r="U29" s="221"/>
      <c r="V29" s="221"/>
      <c r="W29" s="221"/>
      <c r="X29" s="221"/>
      <c r="Y29" s="221"/>
      <c r="Z29" s="221"/>
      <c r="AA29" s="221"/>
      <c r="AB29" s="221"/>
      <c r="AC29" s="221"/>
      <c r="AD29" s="221"/>
      <c r="AE29" s="221"/>
      <c r="AF29" s="221"/>
      <c r="AG29" s="22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231"/>
      <c r="BF29" s="231"/>
      <c r="BG29" s="231"/>
      <c r="BH29" s="231"/>
      <c r="BI29" s="231"/>
      <c r="BJ29" s="231"/>
      <c r="BK29" s="231"/>
      <c r="BL29" s="231"/>
      <c r="BM29" s="231"/>
      <c r="BN29" s="231"/>
      <c r="BO29" s="231"/>
      <c r="BP29" s="231"/>
      <c r="BQ29" s="231"/>
      <c r="BR29" s="231"/>
      <c r="BS29" s="231"/>
      <c r="BT29" s="231"/>
      <c r="BU29" s="231"/>
      <c r="CC29" s="353"/>
    </row>
    <row r="30" spans="1:109" s="402" customFormat="1" ht="16.2">
      <c r="B30" s="472" t="s">
        <v>2283</v>
      </c>
      <c r="C30" s="472"/>
      <c r="D30" s="472"/>
      <c r="E30" s="472"/>
      <c r="F30" s="472"/>
      <c r="G30" s="472"/>
      <c r="H30" s="472"/>
      <c r="I30" s="472"/>
      <c r="J30" s="472"/>
      <c r="K30" s="404"/>
      <c r="L30" s="402" t="s">
        <v>2284</v>
      </c>
      <c r="M30" s="404"/>
      <c r="O30" s="231"/>
      <c r="P30" s="231"/>
      <c r="T30" s="330"/>
      <c r="U30" s="221"/>
      <c r="V30" s="221"/>
      <c r="W30" s="221"/>
      <c r="X30" s="221"/>
      <c r="Y30" s="221"/>
      <c r="Z30" s="221"/>
      <c r="AA30" s="221"/>
      <c r="AB30" s="221"/>
      <c r="AC30" s="221"/>
      <c r="AD30" s="221"/>
      <c r="AE30" s="221"/>
      <c r="AF30" s="221"/>
      <c r="AG30" s="221"/>
      <c r="AH30" s="231"/>
      <c r="AI30" s="231"/>
      <c r="AJ30" s="231"/>
      <c r="AK30" s="231"/>
      <c r="AL30" s="231"/>
      <c r="AM30" s="231"/>
      <c r="AN30" s="231"/>
      <c r="AO30" s="231"/>
      <c r="AP30" s="231"/>
      <c r="AQ30" s="231"/>
      <c r="AR30" s="231"/>
      <c r="AS30" s="231"/>
      <c r="AT30" s="231"/>
      <c r="AU30" s="231"/>
      <c r="AV30" s="231"/>
      <c r="AW30" s="231"/>
      <c r="AX30" s="231"/>
      <c r="AY30" s="231"/>
      <c r="AZ30" s="231"/>
      <c r="BA30" s="231"/>
      <c r="BB30" s="231"/>
      <c r="BC30" s="231"/>
      <c r="BD30" s="231"/>
      <c r="BE30" s="231"/>
      <c r="BF30" s="231"/>
      <c r="BG30" s="231"/>
      <c r="BH30" s="231"/>
      <c r="BI30" s="231"/>
      <c r="BJ30" s="231"/>
      <c r="BK30" s="231"/>
      <c r="BL30" s="231"/>
      <c r="BM30" s="231"/>
      <c r="BN30" s="231"/>
      <c r="BO30" s="231"/>
      <c r="BP30" s="231"/>
      <c r="BQ30" s="231"/>
      <c r="BR30" s="231"/>
      <c r="BS30" s="231"/>
      <c r="BT30" s="231"/>
      <c r="BU30" s="231"/>
      <c r="CC30" s="353"/>
    </row>
    <row r="31" spans="1:109" s="330" customFormat="1" ht="13.8">
      <c r="A31" s="404"/>
      <c r="B31" s="472" t="s">
        <v>2285</v>
      </c>
      <c r="C31" s="472"/>
      <c r="D31" s="472"/>
      <c r="E31" s="472"/>
      <c r="F31" s="472"/>
      <c r="G31" s="472"/>
      <c r="H31" s="472"/>
      <c r="I31" s="472"/>
      <c r="J31" s="320"/>
      <c r="K31" s="320"/>
      <c r="L31" s="402" t="s">
        <v>1589</v>
      </c>
      <c r="M31" s="320"/>
      <c r="U31" s="221"/>
      <c r="V31" s="221"/>
      <c r="W31" s="221"/>
      <c r="X31" s="221"/>
      <c r="Y31" s="221"/>
      <c r="Z31" s="221"/>
      <c r="AA31" s="221"/>
      <c r="AB31" s="221"/>
      <c r="AC31" s="221"/>
      <c r="AD31" s="221"/>
      <c r="AE31" s="221"/>
      <c r="AF31" s="221"/>
      <c r="AG31" s="221"/>
      <c r="AH31" s="405"/>
    </row>
    <row r="32" spans="1:109" s="402" customFormat="1" ht="16.2">
      <c r="B32" s="470" t="s">
        <v>1462</v>
      </c>
      <c r="C32" s="470"/>
      <c r="D32" s="231"/>
      <c r="E32" s="231"/>
      <c r="F32" s="231"/>
      <c r="G32" s="231"/>
      <c r="H32" s="231"/>
      <c r="I32" s="404"/>
      <c r="J32" s="404"/>
      <c r="K32" s="404"/>
      <c r="L32" s="403" t="s">
        <v>2286</v>
      </c>
      <c r="O32" s="231"/>
      <c r="P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1"/>
      <c r="BA32" s="231"/>
      <c r="BB32" s="231"/>
      <c r="BC32" s="231"/>
      <c r="BD32" s="231"/>
      <c r="BE32" s="231"/>
      <c r="BF32" s="231"/>
      <c r="BG32" s="231"/>
      <c r="BH32" s="231"/>
      <c r="BI32" s="231"/>
      <c r="BJ32" s="231"/>
      <c r="BK32" s="231"/>
      <c r="BL32" s="231"/>
      <c r="BM32" s="231"/>
      <c r="BN32" s="231"/>
      <c r="BO32" s="231"/>
      <c r="BP32" s="231"/>
      <c r="BQ32" s="231"/>
      <c r="BR32" s="231"/>
      <c r="BS32" s="231"/>
      <c r="BT32" s="231"/>
      <c r="BU32" s="231"/>
      <c r="CC32" s="353"/>
    </row>
    <row r="33" spans="1:81" s="402" customFormat="1" ht="13.8">
      <c r="B33" s="473" t="s">
        <v>2287</v>
      </c>
      <c r="C33" s="473"/>
      <c r="D33" s="231"/>
      <c r="E33" s="231"/>
      <c r="F33" s="231"/>
      <c r="G33" s="231"/>
      <c r="H33" s="231"/>
      <c r="I33" s="404"/>
      <c r="J33" s="404"/>
      <c r="K33" s="404"/>
      <c r="L33" s="403"/>
      <c r="O33" s="330"/>
      <c r="P33" s="330"/>
      <c r="U33" s="231"/>
      <c r="V33" s="231"/>
      <c r="W33" s="231"/>
      <c r="X33" s="231"/>
      <c r="Y33" s="231"/>
      <c r="Z33" s="231"/>
      <c r="AA33" s="231"/>
      <c r="AB33" s="231"/>
      <c r="AC33" s="231"/>
      <c r="AD33" s="231"/>
      <c r="AE33" s="231"/>
      <c r="AF33" s="231"/>
      <c r="AG33" s="231"/>
      <c r="AH33" s="231"/>
      <c r="AI33" s="353"/>
      <c r="AJ33" s="330"/>
      <c r="AK33" s="330"/>
      <c r="AL33" s="330"/>
      <c r="AM33" s="330"/>
      <c r="AN33" s="330"/>
      <c r="AO33" s="330"/>
      <c r="AP33" s="330"/>
      <c r="AQ33" s="353"/>
      <c r="AR33" s="353"/>
      <c r="AS33" s="353"/>
      <c r="AT33" s="353"/>
      <c r="AU33" s="330"/>
      <c r="AV33" s="231"/>
      <c r="AW33" s="231"/>
      <c r="AX33" s="231"/>
      <c r="AY33" s="231"/>
      <c r="AZ33" s="231"/>
      <c r="BA33" s="231"/>
      <c r="BB33" s="231"/>
      <c r="BC33" s="231"/>
      <c r="BD33" s="231"/>
      <c r="BE33" s="231"/>
      <c r="BF33" s="231"/>
      <c r="BG33" s="231"/>
      <c r="BH33" s="231"/>
      <c r="BI33" s="231"/>
      <c r="BJ33" s="231"/>
      <c r="BK33" s="231"/>
      <c r="BL33" s="231"/>
      <c r="BM33" s="231"/>
      <c r="BN33" s="231"/>
      <c r="BO33" s="231"/>
      <c r="BP33" s="231"/>
      <c r="BQ33" s="231"/>
      <c r="BR33" s="231"/>
      <c r="BS33" s="231"/>
      <c r="BT33" s="231"/>
      <c r="BU33" s="231"/>
      <c r="CC33" s="353"/>
    </row>
    <row r="34" spans="1:81" s="402" customFormat="1" ht="16.2">
      <c r="B34" s="473"/>
      <c r="C34" s="473"/>
      <c r="L34" s="320" t="s">
        <v>2288</v>
      </c>
      <c r="O34" s="231"/>
      <c r="P34" s="231"/>
      <c r="T34" s="386"/>
      <c r="U34" s="231"/>
      <c r="V34" s="231"/>
      <c r="W34" s="231"/>
      <c r="X34" s="231"/>
      <c r="Y34" s="231"/>
      <c r="Z34" s="231"/>
      <c r="AA34" s="231"/>
      <c r="AB34" s="231"/>
      <c r="AC34" s="231"/>
      <c r="AD34" s="231"/>
      <c r="AE34" s="231"/>
      <c r="AF34" s="231"/>
      <c r="AG34" s="231"/>
      <c r="AH34" s="231"/>
      <c r="AI34" s="231"/>
      <c r="AJ34" s="231"/>
      <c r="AK34" s="231"/>
      <c r="AL34" s="231"/>
      <c r="AM34" s="231"/>
      <c r="AN34" s="231"/>
      <c r="AO34" s="231"/>
      <c r="AP34" s="231"/>
      <c r="AQ34" s="231"/>
      <c r="AR34" s="231"/>
      <c r="AS34" s="231"/>
      <c r="AT34" s="231"/>
      <c r="AU34" s="231"/>
      <c r="AV34" s="231"/>
      <c r="AW34" s="231"/>
      <c r="AX34" s="231"/>
      <c r="AY34" s="231"/>
      <c r="AZ34" s="231"/>
      <c r="BA34" s="231"/>
      <c r="BB34" s="231"/>
      <c r="BC34" s="231"/>
      <c r="BD34" s="231"/>
      <c r="BE34" s="231"/>
      <c r="BF34" s="231"/>
      <c r="BG34" s="231"/>
      <c r="BH34" s="231"/>
      <c r="BI34" s="231"/>
      <c r="BJ34" s="231"/>
      <c r="BK34" s="231"/>
      <c r="BL34" s="231"/>
      <c r="BM34" s="231"/>
      <c r="BN34" s="231"/>
      <c r="BO34" s="231"/>
      <c r="BP34" s="231"/>
      <c r="BQ34" s="231"/>
      <c r="BR34" s="231"/>
      <c r="BS34" s="231"/>
      <c r="BT34" s="231"/>
      <c r="BU34" s="231"/>
      <c r="CC34" s="353"/>
    </row>
    <row r="35" spans="1:81" s="402" customFormat="1" ht="16.2">
      <c r="B35" s="470" t="s">
        <v>2289</v>
      </c>
      <c r="C35" s="470"/>
      <c r="D35" s="470"/>
      <c r="E35" s="470"/>
      <c r="F35" s="470"/>
      <c r="G35" s="470"/>
      <c r="H35" s="470"/>
      <c r="I35" s="470"/>
      <c r="J35" s="388"/>
      <c r="K35" s="388"/>
      <c r="L35" s="228" t="s">
        <v>2290</v>
      </c>
      <c r="M35" s="388"/>
      <c r="O35" s="219"/>
      <c r="P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219"/>
      <c r="BF35" s="219"/>
      <c r="BG35" s="219"/>
      <c r="BH35" s="219"/>
      <c r="BI35" s="219"/>
      <c r="BJ35" s="219"/>
      <c r="BK35" s="219"/>
      <c r="BL35" s="219"/>
      <c r="BM35" s="219"/>
      <c r="BN35" s="219"/>
      <c r="BO35" s="219"/>
      <c r="BP35" s="219"/>
      <c r="BQ35" s="219"/>
      <c r="BR35" s="219"/>
      <c r="BS35" s="219"/>
      <c r="BT35" s="219"/>
      <c r="BU35" s="219"/>
      <c r="CC35" s="353"/>
    </row>
    <row r="36" spans="1:81" s="402" customFormat="1" ht="16.2">
      <c r="B36" s="470" t="s">
        <v>2291</v>
      </c>
      <c r="C36" s="470"/>
      <c r="D36" s="470"/>
      <c r="E36" s="404"/>
      <c r="F36" s="404"/>
      <c r="G36" s="404"/>
      <c r="H36" s="404"/>
      <c r="I36" s="388"/>
      <c r="J36" s="388"/>
      <c r="K36" s="388"/>
      <c r="L36" s="228" t="s">
        <v>2292</v>
      </c>
      <c r="M36" s="388"/>
      <c r="O36" s="219"/>
      <c r="P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219"/>
      <c r="BE36" s="219"/>
      <c r="BF36" s="219"/>
      <c r="BG36" s="219"/>
      <c r="BH36" s="219"/>
      <c r="BI36" s="219"/>
      <c r="BJ36" s="219"/>
      <c r="BK36" s="219"/>
      <c r="BL36" s="219"/>
      <c r="BM36" s="219"/>
      <c r="BN36" s="219"/>
      <c r="BO36" s="219"/>
      <c r="BP36" s="219"/>
      <c r="BQ36" s="219"/>
      <c r="BR36" s="219"/>
      <c r="BS36" s="219"/>
      <c r="BT36" s="219"/>
      <c r="BU36" s="219"/>
      <c r="CC36" s="353"/>
    </row>
    <row r="37" spans="1:81" s="402" customFormat="1" ht="13.8">
      <c r="B37" s="470" t="s">
        <v>2293</v>
      </c>
      <c r="C37" s="470"/>
      <c r="D37" s="470"/>
      <c r="E37" s="470"/>
      <c r="F37" s="470"/>
      <c r="G37" s="470"/>
      <c r="H37" s="470"/>
      <c r="I37" s="470"/>
      <c r="J37" s="388"/>
      <c r="K37" s="388"/>
      <c r="L37" s="228"/>
      <c r="M37" s="388"/>
      <c r="O37" s="219"/>
      <c r="P37" s="219"/>
      <c r="U37" s="219"/>
      <c r="V37" s="219"/>
      <c r="W37" s="219"/>
      <c r="X37" s="219"/>
      <c r="Y37" s="219"/>
      <c r="Z37" s="219"/>
      <c r="AA37" s="219"/>
      <c r="AB37" s="219"/>
      <c r="AC37" s="219"/>
      <c r="AD37" s="219"/>
      <c r="AE37" s="219"/>
      <c r="AF37" s="219"/>
      <c r="AG37" s="219"/>
      <c r="AH37" s="219"/>
      <c r="AI37" s="219"/>
      <c r="AJ37" s="219"/>
      <c r="AK37" s="219"/>
      <c r="AL37" s="219"/>
      <c r="AM37" s="219"/>
      <c r="AN37" s="219"/>
      <c r="AO37" s="219"/>
      <c r="AP37" s="219"/>
      <c r="AQ37" s="219"/>
      <c r="AR37" s="219"/>
      <c r="AS37" s="219"/>
      <c r="AT37" s="219"/>
      <c r="AU37" s="219"/>
      <c r="AV37" s="219"/>
      <c r="AW37" s="219"/>
      <c r="AX37" s="219"/>
      <c r="AY37" s="219"/>
      <c r="AZ37" s="219"/>
      <c r="BA37" s="219"/>
      <c r="BB37" s="219"/>
      <c r="BC37" s="219"/>
      <c r="BD37" s="219"/>
      <c r="BE37" s="219"/>
      <c r="BF37" s="219"/>
      <c r="BG37" s="219"/>
      <c r="BH37" s="219"/>
      <c r="BI37" s="219"/>
      <c r="BJ37" s="219"/>
      <c r="BK37" s="219"/>
      <c r="BL37" s="219"/>
      <c r="BM37" s="219"/>
      <c r="BN37" s="219"/>
      <c r="BO37" s="219"/>
      <c r="BP37" s="219"/>
      <c r="BQ37" s="219"/>
      <c r="BR37" s="219"/>
      <c r="BS37" s="219"/>
      <c r="BT37" s="219"/>
      <c r="BU37" s="219"/>
      <c r="CC37" s="353"/>
    </row>
    <row r="38" spans="1:81" s="402" customFormat="1" ht="16.2">
      <c r="B38" s="470" t="s">
        <v>2294</v>
      </c>
      <c r="C38" s="470"/>
      <c r="D38" s="470"/>
      <c r="E38" s="470"/>
      <c r="F38" s="470"/>
      <c r="G38" s="470"/>
      <c r="H38" s="470"/>
      <c r="I38" s="470"/>
      <c r="J38" s="388"/>
      <c r="K38" s="388"/>
      <c r="L38" s="228" t="s">
        <v>2295</v>
      </c>
      <c r="M38" s="388"/>
      <c r="O38" s="219"/>
      <c r="P38" s="219"/>
      <c r="U38" s="219"/>
      <c r="V38" s="219"/>
      <c r="W38" s="219"/>
      <c r="X38" s="219"/>
      <c r="Y38" s="219"/>
      <c r="Z38" s="219"/>
      <c r="AA38" s="219"/>
      <c r="AB38" s="219"/>
      <c r="AC38" s="219"/>
      <c r="AD38" s="219"/>
      <c r="AE38" s="219"/>
      <c r="AF38" s="219"/>
      <c r="AG38" s="219"/>
      <c r="AH38" s="219"/>
      <c r="AI38" s="219"/>
      <c r="AJ38" s="219"/>
      <c r="AK38" s="219"/>
      <c r="AL38" s="219"/>
      <c r="AM38" s="219"/>
      <c r="AN38" s="219"/>
      <c r="AO38" s="219"/>
      <c r="AP38" s="219"/>
      <c r="AQ38" s="219"/>
      <c r="AR38" s="219"/>
      <c r="AS38" s="219"/>
      <c r="AT38" s="219"/>
      <c r="AU38" s="219"/>
      <c r="AV38" s="219"/>
      <c r="AW38" s="219"/>
      <c r="AX38" s="219"/>
      <c r="AY38" s="219"/>
      <c r="AZ38" s="219"/>
      <c r="BA38" s="219"/>
      <c r="BB38" s="219"/>
      <c r="BC38" s="219"/>
      <c r="BD38" s="219"/>
      <c r="BE38" s="219"/>
      <c r="BF38" s="219"/>
      <c r="BG38" s="219"/>
      <c r="BH38" s="219"/>
      <c r="BI38" s="219"/>
      <c r="BJ38" s="219"/>
      <c r="BK38" s="219"/>
      <c r="BL38" s="219"/>
      <c r="BM38" s="219"/>
      <c r="BN38" s="219"/>
      <c r="BO38" s="219"/>
      <c r="BP38" s="219"/>
      <c r="BQ38" s="219"/>
      <c r="BR38" s="219"/>
      <c r="BS38" s="219"/>
      <c r="BT38" s="219"/>
      <c r="BU38" s="219"/>
      <c r="CC38" s="353"/>
    </row>
    <row r="39" spans="1:81" s="402" customFormat="1" ht="16.2">
      <c r="B39" s="470" t="s">
        <v>2296</v>
      </c>
      <c r="C39" s="470"/>
      <c r="D39" s="470"/>
      <c r="E39" s="404"/>
      <c r="F39" s="404"/>
      <c r="G39" s="404"/>
      <c r="H39" s="404"/>
      <c r="I39" s="388"/>
      <c r="J39" s="388"/>
      <c r="K39" s="388"/>
      <c r="L39" s="228" t="s">
        <v>2297</v>
      </c>
      <c r="M39" s="388"/>
      <c r="O39" s="219"/>
      <c r="P39" s="219"/>
      <c r="U39" s="219"/>
      <c r="V39" s="219"/>
      <c r="W39" s="219"/>
      <c r="X39" s="219"/>
      <c r="Y39" s="219"/>
      <c r="Z39" s="219"/>
      <c r="AA39" s="219"/>
      <c r="AB39" s="219"/>
      <c r="AC39" s="219"/>
      <c r="AD39" s="219"/>
      <c r="AE39" s="219"/>
      <c r="AF39" s="219"/>
      <c r="AG39" s="219"/>
      <c r="AH39" s="219"/>
      <c r="AI39" s="219"/>
      <c r="AJ39" s="219"/>
      <c r="AK39" s="219"/>
      <c r="AL39" s="219"/>
      <c r="AM39" s="219"/>
      <c r="AN39" s="219"/>
      <c r="AO39" s="219"/>
      <c r="AP39" s="219"/>
      <c r="AQ39" s="219"/>
      <c r="AR39" s="219"/>
      <c r="AS39" s="219"/>
      <c r="AT39" s="219"/>
      <c r="AU39" s="219"/>
      <c r="AV39" s="219"/>
      <c r="AW39" s="219"/>
      <c r="AX39" s="219"/>
      <c r="AY39" s="219"/>
      <c r="AZ39" s="219"/>
      <c r="BA39" s="219"/>
      <c r="BB39" s="219"/>
      <c r="BC39" s="219"/>
      <c r="BD39" s="219"/>
      <c r="BE39" s="219"/>
      <c r="BF39" s="219"/>
      <c r="BG39" s="219"/>
      <c r="BH39" s="219"/>
      <c r="BI39" s="219"/>
      <c r="BJ39" s="219"/>
      <c r="BK39" s="219"/>
      <c r="BL39" s="219"/>
      <c r="BM39" s="219"/>
      <c r="BN39" s="219"/>
      <c r="BO39" s="219"/>
      <c r="BP39" s="219"/>
      <c r="BQ39" s="219"/>
      <c r="BR39" s="219"/>
      <c r="BS39" s="219"/>
      <c r="BT39" s="219"/>
      <c r="BU39" s="219"/>
      <c r="CC39" s="353"/>
    </row>
    <row r="40" spans="1:81" s="402" customFormat="1" ht="16.2">
      <c r="B40" s="470" t="s">
        <v>2298</v>
      </c>
      <c r="C40" s="470"/>
      <c r="D40" s="470"/>
      <c r="E40" s="470"/>
      <c r="F40" s="470"/>
      <c r="G40" s="470"/>
      <c r="H40" s="470"/>
      <c r="I40" s="470"/>
      <c r="J40" s="388"/>
      <c r="K40" s="388"/>
      <c r="L40" s="228" t="s">
        <v>2299</v>
      </c>
      <c r="M40" s="388"/>
      <c r="O40" s="219"/>
      <c r="P40" s="219"/>
      <c r="U40" s="219"/>
      <c r="V40" s="219"/>
      <c r="W40" s="219"/>
      <c r="X40" s="219"/>
      <c r="Y40" s="219"/>
      <c r="Z40" s="219"/>
      <c r="AA40" s="219"/>
      <c r="AB40" s="219"/>
      <c r="AC40" s="219"/>
      <c r="AD40" s="219"/>
      <c r="AE40" s="219"/>
      <c r="AF40" s="219"/>
      <c r="AG40" s="219"/>
      <c r="AI40" s="219"/>
      <c r="AJ40" s="219"/>
      <c r="AK40" s="219"/>
      <c r="AL40" s="219"/>
      <c r="AM40" s="219"/>
      <c r="AN40" s="219"/>
      <c r="AO40" s="219"/>
      <c r="AP40" s="219"/>
      <c r="AQ40" s="219"/>
      <c r="AR40" s="219"/>
      <c r="AS40" s="219"/>
      <c r="AT40" s="219"/>
      <c r="AU40" s="219"/>
      <c r="AV40" s="219"/>
      <c r="AW40" s="219"/>
      <c r="AX40" s="219"/>
      <c r="AY40" s="219"/>
      <c r="AZ40" s="219"/>
      <c r="BA40" s="219"/>
      <c r="BB40" s="219"/>
      <c r="BC40" s="219"/>
      <c r="BD40" s="219"/>
      <c r="BE40" s="219"/>
      <c r="BF40" s="219"/>
      <c r="BG40" s="219"/>
      <c r="BH40" s="219"/>
      <c r="BI40" s="219"/>
      <c r="BJ40" s="219"/>
      <c r="BK40" s="219"/>
      <c r="BL40" s="219"/>
      <c r="BM40" s="219"/>
      <c r="BN40" s="219"/>
      <c r="BO40" s="219"/>
      <c r="BP40" s="219"/>
      <c r="BQ40" s="219"/>
      <c r="BR40" s="219"/>
      <c r="BS40" s="219"/>
      <c r="BT40" s="219"/>
      <c r="BU40" s="219"/>
      <c r="CC40" s="353"/>
    </row>
    <row r="41" spans="1:81" s="402" customFormat="1" ht="13.8">
      <c r="B41" s="470" t="s">
        <v>2300</v>
      </c>
      <c r="C41" s="470"/>
      <c r="D41" s="470"/>
      <c r="E41" s="470"/>
      <c r="F41" s="470"/>
      <c r="G41" s="470"/>
      <c r="H41" s="470"/>
      <c r="I41" s="470"/>
      <c r="J41" s="388"/>
      <c r="K41" s="388"/>
      <c r="L41" s="228"/>
      <c r="M41" s="388"/>
      <c r="O41" s="219"/>
      <c r="P41" s="219"/>
      <c r="U41" s="219"/>
      <c r="V41" s="219"/>
      <c r="W41" s="219"/>
      <c r="X41" s="219"/>
      <c r="Y41" s="219"/>
      <c r="Z41" s="219"/>
      <c r="AA41" s="219"/>
      <c r="AB41" s="219"/>
      <c r="AC41" s="219"/>
      <c r="AD41" s="219"/>
      <c r="AE41" s="219"/>
      <c r="AF41" s="219"/>
      <c r="AG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219"/>
      <c r="BF41" s="219"/>
      <c r="BG41" s="219"/>
      <c r="BH41" s="219"/>
      <c r="BI41" s="219"/>
      <c r="BJ41" s="219"/>
      <c r="BK41" s="219"/>
      <c r="BL41" s="219"/>
      <c r="BM41" s="219"/>
      <c r="BN41" s="219"/>
      <c r="BO41" s="219"/>
      <c r="BP41" s="219"/>
      <c r="BQ41" s="219"/>
      <c r="BR41" s="219"/>
      <c r="BS41" s="219"/>
      <c r="BT41" s="219"/>
      <c r="BU41" s="219"/>
      <c r="CC41" s="353"/>
    </row>
    <row r="42" spans="1:81" s="330" customFormat="1" ht="16.2">
      <c r="A42" s="404"/>
      <c r="B42" s="472" t="s">
        <v>2301</v>
      </c>
      <c r="C42" s="472"/>
      <c r="D42" s="472"/>
      <c r="E42" s="472"/>
      <c r="F42" s="472"/>
      <c r="G42" s="472"/>
      <c r="H42" s="472"/>
      <c r="I42" s="320"/>
      <c r="J42" s="320"/>
      <c r="K42" s="320"/>
      <c r="L42" s="228" t="s">
        <v>2302</v>
      </c>
      <c r="M42" s="320"/>
      <c r="U42" s="221"/>
      <c r="V42" s="221"/>
      <c r="W42" s="221"/>
      <c r="X42" s="221"/>
      <c r="Y42" s="221"/>
      <c r="Z42" s="221"/>
      <c r="AA42" s="221"/>
      <c r="AB42" s="221"/>
      <c r="AC42" s="221"/>
      <c r="AD42" s="221"/>
      <c r="AE42" s="221"/>
      <c r="AF42" s="221"/>
      <c r="AG42" s="221"/>
      <c r="AH42" s="229"/>
    </row>
    <row r="43" spans="1:81" s="330" customFormat="1" ht="16.2">
      <c r="A43" s="404"/>
      <c r="B43" s="472" t="s">
        <v>2303</v>
      </c>
      <c r="C43" s="472"/>
      <c r="D43" s="472"/>
      <c r="E43" s="472"/>
      <c r="F43" s="472"/>
      <c r="G43" s="472"/>
      <c r="H43" s="472"/>
      <c r="I43" s="320"/>
      <c r="J43" s="320"/>
      <c r="K43" s="320"/>
      <c r="L43" s="228" t="s">
        <v>2304</v>
      </c>
      <c r="M43" s="320"/>
      <c r="U43" s="221"/>
      <c r="V43" s="221"/>
      <c r="W43" s="221"/>
      <c r="X43" s="221"/>
      <c r="Y43" s="221"/>
      <c r="Z43" s="221"/>
      <c r="AA43" s="221"/>
      <c r="AB43" s="221"/>
      <c r="AC43" s="221"/>
      <c r="AD43" s="221"/>
      <c r="AE43" s="221"/>
      <c r="AF43" s="221"/>
      <c r="AG43" s="221"/>
      <c r="AH43" s="229"/>
    </row>
    <row r="44" spans="1:81" s="330" customFormat="1" ht="16.2">
      <c r="A44" s="404"/>
      <c r="B44" s="472" t="s">
        <v>2305</v>
      </c>
      <c r="C44" s="472"/>
      <c r="D44" s="472"/>
      <c r="E44" s="472"/>
      <c r="F44" s="472"/>
      <c r="G44" s="472"/>
      <c r="H44" s="472"/>
      <c r="I44" s="472"/>
      <c r="J44" s="320"/>
      <c r="K44" s="320"/>
      <c r="L44" s="402" t="s">
        <v>2306</v>
      </c>
      <c r="M44" s="320"/>
      <c r="U44" s="221"/>
      <c r="V44" s="221"/>
      <c r="W44" s="221"/>
      <c r="X44" s="221"/>
      <c r="Y44" s="221"/>
      <c r="Z44" s="221"/>
      <c r="AA44" s="221"/>
      <c r="AB44" s="221"/>
      <c r="AC44" s="221"/>
      <c r="AD44" s="221"/>
      <c r="AE44" s="221"/>
      <c r="AF44" s="221"/>
      <c r="AG44" s="221"/>
      <c r="AH44" s="382"/>
    </row>
    <row r="45" spans="1:81" s="330" customFormat="1" ht="16.2">
      <c r="A45" s="404"/>
      <c r="B45" s="472" t="s">
        <v>2307</v>
      </c>
      <c r="C45" s="472"/>
      <c r="D45" s="472"/>
      <c r="E45" s="472"/>
      <c r="F45" s="472"/>
      <c r="G45" s="472"/>
      <c r="H45" s="472"/>
      <c r="I45" s="472"/>
      <c r="J45" s="320"/>
      <c r="K45" s="320"/>
      <c r="L45" s="402" t="s">
        <v>2306</v>
      </c>
      <c r="M45" s="320"/>
      <c r="U45" s="221"/>
      <c r="V45" s="221"/>
      <c r="W45" s="221"/>
      <c r="X45" s="221"/>
      <c r="Y45" s="221"/>
      <c r="Z45" s="221"/>
      <c r="AA45" s="221"/>
      <c r="AB45" s="221"/>
      <c r="AC45" s="221"/>
      <c r="AD45" s="221"/>
      <c r="AE45" s="221"/>
      <c r="AF45" s="221"/>
      <c r="AG45" s="221"/>
      <c r="AH45" s="382"/>
    </row>
    <row r="46" spans="1:81" s="330" customFormat="1" ht="13.8">
      <c r="A46" s="404"/>
      <c r="B46" s="472" t="s">
        <v>2308</v>
      </c>
      <c r="C46" s="472"/>
      <c r="D46" s="472"/>
      <c r="E46" s="472"/>
      <c r="F46" s="472"/>
      <c r="G46" s="472"/>
      <c r="H46" s="472"/>
      <c r="I46" s="472"/>
      <c r="J46" s="320"/>
      <c r="K46" s="320"/>
      <c r="L46" s="402" t="s">
        <v>1622</v>
      </c>
      <c r="M46" s="320"/>
      <c r="U46" s="353"/>
      <c r="V46" s="353"/>
      <c r="W46" s="353"/>
      <c r="X46" s="353"/>
      <c r="Y46" s="353"/>
      <c r="Z46" s="353"/>
      <c r="AA46" s="353"/>
      <c r="AB46" s="353"/>
      <c r="AC46" s="353"/>
      <c r="AD46" s="353"/>
      <c r="AE46" s="353"/>
      <c r="AF46" s="353"/>
      <c r="AG46" s="353"/>
      <c r="AH46" s="382"/>
    </row>
    <row r="47" spans="1:81" s="330" customFormat="1" ht="16.2">
      <c r="A47" s="404"/>
      <c r="B47" s="472" t="s">
        <v>2309</v>
      </c>
      <c r="C47" s="472"/>
      <c r="D47" s="472"/>
      <c r="E47" s="472"/>
      <c r="F47" s="472"/>
      <c r="G47" s="472"/>
      <c r="H47" s="472"/>
      <c r="I47" s="320"/>
      <c r="J47" s="320"/>
      <c r="K47" s="320"/>
      <c r="L47" s="402" t="s">
        <v>2310</v>
      </c>
      <c r="M47" s="320"/>
      <c r="U47" s="353"/>
      <c r="V47" s="353"/>
      <c r="W47" s="353"/>
      <c r="X47" s="353"/>
      <c r="Y47" s="353"/>
      <c r="Z47" s="353"/>
      <c r="AA47" s="353"/>
      <c r="AB47" s="353"/>
      <c r="AC47" s="353"/>
      <c r="AD47" s="353"/>
      <c r="AE47" s="353"/>
      <c r="AF47" s="353"/>
      <c r="AG47" s="353"/>
      <c r="AH47" s="382"/>
    </row>
    <row r="48" spans="1:81" s="330" customFormat="1" ht="16.2">
      <c r="A48" s="404"/>
      <c r="B48" s="472" t="s">
        <v>2311</v>
      </c>
      <c r="C48" s="472"/>
      <c r="D48" s="472"/>
      <c r="E48" s="472"/>
      <c r="F48" s="472"/>
      <c r="G48" s="472"/>
      <c r="H48" s="472"/>
      <c r="I48" s="472"/>
      <c r="J48" s="320"/>
      <c r="K48" s="320"/>
      <c r="L48" s="402" t="s">
        <v>2312</v>
      </c>
      <c r="M48" s="320"/>
      <c r="U48" s="353"/>
      <c r="V48" s="353"/>
      <c r="W48" s="353"/>
      <c r="X48" s="353"/>
      <c r="Y48" s="353"/>
      <c r="Z48" s="353"/>
      <c r="AA48" s="353"/>
      <c r="AB48" s="353"/>
      <c r="AC48" s="353"/>
      <c r="AD48" s="353"/>
      <c r="AE48" s="353"/>
      <c r="AF48" s="353"/>
      <c r="AG48" s="353"/>
      <c r="AH48" s="382"/>
    </row>
    <row r="49" spans="1:35" s="330" customFormat="1" ht="16.2">
      <c r="A49" s="404"/>
      <c r="B49" s="472" t="s">
        <v>2313</v>
      </c>
      <c r="C49" s="472"/>
      <c r="D49" s="472"/>
      <c r="E49" s="472"/>
      <c r="F49" s="472"/>
      <c r="G49" s="472"/>
      <c r="H49" s="472"/>
      <c r="I49" s="320"/>
      <c r="J49" s="320"/>
      <c r="K49" s="320"/>
      <c r="L49" s="402" t="s">
        <v>2314</v>
      </c>
      <c r="M49" s="320"/>
      <c r="U49" s="353"/>
      <c r="V49" s="353"/>
      <c r="W49" s="353"/>
      <c r="X49" s="353"/>
      <c r="Y49" s="353"/>
      <c r="Z49" s="353"/>
      <c r="AA49" s="353"/>
      <c r="AB49" s="353"/>
      <c r="AC49" s="353"/>
      <c r="AD49" s="353"/>
      <c r="AE49" s="353"/>
      <c r="AF49" s="353"/>
      <c r="AG49" s="353"/>
      <c r="AH49" s="382"/>
    </row>
    <row r="50" spans="1:35" s="330" customFormat="1" ht="13.8">
      <c r="A50" s="404"/>
      <c r="B50" s="467" t="s">
        <v>2315</v>
      </c>
      <c r="C50" s="467"/>
      <c r="D50" s="467"/>
      <c r="E50" s="467"/>
      <c r="F50" s="467"/>
      <c r="G50" s="467"/>
      <c r="H50" s="467"/>
      <c r="I50" s="467"/>
      <c r="J50" s="406"/>
      <c r="K50" s="406"/>
      <c r="L50" s="402"/>
      <c r="M50" s="406"/>
      <c r="U50" s="353"/>
      <c r="V50" s="353"/>
      <c r="W50" s="353"/>
      <c r="X50" s="353"/>
      <c r="Y50" s="353"/>
      <c r="Z50" s="353"/>
      <c r="AA50" s="353"/>
      <c r="AB50" s="353"/>
      <c r="AC50" s="353"/>
      <c r="AD50" s="353"/>
      <c r="AE50" s="353"/>
      <c r="AF50" s="353"/>
      <c r="AG50" s="353"/>
      <c r="AH50" s="382"/>
      <c r="AI50" s="382"/>
    </row>
    <row r="51" spans="1:35" s="330" customFormat="1" ht="16.2">
      <c r="A51" s="404"/>
      <c r="B51" s="467" t="s">
        <v>2316</v>
      </c>
      <c r="C51" s="467"/>
      <c r="D51" s="467"/>
      <c r="E51" s="467"/>
      <c r="F51" s="467"/>
      <c r="G51" s="467"/>
      <c r="H51" s="467"/>
      <c r="I51" s="467"/>
      <c r="J51" s="467"/>
      <c r="K51" s="406"/>
      <c r="L51" s="403" t="s">
        <v>2317</v>
      </c>
      <c r="M51" s="406"/>
      <c r="U51" s="221"/>
      <c r="V51" s="221"/>
      <c r="W51" s="221"/>
      <c r="X51" s="221"/>
      <c r="Y51" s="221"/>
      <c r="Z51" s="221"/>
      <c r="AA51" s="221"/>
      <c r="AB51" s="221"/>
      <c r="AC51" s="221"/>
      <c r="AD51" s="221"/>
      <c r="AE51" s="221"/>
      <c r="AF51" s="221"/>
      <c r="AG51" s="221"/>
      <c r="AH51" s="382"/>
    </row>
    <row r="52" spans="1:35" s="330" customFormat="1" ht="16.2">
      <c r="A52" s="404"/>
      <c r="B52" s="467" t="s">
        <v>2318</v>
      </c>
      <c r="C52" s="467"/>
      <c r="D52" s="467"/>
      <c r="E52" s="467"/>
      <c r="F52" s="467"/>
      <c r="G52" s="467"/>
      <c r="H52" s="467"/>
      <c r="I52" s="467"/>
      <c r="J52" s="406"/>
      <c r="K52" s="407"/>
      <c r="L52" s="403" t="s">
        <v>2319</v>
      </c>
      <c r="M52" s="407"/>
      <c r="U52" s="221"/>
      <c r="V52" s="221"/>
      <c r="W52" s="221"/>
      <c r="X52" s="221"/>
      <c r="Y52" s="221"/>
      <c r="Z52" s="221"/>
      <c r="AA52" s="221"/>
      <c r="AB52" s="221"/>
      <c r="AC52" s="221"/>
      <c r="AD52" s="221"/>
      <c r="AE52" s="221"/>
      <c r="AF52" s="221"/>
      <c r="AG52" s="221"/>
      <c r="AH52" s="382"/>
    </row>
    <row r="53" spans="1:35" s="330" customFormat="1" ht="16.2">
      <c r="A53" s="404"/>
      <c r="B53" s="467" t="s">
        <v>2320</v>
      </c>
      <c r="C53" s="467"/>
      <c r="D53" s="467"/>
      <c r="E53" s="467"/>
      <c r="F53" s="467"/>
      <c r="G53" s="467"/>
      <c r="H53" s="467"/>
      <c r="I53" s="467"/>
      <c r="J53" s="406"/>
      <c r="K53" s="407"/>
      <c r="L53" s="403" t="s">
        <v>2321</v>
      </c>
      <c r="M53" s="407"/>
      <c r="U53" s="221"/>
      <c r="V53" s="221"/>
      <c r="W53" s="221"/>
      <c r="X53" s="221"/>
      <c r="Y53" s="221"/>
      <c r="Z53" s="221"/>
      <c r="AA53" s="221"/>
      <c r="AB53" s="221"/>
      <c r="AC53" s="221"/>
      <c r="AD53" s="221"/>
      <c r="AE53" s="221"/>
      <c r="AF53" s="221"/>
      <c r="AG53" s="221"/>
      <c r="AH53" s="382"/>
    </row>
    <row r="54" spans="1:35" s="330" customFormat="1" ht="13.8">
      <c r="A54" s="404"/>
      <c r="B54" s="388" t="s">
        <v>2322</v>
      </c>
      <c r="C54" s="388"/>
      <c r="D54" s="388"/>
      <c r="E54" s="388"/>
      <c r="F54" s="388"/>
      <c r="G54" s="388"/>
      <c r="H54" s="388"/>
      <c r="I54" s="388"/>
      <c r="J54" s="388"/>
      <c r="K54" s="388"/>
      <c r="L54" s="408"/>
      <c r="M54" s="388"/>
      <c r="AH54" s="382"/>
    </row>
    <row r="55" spans="1:35" s="330" customFormat="1" ht="13.8">
      <c r="A55" s="404"/>
      <c r="B55" s="470" t="s">
        <v>2323</v>
      </c>
      <c r="C55" s="470"/>
      <c r="D55" s="470"/>
      <c r="E55" s="470"/>
      <c r="F55" s="470"/>
      <c r="G55" s="470"/>
      <c r="H55" s="470"/>
      <c r="I55" s="470"/>
      <c r="J55" s="388"/>
      <c r="K55" s="388"/>
      <c r="L55" s="408"/>
      <c r="M55" s="388"/>
      <c r="AH55" s="382"/>
    </row>
    <row r="56" spans="1:35" s="330" customFormat="1" ht="13.8">
      <c r="A56" s="404"/>
      <c r="B56" s="470" t="s">
        <v>2324</v>
      </c>
      <c r="C56" s="470"/>
      <c r="D56" s="470"/>
      <c r="E56" s="470"/>
      <c r="F56" s="470"/>
      <c r="G56" s="470"/>
      <c r="H56" s="470"/>
      <c r="I56" s="470"/>
      <c r="J56" s="388"/>
      <c r="K56" s="388"/>
      <c r="L56" s="402"/>
      <c r="M56" s="388"/>
      <c r="AH56" s="382"/>
    </row>
    <row r="57" spans="1:35" s="330" customFormat="1" ht="16.2">
      <c r="A57" s="404"/>
      <c r="B57" s="471" t="s">
        <v>2325</v>
      </c>
      <c r="C57" s="471"/>
      <c r="D57" s="471"/>
      <c r="E57" s="471"/>
      <c r="F57" s="471"/>
      <c r="G57" s="471"/>
      <c r="H57" s="471"/>
      <c r="I57" s="471"/>
      <c r="J57" s="409"/>
      <c r="K57" s="409"/>
      <c r="L57" s="402" t="s">
        <v>2326</v>
      </c>
      <c r="M57" s="409"/>
      <c r="U57" s="227"/>
      <c r="V57" s="227"/>
      <c r="W57" s="227"/>
      <c r="X57" s="227"/>
      <c r="Y57" s="227"/>
      <c r="Z57" s="227"/>
      <c r="AA57" s="227"/>
      <c r="AB57" s="227"/>
      <c r="AC57" s="227"/>
      <c r="AD57" s="227"/>
      <c r="AE57" s="227"/>
      <c r="AF57" s="227"/>
      <c r="AG57" s="227"/>
      <c r="AH57" s="382"/>
    </row>
    <row r="58" spans="1:35" s="330" customFormat="1" ht="13.8">
      <c r="A58" s="404"/>
      <c r="B58" s="467" t="s">
        <v>2327</v>
      </c>
      <c r="C58" s="467"/>
      <c r="D58" s="467"/>
      <c r="E58" s="467"/>
      <c r="F58" s="467"/>
      <c r="G58" s="467"/>
      <c r="H58" s="467"/>
      <c r="I58" s="467"/>
      <c r="J58" s="407"/>
      <c r="K58" s="407"/>
      <c r="L58" s="403" t="s">
        <v>2249</v>
      </c>
      <c r="M58" s="407"/>
      <c r="U58" s="221"/>
      <c r="V58" s="221"/>
      <c r="W58" s="221"/>
      <c r="X58" s="221"/>
      <c r="Y58" s="221"/>
      <c r="Z58" s="221"/>
      <c r="AA58" s="221"/>
      <c r="AB58" s="221"/>
      <c r="AC58" s="221"/>
      <c r="AD58" s="221"/>
      <c r="AE58" s="221"/>
      <c r="AF58" s="221"/>
      <c r="AG58" s="221"/>
      <c r="AH58" s="382"/>
    </row>
    <row r="59" spans="1:35" s="330" customFormat="1" ht="13.8">
      <c r="A59" s="404"/>
      <c r="B59" s="467" t="s">
        <v>1086</v>
      </c>
      <c r="C59" s="467"/>
      <c r="D59" s="467"/>
      <c r="E59" s="467"/>
      <c r="F59" s="467"/>
      <c r="G59" s="467"/>
      <c r="H59" s="467"/>
      <c r="I59" s="467"/>
      <c r="J59" s="407"/>
      <c r="K59" s="407"/>
      <c r="L59" s="403"/>
      <c r="M59" s="407"/>
      <c r="U59" s="221"/>
      <c r="V59" s="221"/>
      <c r="W59" s="221"/>
      <c r="X59" s="221"/>
      <c r="Y59" s="221"/>
      <c r="Z59" s="221"/>
      <c r="AA59" s="221"/>
      <c r="AB59" s="221"/>
      <c r="AC59" s="221"/>
      <c r="AD59" s="221"/>
      <c r="AE59" s="221"/>
      <c r="AF59" s="221"/>
      <c r="AG59" s="221"/>
      <c r="AH59" s="382"/>
    </row>
    <row r="60" spans="1:35" s="330" customFormat="1" ht="13.8">
      <c r="A60" s="404"/>
      <c r="B60" s="467" t="s">
        <v>2328</v>
      </c>
      <c r="C60" s="467"/>
      <c r="D60" s="467"/>
      <c r="E60" s="467"/>
      <c r="F60" s="467"/>
      <c r="G60" s="467"/>
      <c r="H60" s="467"/>
      <c r="I60" s="467"/>
      <c r="J60" s="467"/>
      <c r="K60" s="407"/>
      <c r="L60" s="403" t="s">
        <v>2329</v>
      </c>
      <c r="M60" s="407"/>
      <c r="U60" s="221"/>
      <c r="V60" s="221"/>
      <c r="W60" s="221"/>
      <c r="X60" s="221"/>
      <c r="Y60" s="221"/>
      <c r="Z60" s="221"/>
      <c r="AA60" s="221"/>
      <c r="AB60" s="221"/>
      <c r="AC60" s="221"/>
      <c r="AD60" s="221"/>
      <c r="AE60" s="221"/>
      <c r="AF60" s="221"/>
      <c r="AG60" s="221"/>
      <c r="AH60" s="382"/>
    </row>
    <row r="61" spans="1:35" s="330" customFormat="1" ht="13.8">
      <c r="A61" s="404"/>
      <c r="B61" s="467" t="s">
        <v>2330</v>
      </c>
      <c r="C61" s="467"/>
      <c r="D61" s="467"/>
      <c r="E61" s="467"/>
      <c r="F61" s="467"/>
      <c r="G61" s="467"/>
      <c r="H61" s="467"/>
      <c r="I61" s="467"/>
      <c r="J61" s="467"/>
      <c r="K61" s="407"/>
      <c r="L61" s="403" t="s">
        <v>2331</v>
      </c>
      <c r="M61" s="407"/>
      <c r="U61" s="221"/>
      <c r="V61" s="221"/>
      <c r="W61" s="221"/>
      <c r="X61" s="221"/>
      <c r="Y61" s="221"/>
      <c r="Z61" s="221"/>
      <c r="AA61" s="221"/>
      <c r="AB61" s="221"/>
      <c r="AC61" s="221"/>
      <c r="AD61" s="221"/>
      <c r="AE61" s="221"/>
      <c r="AF61" s="221"/>
      <c r="AG61" s="221"/>
      <c r="AH61" s="382"/>
    </row>
    <row r="62" spans="1:35" s="330" customFormat="1" ht="13.8">
      <c r="A62" s="404"/>
      <c r="B62" s="467" t="s">
        <v>2332</v>
      </c>
      <c r="C62" s="467"/>
      <c r="D62" s="467"/>
      <c r="E62" s="467"/>
      <c r="F62" s="467"/>
      <c r="G62" s="467"/>
      <c r="H62" s="467"/>
      <c r="I62" s="467"/>
      <c r="J62" s="467"/>
      <c r="K62" s="407"/>
      <c r="L62" s="403" t="s">
        <v>2333</v>
      </c>
      <c r="M62" s="407"/>
      <c r="U62" s="221"/>
      <c r="V62" s="221"/>
      <c r="W62" s="221"/>
      <c r="X62" s="221"/>
      <c r="Y62" s="221"/>
      <c r="Z62" s="221"/>
      <c r="AA62" s="221"/>
      <c r="AB62" s="221"/>
      <c r="AC62" s="221"/>
      <c r="AD62" s="221"/>
      <c r="AE62" s="221"/>
      <c r="AF62" s="221"/>
      <c r="AG62" s="221"/>
      <c r="AH62" s="382"/>
    </row>
    <row r="63" spans="1:35">
      <c r="I63" s="410"/>
      <c r="J63" s="410"/>
      <c r="K63" s="410"/>
      <c r="L63" s="410"/>
    </row>
    <row r="64" spans="1:35">
      <c r="I64" s="410"/>
      <c r="J64" s="410"/>
      <c r="K64" s="410"/>
      <c r="L64" s="410"/>
    </row>
    <row r="65" spans="9:12">
      <c r="I65" s="410"/>
      <c r="J65" s="410"/>
      <c r="K65" s="410"/>
      <c r="L65" s="410"/>
    </row>
    <row r="66" spans="9:12">
      <c r="I66" s="410"/>
      <c r="J66" s="410"/>
      <c r="K66" s="410"/>
      <c r="L66" s="410"/>
    </row>
    <row r="67" spans="9:12">
      <c r="I67" s="410"/>
      <c r="J67" s="410"/>
      <c r="K67" s="410"/>
      <c r="L67" s="410"/>
    </row>
    <row r="68" spans="9:12">
      <c r="I68" s="410"/>
      <c r="J68" s="410"/>
      <c r="K68" s="410"/>
      <c r="L68" s="410"/>
    </row>
    <row r="69" spans="9:12">
      <c r="I69" s="410"/>
      <c r="J69" s="410"/>
      <c r="K69" s="410"/>
      <c r="L69" s="410"/>
    </row>
    <row r="70" spans="9:12">
      <c r="I70" s="410"/>
      <c r="J70" s="410"/>
      <c r="K70" s="410"/>
      <c r="L70" s="410"/>
    </row>
    <row r="71" spans="9:12">
      <c r="I71" s="410"/>
      <c r="J71" s="410"/>
      <c r="K71" s="410"/>
      <c r="L71" s="410"/>
    </row>
    <row r="72" spans="9:12">
      <c r="I72" s="410"/>
      <c r="J72" s="410"/>
      <c r="K72" s="410"/>
      <c r="L72" s="410"/>
    </row>
    <row r="73" spans="9:12">
      <c r="I73" s="410"/>
      <c r="J73" s="410"/>
      <c r="K73" s="410"/>
      <c r="L73" s="410"/>
    </row>
    <row r="74" spans="9:12">
      <c r="I74" s="410"/>
      <c r="J74" s="410"/>
      <c r="K74" s="410"/>
      <c r="L74" s="410"/>
    </row>
    <row r="75" spans="9:12">
      <c r="I75" s="410"/>
      <c r="J75" s="410"/>
      <c r="K75" s="410"/>
      <c r="L75" s="410"/>
    </row>
    <row r="76" spans="9:12">
      <c r="I76" s="410"/>
      <c r="J76" s="410"/>
      <c r="K76" s="410"/>
      <c r="L76" s="410"/>
    </row>
    <row r="77" spans="9:12">
      <c r="I77" s="410"/>
      <c r="J77" s="410"/>
      <c r="K77" s="410"/>
      <c r="L77" s="410"/>
    </row>
    <row r="78" spans="9:12">
      <c r="I78" s="410"/>
      <c r="J78" s="410"/>
      <c r="K78" s="410"/>
      <c r="L78" s="410"/>
    </row>
    <row r="79" spans="9:12">
      <c r="I79" s="410"/>
      <c r="J79" s="410"/>
      <c r="K79" s="410"/>
      <c r="L79" s="410"/>
    </row>
    <row r="80" spans="9:12">
      <c r="I80" s="410"/>
      <c r="J80" s="410"/>
      <c r="K80" s="410"/>
      <c r="L80" s="410"/>
    </row>
    <row r="81" spans="9:12">
      <c r="I81" s="410"/>
      <c r="J81" s="410"/>
      <c r="K81" s="410"/>
      <c r="L81" s="410"/>
    </row>
    <row r="82" spans="9:12">
      <c r="I82" s="410"/>
      <c r="J82" s="410"/>
      <c r="K82" s="410"/>
      <c r="L82" s="410"/>
    </row>
    <row r="83" spans="9:12">
      <c r="I83" s="410"/>
      <c r="J83" s="410"/>
      <c r="K83" s="410"/>
      <c r="L83" s="410"/>
    </row>
    <row r="84" spans="9:12">
      <c r="I84" s="410"/>
      <c r="J84" s="410"/>
      <c r="K84" s="410"/>
      <c r="L84" s="410"/>
    </row>
    <row r="85" spans="9:12">
      <c r="I85" s="410"/>
      <c r="J85" s="410"/>
      <c r="K85" s="410"/>
      <c r="L85" s="410"/>
    </row>
    <row r="86" spans="9:12">
      <c r="I86" s="410"/>
      <c r="J86" s="410"/>
      <c r="K86" s="410"/>
      <c r="L86" s="410"/>
    </row>
    <row r="87" spans="9:12">
      <c r="I87" s="410"/>
      <c r="J87" s="410"/>
      <c r="K87" s="410"/>
      <c r="L87" s="410"/>
    </row>
    <row r="88" spans="9:12">
      <c r="I88" s="410"/>
      <c r="J88" s="410"/>
      <c r="K88" s="410"/>
      <c r="L88" s="410"/>
    </row>
    <row r="89" spans="9:12">
      <c r="I89" s="410"/>
      <c r="J89" s="410"/>
      <c r="K89" s="410"/>
      <c r="L89" s="410"/>
    </row>
    <row r="90" spans="9:12">
      <c r="I90" s="410"/>
      <c r="J90" s="410"/>
      <c r="K90" s="410"/>
      <c r="L90" s="410"/>
    </row>
    <row r="91" spans="9:12">
      <c r="I91" s="410"/>
      <c r="J91" s="410"/>
      <c r="K91" s="410"/>
      <c r="L91" s="410"/>
    </row>
    <row r="92" spans="9:12">
      <c r="I92" s="410"/>
      <c r="J92" s="410"/>
      <c r="K92" s="410"/>
      <c r="L92" s="410"/>
    </row>
    <row r="93" spans="9:12">
      <c r="I93" s="410"/>
      <c r="J93" s="410"/>
      <c r="K93" s="410"/>
      <c r="L93" s="410"/>
    </row>
    <row r="94" spans="9:12">
      <c r="I94" s="410"/>
      <c r="J94" s="410"/>
      <c r="K94" s="410"/>
      <c r="L94" s="410"/>
    </row>
    <row r="95" spans="9:12">
      <c r="I95" s="410"/>
      <c r="J95" s="410"/>
      <c r="K95" s="410"/>
      <c r="L95" s="410"/>
    </row>
    <row r="96" spans="9:12">
      <c r="I96" s="410"/>
      <c r="J96" s="410"/>
      <c r="K96" s="410"/>
      <c r="L96" s="410"/>
    </row>
    <row r="97" spans="9:12">
      <c r="I97" s="410"/>
      <c r="J97" s="410"/>
      <c r="K97" s="410"/>
      <c r="L97" s="410"/>
    </row>
    <row r="98" spans="9:12">
      <c r="I98" s="410"/>
      <c r="J98" s="410"/>
      <c r="K98" s="410"/>
      <c r="L98" s="410"/>
    </row>
    <row r="99" spans="9:12">
      <c r="I99" s="410"/>
      <c r="J99" s="410"/>
      <c r="K99" s="410"/>
      <c r="L99" s="410"/>
    </row>
    <row r="100" spans="9:12">
      <c r="I100" s="410"/>
      <c r="J100" s="410"/>
      <c r="K100" s="410"/>
      <c r="L100" s="410"/>
    </row>
    <row r="101" spans="9:12">
      <c r="I101" s="410"/>
      <c r="J101" s="410"/>
      <c r="K101" s="410"/>
      <c r="L101" s="410"/>
    </row>
    <row r="102" spans="9:12">
      <c r="I102" s="410"/>
      <c r="J102" s="410"/>
      <c r="K102" s="410"/>
      <c r="L102" s="410"/>
    </row>
    <row r="103" spans="9:12">
      <c r="I103" s="410"/>
      <c r="J103" s="410"/>
      <c r="K103" s="410"/>
      <c r="L103" s="410"/>
    </row>
    <row r="104" spans="9:12">
      <c r="I104" s="410"/>
      <c r="J104" s="410"/>
      <c r="K104" s="410"/>
      <c r="L104" s="410"/>
    </row>
    <row r="105" spans="9:12">
      <c r="I105" s="410"/>
      <c r="J105" s="410"/>
      <c r="K105" s="410"/>
      <c r="L105" s="410"/>
    </row>
    <row r="106" spans="9:12">
      <c r="I106" s="410"/>
      <c r="J106" s="410"/>
      <c r="K106" s="410"/>
      <c r="L106" s="410"/>
    </row>
    <row r="107" spans="9:12">
      <c r="I107" s="410"/>
      <c r="J107" s="410"/>
      <c r="K107" s="410"/>
      <c r="L107" s="410"/>
    </row>
    <row r="108" spans="9:12">
      <c r="I108" s="410"/>
      <c r="J108" s="410"/>
      <c r="K108" s="410"/>
      <c r="L108" s="410"/>
    </row>
    <row r="109" spans="9:12">
      <c r="I109" s="410"/>
      <c r="J109" s="410"/>
      <c r="K109" s="410"/>
      <c r="L109" s="410"/>
    </row>
    <row r="110" spans="9:12">
      <c r="I110" s="410"/>
      <c r="J110" s="410"/>
      <c r="K110" s="410"/>
      <c r="L110" s="410"/>
    </row>
    <row r="111" spans="9:12">
      <c r="I111" s="410"/>
      <c r="J111" s="410"/>
      <c r="K111" s="410"/>
      <c r="L111" s="410"/>
    </row>
    <row r="112" spans="9:12">
      <c r="I112" s="410"/>
      <c r="J112" s="410"/>
      <c r="K112" s="410"/>
      <c r="L112" s="410"/>
    </row>
    <row r="113" spans="9:12">
      <c r="I113" s="410"/>
      <c r="J113" s="410"/>
      <c r="K113" s="410"/>
      <c r="L113" s="410"/>
    </row>
    <row r="114" spans="9:12">
      <c r="I114" s="410"/>
      <c r="J114" s="410"/>
      <c r="K114" s="410"/>
      <c r="L114" s="410"/>
    </row>
    <row r="115" spans="9:12">
      <c r="I115" s="410"/>
      <c r="J115" s="410"/>
      <c r="K115" s="410"/>
      <c r="L115" s="410"/>
    </row>
    <row r="116" spans="9:12">
      <c r="I116" s="410"/>
      <c r="J116" s="410"/>
      <c r="K116" s="410"/>
      <c r="L116" s="410"/>
    </row>
    <row r="117" spans="9:12">
      <c r="I117" s="410"/>
      <c r="J117" s="410"/>
      <c r="K117" s="410"/>
      <c r="L117" s="410"/>
    </row>
    <row r="118" spans="9:12">
      <c r="I118" s="410"/>
      <c r="J118" s="410"/>
      <c r="K118" s="410"/>
      <c r="L118" s="410"/>
    </row>
    <row r="119" spans="9:12">
      <c r="I119" s="410"/>
      <c r="J119" s="410"/>
      <c r="K119" s="410"/>
      <c r="L119" s="410"/>
    </row>
    <row r="120" spans="9:12">
      <c r="I120" s="410"/>
      <c r="J120" s="410"/>
      <c r="K120" s="410"/>
      <c r="L120" s="410"/>
    </row>
    <row r="121" spans="9:12">
      <c r="I121" s="410"/>
      <c r="J121" s="410"/>
      <c r="K121" s="410"/>
      <c r="L121" s="410"/>
    </row>
    <row r="122" spans="9:12">
      <c r="I122" s="410"/>
      <c r="J122" s="410"/>
      <c r="K122" s="410"/>
      <c r="L122" s="410"/>
    </row>
    <row r="123" spans="9:12">
      <c r="I123" s="410"/>
      <c r="J123" s="410"/>
      <c r="K123" s="410"/>
      <c r="L123" s="410"/>
    </row>
    <row r="124" spans="9:12">
      <c r="I124" s="410"/>
      <c r="J124" s="410"/>
      <c r="K124" s="410"/>
      <c r="L124" s="410"/>
    </row>
    <row r="125" spans="9:12">
      <c r="I125" s="410"/>
      <c r="J125" s="410"/>
      <c r="K125" s="410"/>
      <c r="L125" s="410"/>
    </row>
    <row r="126" spans="9:12">
      <c r="I126" s="410"/>
      <c r="J126" s="410"/>
      <c r="K126" s="410"/>
      <c r="L126" s="410"/>
    </row>
    <row r="127" spans="9:12">
      <c r="I127" s="410"/>
      <c r="J127" s="410"/>
      <c r="K127" s="410"/>
      <c r="L127" s="410"/>
    </row>
    <row r="128" spans="9:12">
      <c r="I128" s="410"/>
      <c r="J128" s="410"/>
      <c r="K128" s="410"/>
      <c r="L128" s="410"/>
    </row>
    <row r="129" spans="9:12">
      <c r="I129" s="410"/>
      <c r="J129" s="410"/>
      <c r="K129" s="410"/>
      <c r="L129" s="410"/>
    </row>
    <row r="130" spans="9:12">
      <c r="I130" s="410"/>
      <c r="J130" s="410"/>
      <c r="K130" s="410"/>
      <c r="L130" s="410"/>
    </row>
    <row r="131" spans="9:12">
      <c r="I131" s="410"/>
      <c r="J131" s="410"/>
      <c r="K131" s="410"/>
      <c r="L131" s="410"/>
    </row>
    <row r="132" spans="9:12">
      <c r="I132" s="410"/>
      <c r="J132" s="410"/>
      <c r="K132" s="410"/>
      <c r="L132" s="410"/>
    </row>
    <row r="133" spans="9:12">
      <c r="I133" s="410"/>
      <c r="J133" s="410"/>
      <c r="K133" s="410"/>
      <c r="L133" s="410"/>
    </row>
    <row r="134" spans="9:12">
      <c r="I134" s="410"/>
      <c r="J134" s="410"/>
      <c r="K134" s="410"/>
      <c r="L134" s="410"/>
    </row>
    <row r="135" spans="9:12">
      <c r="I135" s="410"/>
      <c r="J135" s="410"/>
      <c r="K135" s="410"/>
      <c r="L135" s="410"/>
    </row>
    <row r="136" spans="9:12">
      <c r="I136" s="410"/>
      <c r="J136" s="410"/>
      <c r="K136" s="410"/>
      <c r="L136" s="410"/>
    </row>
    <row r="137" spans="9:12">
      <c r="I137" s="410"/>
      <c r="J137" s="410"/>
      <c r="K137" s="410"/>
      <c r="L137" s="410"/>
    </row>
    <row r="138" spans="9:12">
      <c r="I138" s="410"/>
      <c r="J138" s="410"/>
      <c r="K138" s="410"/>
      <c r="L138" s="410"/>
    </row>
    <row r="139" spans="9:12">
      <c r="I139" s="410"/>
      <c r="J139" s="410"/>
      <c r="K139" s="410"/>
      <c r="L139" s="410"/>
    </row>
    <row r="140" spans="9:12">
      <c r="I140" s="410"/>
      <c r="J140" s="410"/>
      <c r="K140" s="410"/>
      <c r="L140" s="410"/>
    </row>
    <row r="141" spans="9:12">
      <c r="I141" s="410"/>
      <c r="J141" s="410"/>
      <c r="K141" s="410"/>
      <c r="L141" s="410"/>
    </row>
    <row r="142" spans="9:12">
      <c r="I142" s="410"/>
      <c r="J142" s="410"/>
      <c r="K142" s="410"/>
      <c r="L142" s="410"/>
    </row>
    <row r="143" spans="9:12">
      <c r="I143" s="410"/>
      <c r="J143" s="410"/>
      <c r="K143" s="410"/>
      <c r="L143" s="410"/>
    </row>
    <row r="144" spans="9:12">
      <c r="I144" s="410"/>
      <c r="J144" s="410"/>
      <c r="K144" s="410"/>
      <c r="L144" s="410"/>
    </row>
    <row r="145" spans="9:12">
      <c r="I145" s="410"/>
      <c r="J145" s="410"/>
      <c r="K145" s="410"/>
      <c r="L145" s="410"/>
    </row>
    <row r="146" spans="9:12">
      <c r="I146" s="410"/>
      <c r="J146" s="410"/>
      <c r="K146" s="410"/>
      <c r="L146" s="410"/>
    </row>
    <row r="147" spans="9:12">
      <c r="I147" s="410"/>
      <c r="J147" s="410"/>
      <c r="K147" s="410"/>
      <c r="L147" s="410"/>
    </row>
    <row r="148" spans="9:12">
      <c r="I148" s="410"/>
      <c r="J148" s="410"/>
      <c r="K148" s="410"/>
      <c r="L148" s="410"/>
    </row>
    <row r="149" spans="9:12">
      <c r="I149" s="410"/>
      <c r="J149" s="410"/>
      <c r="K149" s="410"/>
      <c r="L149" s="410"/>
    </row>
    <row r="150" spans="9:12">
      <c r="I150" s="410"/>
      <c r="J150" s="410"/>
      <c r="K150" s="410"/>
      <c r="L150" s="410"/>
    </row>
    <row r="151" spans="9:12">
      <c r="I151" s="410"/>
      <c r="J151" s="410"/>
      <c r="K151" s="410"/>
      <c r="L151" s="410"/>
    </row>
    <row r="152" spans="9:12">
      <c r="I152" s="410"/>
      <c r="J152" s="410"/>
      <c r="K152" s="410"/>
      <c r="L152" s="410"/>
    </row>
    <row r="153" spans="9:12">
      <c r="I153" s="410"/>
      <c r="J153" s="410"/>
      <c r="K153" s="410"/>
      <c r="L153" s="410"/>
    </row>
    <row r="154" spans="9:12">
      <c r="I154" s="410"/>
      <c r="J154" s="410"/>
      <c r="K154" s="410"/>
      <c r="L154" s="410"/>
    </row>
    <row r="155" spans="9:12">
      <c r="I155" s="410"/>
      <c r="J155" s="410"/>
      <c r="K155" s="410"/>
      <c r="L155" s="410"/>
    </row>
    <row r="156" spans="9:12">
      <c r="I156" s="410"/>
      <c r="J156" s="410"/>
      <c r="K156" s="410"/>
      <c r="L156" s="410"/>
    </row>
    <row r="157" spans="9:12">
      <c r="I157" s="410"/>
      <c r="J157" s="410"/>
      <c r="K157" s="410"/>
      <c r="L157" s="410"/>
    </row>
    <row r="158" spans="9:12">
      <c r="I158" s="410"/>
      <c r="J158" s="410"/>
      <c r="K158" s="410"/>
      <c r="L158" s="410"/>
    </row>
    <row r="159" spans="9:12">
      <c r="I159" s="410"/>
      <c r="J159" s="410"/>
      <c r="K159" s="410"/>
      <c r="L159" s="410"/>
    </row>
    <row r="160" spans="9:12">
      <c r="I160" s="410"/>
      <c r="J160" s="410"/>
      <c r="K160" s="410"/>
      <c r="L160" s="410"/>
    </row>
    <row r="161" spans="9:12">
      <c r="I161" s="410"/>
      <c r="J161" s="410"/>
      <c r="K161" s="410"/>
      <c r="L161" s="410"/>
    </row>
    <row r="162" spans="9:12">
      <c r="I162" s="410"/>
      <c r="J162" s="410"/>
      <c r="K162" s="410"/>
      <c r="L162" s="410"/>
    </row>
    <row r="163" spans="9:12">
      <c r="I163" s="410"/>
      <c r="J163" s="410"/>
      <c r="K163" s="410"/>
      <c r="L163" s="410"/>
    </row>
    <row r="164" spans="9:12">
      <c r="I164" s="410"/>
      <c r="J164" s="410"/>
      <c r="K164" s="410"/>
      <c r="L164" s="410"/>
    </row>
    <row r="165" spans="9:12">
      <c r="I165" s="410"/>
      <c r="J165" s="410"/>
      <c r="K165" s="410"/>
      <c r="L165" s="410"/>
    </row>
    <row r="166" spans="9:12">
      <c r="I166" s="410"/>
      <c r="J166" s="410"/>
      <c r="K166" s="410"/>
      <c r="L166" s="410"/>
    </row>
    <row r="167" spans="9:12">
      <c r="I167" s="410"/>
      <c r="J167" s="410"/>
      <c r="K167" s="410"/>
      <c r="L167" s="410"/>
    </row>
    <row r="168" spans="9:12">
      <c r="I168" s="410"/>
      <c r="J168" s="410"/>
      <c r="K168" s="410"/>
      <c r="L168" s="410"/>
    </row>
    <row r="169" spans="9:12">
      <c r="I169" s="410"/>
      <c r="J169" s="410"/>
      <c r="K169" s="410"/>
      <c r="L169" s="410"/>
    </row>
    <row r="170" spans="9:12">
      <c r="I170" s="410"/>
      <c r="J170" s="410"/>
      <c r="K170" s="410"/>
      <c r="L170" s="410"/>
    </row>
    <row r="171" spans="9:12">
      <c r="I171" s="410"/>
      <c r="J171" s="410"/>
      <c r="K171" s="410"/>
      <c r="L171" s="410"/>
    </row>
    <row r="172" spans="9:12">
      <c r="I172" s="410"/>
      <c r="J172" s="410"/>
      <c r="K172" s="410"/>
      <c r="L172" s="410"/>
    </row>
    <row r="173" spans="9:12">
      <c r="I173" s="410"/>
      <c r="J173" s="410"/>
      <c r="K173" s="410"/>
      <c r="L173" s="410"/>
    </row>
    <row r="174" spans="9:12">
      <c r="I174" s="410"/>
      <c r="J174" s="410"/>
      <c r="K174" s="410"/>
      <c r="L174" s="410"/>
    </row>
    <row r="175" spans="9:12">
      <c r="I175" s="410"/>
      <c r="J175" s="410"/>
      <c r="K175" s="410"/>
      <c r="L175" s="410"/>
    </row>
    <row r="176" spans="9:12">
      <c r="I176" s="410"/>
      <c r="J176" s="410"/>
      <c r="K176" s="410"/>
      <c r="L176" s="410"/>
    </row>
    <row r="177" spans="9:12">
      <c r="I177" s="410"/>
      <c r="J177" s="410"/>
      <c r="K177" s="410"/>
      <c r="L177" s="410"/>
    </row>
    <row r="178" spans="9:12">
      <c r="I178" s="410"/>
      <c r="J178" s="410"/>
      <c r="K178" s="410"/>
      <c r="L178" s="410"/>
    </row>
    <row r="179" spans="9:12">
      <c r="I179" s="410"/>
      <c r="J179" s="410"/>
      <c r="K179" s="410"/>
      <c r="L179" s="410"/>
    </row>
    <row r="180" spans="9:12">
      <c r="I180" s="410"/>
      <c r="J180" s="410"/>
      <c r="K180" s="410"/>
      <c r="L180" s="410"/>
    </row>
    <row r="181" spans="9:12">
      <c r="I181" s="410"/>
      <c r="J181" s="410"/>
      <c r="K181" s="410"/>
      <c r="L181" s="410"/>
    </row>
    <row r="182" spans="9:12">
      <c r="I182" s="410"/>
      <c r="J182" s="410"/>
      <c r="K182" s="410"/>
      <c r="L182" s="410"/>
    </row>
    <row r="183" spans="9:12">
      <c r="I183" s="410"/>
      <c r="J183" s="410"/>
      <c r="K183" s="410"/>
      <c r="L183" s="410"/>
    </row>
    <row r="184" spans="9:12">
      <c r="I184" s="410"/>
      <c r="J184" s="410"/>
      <c r="K184" s="410"/>
      <c r="L184" s="410"/>
    </row>
    <row r="185" spans="9:12">
      <c r="I185" s="410"/>
      <c r="J185" s="410"/>
      <c r="K185" s="410"/>
      <c r="L185" s="410"/>
    </row>
    <row r="186" spans="9:12">
      <c r="I186" s="410"/>
      <c r="J186" s="410"/>
      <c r="K186" s="410"/>
      <c r="L186" s="410"/>
    </row>
    <row r="187" spans="9:12">
      <c r="I187" s="410"/>
      <c r="J187" s="410"/>
      <c r="K187" s="410"/>
      <c r="L187" s="410"/>
    </row>
    <row r="188" spans="9:12">
      <c r="I188" s="410"/>
      <c r="J188" s="410"/>
      <c r="K188" s="410"/>
      <c r="L188" s="410"/>
    </row>
    <row r="189" spans="9:12">
      <c r="I189" s="410"/>
      <c r="J189" s="410"/>
      <c r="K189" s="410"/>
      <c r="L189" s="410"/>
    </row>
    <row r="190" spans="9:12">
      <c r="I190" s="410"/>
      <c r="J190" s="410"/>
      <c r="K190" s="410"/>
      <c r="L190" s="410"/>
    </row>
    <row r="191" spans="9:12">
      <c r="I191" s="410"/>
      <c r="J191" s="410"/>
      <c r="K191" s="410"/>
      <c r="L191" s="410"/>
    </row>
    <row r="192" spans="9:12">
      <c r="I192" s="410"/>
      <c r="J192" s="410"/>
      <c r="K192" s="410"/>
      <c r="L192" s="410"/>
    </row>
    <row r="193" spans="9:12">
      <c r="I193" s="410"/>
      <c r="J193" s="410"/>
      <c r="K193" s="410"/>
      <c r="L193" s="410"/>
    </row>
    <row r="194" spans="9:12">
      <c r="I194" s="410"/>
      <c r="J194" s="410"/>
      <c r="K194" s="410"/>
      <c r="L194" s="410"/>
    </row>
    <row r="195" spans="9:12">
      <c r="I195" s="410"/>
      <c r="J195" s="410"/>
      <c r="K195" s="410"/>
      <c r="L195" s="410"/>
    </row>
    <row r="196" spans="9:12">
      <c r="I196" s="410"/>
      <c r="J196" s="410"/>
      <c r="K196" s="410"/>
      <c r="L196" s="410"/>
    </row>
    <row r="197" spans="9:12">
      <c r="I197" s="410"/>
      <c r="J197" s="410"/>
      <c r="K197" s="410"/>
      <c r="L197" s="410"/>
    </row>
    <row r="198" spans="9:12">
      <c r="I198" s="410"/>
      <c r="J198" s="410"/>
      <c r="K198" s="410"/>
      <c r="L198" s="410"/>
    </row>
    <row r="199" spans="9:12">
      <c r="I199" s="410"/>
      <c r="J199" s="410"/>
      <c r="K199" s="410"/>
      <c r="L199" s="410"/>
    </row>
    <row r="200" spans="9:12">
      <c r="I200" s="410"/>
      <c r="J200" s="410"/>
      <c r="K200" s="410"/>
      <c r="L200" s="410"/>
    </row>
    <row r="201" spans="9:12">
      <c r="I201" s="410"/>
      <c r="J201" s="410"/>
      <c r="K201" s="410"/>
      <c r="L201" s="410"/>
    </row>
    <row r="202" spans="9:12">
      <c r="I202" s="410"/>
      <c r="J202" s="410"/>
      <c r="K202" s="410"/>
      <c r="L202" s="410"/>
    </row>
    <row r="203" spans="9:12">
      <c r="I203" s="410"/>
      <c r="J203" s="410"/>
      <c r="K203" s="410"/>
      <c r="L203" s="410"/>
    </row>
    <row r="204" spans="9:12">
      <c r="I204" s="410"/>
      <c r="J204" s="410"/>
      <c r="K204" s="410"/>
      <c r="L204" s="410"/>
    </row>
    <row r="205" spans="9:12">
      <c r="I205" s="410"/>
      <c r="J205" s="410"/>
      <c r="K205" s="410"/>
      <c r="L205" s="410"/>
    </row>
    <row r="206" spans="9:12">
      <c r="I206" s="410"/>
      <c r="J206" s="410"/>
      <c r="K206" s="410"/>
      <c r="L206" s="410"/>
    </row>
    <row r="207" spans="9:12">
      <c r="I207" s="410"/>
      <c r="J207" s="410"/>
      <c r="K207" s="410"/>
      <c r="L207" s="410"/>
    </row>
    <row r="208" spans="9:12">
      <c r="I208" s="410"/>
      <c r="J208" s="410"/>
      <c r="K208" s="410"/>
      <c r="L208" s="410"/>
    </row>
    <row r="209" spans="9:12">
      <c r="I209" s="410"/>
      <c r="J209" s="410"/>
      <c r="K209" s="410"/>
      <c r="L209" s="410"/>
    </row>
    <row r="210" spans="9:12">
      <c r="I210" s="410"/>
      <c r="J210" s="410"/>
      <c r="K210" s="410"/>
      <c r="L210" s="410"/>
    </row>
    <row r="211" spans="9:12">
      <c r="I211" s="410"/>
      <c r="J211" s="410"/>
      <c r="K211" s="410"/>
      <c r="L211" s="410"/>
    </row>
    <row r="212" spans="9:12">
      <c r="I212" s="410"/>
      <c r="J212" s="410"/>
      <c r="K212" s="410"/>
      <c r="L212" s="410"/>
    </row>
    <row r="213" spans="9:12">
      <c r="I213" s="410"/>
      <c r="J213" s="410"/>
      <c r="K213" s="410"/>
      <c r="L213" s="410"/>
    </row>
    <row r="214" spans="9:12">
      <c r="I214" s="410"/>
      <c r="J214" s="410"/>
      <c r="K214" s="410"/>
      <c r="L214" s="410"/>
    </row>
    <row r="215" spans="9:12">
      <c r="I215" s="410"/>
      <c r="J215" s="410"/>
      <c r="K215" s="410"/>
      <c r="L215" s="410"/>
    </row>
    <row r="216" spans="9:12">
      <c r="I216" s="410"/>
      <c r="J216" s="410"/>
      <c r="K216" s="410"/>
      <c r="L216" s="410"/>
    </row>
    <row r="217" spans="9:12">
      <c r="I217" s="410"/>
      <c r="J217" s="410"/>
      <c r="K217" s="410"/>
      <c r="L217" s="410"/>
    </row>
    <row r="218" spans="9:12">
      <c r="I218" s="410"/>
      <c r="J218" s="410"/>
      <c r="K218" s="410"/>
      <c r="L218" s="410"/>
    </row>
    <row r="219" spans="9:12">
      <c r="I219" s="410"/>
      <c r="J219" s="410"/>
      <c r="K219" s="410"/>
      <c r="L219" s="410"/>
    </row>
    <row r="220" spans="9:12">
      <c r="I220" s="410"/>
      <c r="J220" s="410"/>
      <c r="K220" s="410"/>
      <c r="L220" s="410"/>
    </row>
    <row r="221" spans="9:12">
      <c r="I221" s="410"/>
      <c r="J221" s="410"/>
      <c r="K221" s="410"/>
      <c r="L221" s="410"/>
    </row>
    <row r="222" spans="9:12">
      <c r="I222" s="410"/>
      <c r="J222" s="410"/>
      <c r="K222" s="410"/>
      <c r="L222" s="410"/>
    </row>
    <row r="223" spans="9:12">
      <c r="I223" s="410"/>
      <c r="J223" s="410"/>
      <c r="K223" s="410"/>
      <c r="L223" s="410"/>
    </row>
    <row r="224" spans="9:12">
      <c r="I224" s="410"/>
      <c r="J224" s="410"/>
      <c r="K224" s="410"/>
      <c r="L224" s="410"/>
    </row>
    <row r="225" spans="9:12">
      <c r="I225" s="410"/>
      <c r="J225" s="410"/>
      <c r="K225" s="410"/>
      <c r="L225" s="410"/>
    </row>
    <row r="226" spans="9:12">
      <c r="I226" s="410"/>
      <c r="J226" s="410"/>
      <c r="K226" s="410"/>
      <c r="L226" s="410"/>
    </row>
    <row r="227" spans="9:12">
      <c r="I227" s="410"/>
      <c r="J227" s="410"/>
      <c r="K227" s="410"/>
      <c r="L227" s="410"/>
    </row>
    <row r="228" spans="9:12">
      <c r="I228" s="410"/>
      <c r="J228" s="410"/>
      <c r="K228" s="410"/>
      <c r="L228" s="410"/>
    </row>
    <row r="229" spans="9:12">
      <c r="I229" s="410"/>
      <c r="J229" s="410"/>
      <c r="K229" s="410"/>
      <c r="L229" s="410"/>
    </row>
    <row r="230" spans="9:12">
      <c r="I230" s="410"/>
      <c r="J230" s="410"/>
      <c r="K230" s="410"/>
      <c r="L230" s="410"/>
    </row>
    <row r="231" spans="9:12">
      <c r="I231" s="410"/>
      <c r="J231" s="410"/>
      <c r="K231" s="410"/>
      <c r="L231" s="410"/>
    </row>
    <row r="232" spans="9:12">
      <c r="I232" s="410"/>
      <c r="J232" s="410"/>
      <c r="K232" s="410"/>
      <c r="L232" s="410"/>
    </row>
    <row r="233" spans="9:12">
      <c r="I233" s="410"/>
      <c r="J233" s="410"/>
      <c r="K233" s="410"/>
      <c r="L233" s="410"/>
    </row>
    <row r="234" spans="9:12">
      <c r="I234" s="410"/>
      <c r="J234" s="410"/>
      <c r="K234" s="410"/>
      <c r="L234" s="410"/>
    </row>
    <row r="235" spans="9:12">
      <c r="I235" s="410"/>
      <c r="J235" s="410"/>
      <c r="K235" s="410"/>
      <c r="L235" s="410"/>
    </row>
    <row r="236" spans="9:12">
      <c r="I236" s="410"/>
      <c r="J236" s="410"/>
      <c r="K236" s="410"/>
      <c r="L236" s="410"/>
    </row>
    <row r="237" spans="9:12">
      <c r="I237" s="410"/>
      <c r="J237" s="410"/>
      <c r="K237" s="410"/>
      <c r="L237" s="410"/>
    </row>
    <row r="238" spans="9:12">
      <c r="I238" s="410"/>
      <c r="J238" s="410"/>
      <c r="K238" s="410"/>
      <c r="L238" s="410"/>
    </row>
    <row r="239" spans="9:12">
      <c r="I239" s="410"/>
      <c r="J239" s="410"/>
      <c r="K239" s="410"/>
      <c r="L239" s="410"/>
    </row>
    <row r="240" spans="9:12">
      <c r="I240" s="410"/>
      <c r="J240" s="410"/>
      <c r="K240" s="410"/>
      <c r="L240" s="410"/>
    </row>
    <row r="241" spans="9:12">
      <c r="I241" s="410"/>
      <c r="J241" s="410"/>
      <c r="K241" s="410"/>
      <c r="L241" s="410"/>
    </row>
    <row r="242" spans="9:12">
      <c r="I242" s="410"/>
      <c r="J242" s="410"/>
      <c r="K242" s="410"/>
      <c r="L242" s="410"/>
    </row>
    <row r="243" spans="9:12">
      <c r="I243" s="410"/>
      <c r="J243" s="410"/>
      <c r="K243" s="410"/>
      <c r="L243" s="410"/>
    </row>
    <row r="244" spans="9:12">
      <c r="I244" s="410"/>
      <c r="J244" s="410"/>
      <c r="K244" s="410"/>
      <c r="L244" s="410"/>
    </row>
    <row r="245" spans="9:12">
      <c r="I245" s="410"/>
      <c r="J245" s="410"/>
      <c r="K245" s="410"/>
      <c r="L245" s="410"/>
    </row>
    <row r="246" spans="9:12">
      <c r="I246" s="410"/>
      <c r="J246" s="410"/>
      <c r="K246" s="410"/>
      <c r="L246" s="410"/>
    </row>
    <row r="247" spans="9:12">
      <c r="I247" s="410"/>
      <c r="J247" s="410"/>
      <c r="K247" s="410"/>
      <c r="L247" s="410"/>
    </row>
  </sheetData>
  <mergeCells count="134">
    <mergeCell ref="A1:CB1"/>
    <mergeCell ref="B2:CB2"/>
    <mergeCell ref="B3:CB3"/>
    <mergeCell ref="A4:CB4"/>
    <mergeCell ref="A5:C5"/>
    <mergeCell ref="D5:CB5"/>
    <mergeCell ref="BK12:BM12"/>
    <mergeCell ref="A6:CB6"/>
    <mergeCell ref="A7:A11"/>
    <mergeCell ref="B7:B11"/>
    <mergeCell ref="C7:D11"/>
    <mergeCell ref="E7:H7"/>
    <mergeCell ref="I7:AM7"/>
    <mergeCell ref="AN7:AX7"/>
    <mergeCell ref="AY7:AZ7"/>
    <mergeCell ref="BA7:BN7"/>
    <mergeCell ref="BO7:BV7"/>
    <mergeCell ref="BW7:CB7"/>
    <mergeCell ref="I8:J8"/>
    <mergeCell ref="K8:M10"/>
    <mergeCell ref="N8:AM8"/>
    <mergeCell ref="AU8:AV8"/>
    <mergeCell ref="AW8:AX8"/>
    <mergeCell ref="AY8:AZ8"/>
    <mergeCell ref="BG8:BI8"/>
    <mergeCell ref="BJ8:BJ9"/>
    <mergeCell ref="BO8:BP8"/>
    <mergeCell ref="BQ8:BV8"/>
    <mergeCell ref="BY8:BY11"/>
    <mergeCell ref="BZ8:BZ11"/>
    <mergeCell ref="CA8:CA11"/>
    <mergeCell ref="CB8:CB11"/>
    <mergeCell ref="E9:E11"/>
    <mergeCell ref="F9:F11"/>
    <mergeCell ref="G9:H9"/>
    <mergeCell ref="I9:J10"/>
    <mergeCell ref="N9:AM9"/>
    <mergeCell ref="BO9:BP9"/>
    <mergeCell ref="BQ9:BV9"/>
    <mergeCell ref="BW9:BW11"/>
    <mergeCell ref="BX9:BX11"/>
    <mergeCell ref="G10:G11"/>
    <mergeCell ref="H10:H11"/>
    <mergeCell ref="N10:N11"/>
    <mergeCell ref="O10:O11"/>
    <mergeCell ref="P10:P11"/>
    <mergeCell ref="Q10:AI10"/>
    <mergeCell ref="AN9:AO9"/>
    <mergeCell ref="AP9:AX9"/>
    <mergeCell ref="AY9:AZ9"/>
    <mergeCell ref="BD9:BE9"/>
    <mergeCell ref="BG9:BI9"/>
    <mergeCell ref="BK9:BN9"/>
    <mergeCell ref="BK10:BK11"/>
    <mergeCell ref="AS10:AS11"/>
    <mergeCell ref="AT10:AT11"/>
    <mergeCell ref="AU10:AU11"/>
    <mergeCell ref="AV10:AV11"/>
    <mergeCell ref="AW10:AW11"/>
    <mergeCell ref="AX10:AX11"/>
    <mergeCell ref="BL10:BL11"/>
    <mergeCell ref="BM10:BM11"/>
    <mergeCell ref="BN10:BN11"/>
    <mergeCell ref="AY10:AY11"/>
    <mergeCell ref="AZ10:AZ11"/>
    <mergeCell ref="G14:M14"/>
    <mergeCell ref="O14:P14"/>
    <mergeCell ref="Z12:AG12"/>
    <mergeCell ref="Q13:S13"/>
    <mergeCell ref="V13:AG13"/>
    <mergeCell ref="AN13:AO13"/>
    <mergeCell ref="BG10:BG11"/>
    <mergeCell ref="BH10:BI10"/>
    <mergeCell ref="BJ10:BJ11"/>
    <mergeCell ref="AJ10:AM10"/>
    <mergeCell ref="AN10:AN11"/>
    <mergeCell ref="AO10:AO11"/>
    <mergeCell ref="AP10:AP11"/>
    <mergeCell ref="AQ10:AQ11"/>
    <mergeCell ref="AR10:AR11"/>
    <mergeCell ref="BJ14:CB14"/>
    <mergeCell ref="BU10:BV10"/>
    <mergeCell ref="AQ13:AV13"/>
    <mergeCell ref="AY13:CB13"/>
    <mergeCell ref="BO10:BO11"/>
    <mergeCell ref="BP10:BP11"/>
    <mergeCell ref="BQ10:BT10"/>
    <mergeCell ref="B25:J25"/>
    <mergeCell ref="B27:I27"/>
    <mergeCell ref="B43:H43"/>
    <mergeCell ref="B44:I44"/>
    <mergeCell ref="B45:I45"/>
    <mergeCell ref="B34:C34"/>
    <mergeCell ref="B35:I35"/>
    <mergeCell ref="B36:D36"/>
    <mergeCell ref="B37:I37"/>
    <mergeCell ref="B38:I38"/>
    <mergeCell ref="B39:D39"/>
    <mergeCell ref="B28:I28"/>
    <mergeCell ref="B29:I29"/>
    <mergeCell ref="B30:J30"/>
    <mergeCell ref="B59:I59"/>
    <mergeCell ref="B60:J60"/>
    <mergeCell ref="B61:J61"/>
    <mergeCell ref="B62:J62"/>
    <mergeCell ref="CC9:CC11"/>
    <mergeCell ref="B52:I52"/>
    <mergeCell ref="B53:I53"/>
    <mergeCell ref="B55:I55"/>
    <mergeCell ref="B56:I56"/>
    <mergeCell ref="B57:I57"/>
    <mergeCell ref="B58:I58"/>
    <mergeCell ref="B46:I46"/>
    <mergeCell ref="B47:H47"/>
    <mergeCell ref="B48:I48"/>
    <mergeCell ref="B49:H49"/>
    <mergeCell ref="B50:I50"/>
    <mergeCell ref="B51:J51"/>
    <mergeCell ref="B40:I40"/>
    <mergeCell ref="B41:I41"/>
    <mergeCell ref="B42:H42"/>
    <mergeCell ref="B31:I31"/>
    <mergeCell ref="B32:C32"/>
    <mergeCell ref="B33:C33"/>
    <mergeCell ref="B24:J24"/>
    <mergeCell ref="CE19:CI19"/>
    <mergeCell ref="CE18:CI18"/>
    <mergeCell ref="CE20:CI20"/>
    <mergeCell ref="CE21:CI21"/>
    <mergeCell ref="CE22:CI22"/>
    <mergeCell ref="EE13:EG13"/>
    <mergeCell ref="EJ13:EN13"/>
    <mergeCell ref="DV14:EA14"/>
    <mergeCell ref="EC14:ED14"/>
  </mergeCells>
  <phoneticPr fontId="136" type="noConversion"/>
  <hyperlinks>
    <hyperlink ref="DE16" r:id="rId1" xr:uid="{00000000-0004-0000-0400-000000000000}"/>
    <hyperlink ref="DE17" r:id="rId2" xr:uid="{00000000-0004-0000-0400-000001000000}"/>
    <hyperlink ref="DE19" r:id="rId3" xr:uid="{00000000-0004-0000-0400-000002000000}"/>
    <hyperlink ref="DE18" r:id="rId4" xr:uid="{00000000-0004-0000-0400-000003000000}"/>
    <hyperlink ref="CE17" r:id="rId5" xr:uid="{67483490-8CEC-43BF-BB49-886B72010D23}"/>
    <hyperlink ref="CE18:CI18" r:id="rId6" display="Mazda CX-5 1" xr:uid="{0B017A45-901A-496C-A77D-5E1299EF7219}"/>
    <hyperlink ref="CE19:CI19" r:id="rId7" display="Mazda CX-5 2" xr:uid="{CD67A50D-02D7-44F9-AEAE-9FFC579807CD}"/>
    <hyperlink ref="CE20:CI20" r:id="rId8" display="Mazda CX-5 3" xr:uid="{41B13165-BB22-42D3-85FF-4E3A47359750}"/>
    <hyperlink ref="CE21:CI21" r:id="rId9" display="Mazda CX-5 4" xr:uid="{6ACCC952-0383-443B-85C0-F703F6831913}"/>
    <hyperlink ref="CE22:CI22" r:id="rId10" location="gsc.tab=0" display="Mazda CX-5 5" xr:uid="{F3FA85E4-DF83-4727-AC33-BF5D3EE025E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T581"/>
  <sheetViews>
    <sheetView zoomScaleNormal="100" workbookViewId="0">
      <selection activeCell="B22" sqref="B22"/>
    </sheetView>
  </sheetViews>
  <sheetFormatPr defaultColWidth="8.88671875" defaultRowHeight="16.8"/>
  <cols>
    <col min="1" max="1" width="9.5546875" style="246" bestFit="1" customWidth="1"/>
    <col min="2" max="2" width="56.33203125" style="245" customWidth="1"/>
    <col min="3" max="3" width="25" style="278" customWidth="1"/>
    <col min="4" max="4" width="29.21875" style="268" bestFit="1" customWidth="1"/>
    <col min="5" max="5" width="18.33203125" style="274" customWidth="1"/>
    <col min="6" max="6" width="14.6640625" style="268" customWidth="1"/>
    <col min="7" max="7" width="7.77734375" style="268" customWidth="1"/>
    <col min="8" max="8" width="18.21875" style="268" customWidth="1"/>
    <col min="9" max="9" width="10.44140625" style="268" bestFit="1" customWidth="1"/>
    <col min="10" max="16" width="8.88671875" style="268"/>
    <col min="17" max="17" width="14.77734375" style="272" bestFit="1" customWidth="1"/>
    <col min="18" max="16384" width="8.88671875" style="268"/>
  </cols>
  <sheetData>
    <row r="2" spans="1:17" s="247" customFormat="1">
      <c r="A2" s="246" t="s">
        <v>1099</v>
      </c>
      <c r="B2" s="246" t="s">
        <v>1468</v>
      </c>
      <c r="C2" s="277"/>
      <c r="E2" s="253"/>
      <c r="Q2" s="314"/>
    </row>
    <row r="3" spans="1:17">
      <c r="A3" s="246" t="s">
        <v>551</v>
      </c>
      <c r="B3" s="245" t="s">
        <v>1466</v>
      </c>
      <c r="C3" s="278" t="s">
        <v>1460</v>
      </c>
      <c r="D3" s="272" t="s">
        <v>1483</v>
      </c>
      <c r="F3" s="245"/>
      <c r="G3" s="245"/>
      <c r="H3" s="268" t="s">
        <v>7</v>
      </c>
    </row>
    <row r="4" spans="1:17" ht="20.399999999999999">
      <c r="A4" s="246" t="s">
        <v>553</v>
      </c>
      <c r="B4" s="245" t="s">
        <v>1465</v>
      </c>
      <c r="C4" s="278" t="s">
        <v>1487</v>
      </c>
      <c r="D4" s="272" t="s">
        <v>1483</v>
      </c>
      <c r="F4" s="245"/>
      <c r="G4" s="245"/>
      <c r="H4" s="268" t="s">
        <v>1461</v>
      </c>
    </row>
    <row r="5" spans="1:17">
      <c r="A5" s="246" t="s">
        <v>555</v>
      </c>
      <c r="B5" s="245" t="s">
        <v>1464</v>
      </c>
      <c r="F5" s="245"/>
      <c r="G5" s="245"/>
    </row>
    <row r="6" spans="1:17" ht="20.399999999999999">
      <c r="B6" s="245" t="s">
        <v>1462</v>
      </c>
      <c r="C6" s="278" t="s">
        <v>1488</v>
      </c>
      <c r="D6" s="272" t="s">
        <v>1483</v>
      </c>
      <c r="F6" s="245"/>
      <c r="G6" s="245"/>
      <c r="H6" s="268" t="s">
        <v>80</v>
      </c>
    </row>
    <row r="7" spans="1:17" ht="20.399999999999999">
      <c r="B7" s="245" t="s">
        <v>1467</v>
      </c>
      <c r="D7" s="272" t="s">
        <v>1483</v>
      </c>
      <c r="F7" s="245"/>
      <c r="G7" s="245"/>
    </row>
    <row r="8" spans="1:17">
      <c r="A8" s="246" t="s">
        <v>1105</v>
      </c>
      <c r="B8" s="269" t="s">
        <v>1470</v>
      </c>
      <c r="C8" s="279"/>
    </row>
    <row r="9" spans="1:17">
      <c r="A9" s="292" t="s">
        <v>1471</v>
      </c>
      <c r="B9" s="248" t="s">
        <v>1472</v>
      </c>
      <c r="C9" s="279"/>
    </row>
    <row r="10" spans="1:17">
      <c r="B10" s="270" t="s">
        <v>1496</v>
      </c>
      <c r="C10" s="279"/>
    </row>
    <row r="11" spans="1:17">
      <c r="B11" s="273" t="s">
        <v>1495</v>
      </c>
      <c r="C11" s="279"/>
      <c r="D11" s="272" t="s">
        <v>1483</v>
      </c>
    </row>
    <row r="12" spans="1:17">
      <c r="A12" s="292" t="s">
        <v>1474</v>
      </c>
      <c r="B12" s="248" t="s">
        <v>1473</v>
      </c>
      <c r="C12" s="279"/>
      <c r="D12" s="272"/>
    </row>
    <row r="13" spans="1:17" ht="19.2">
      <c r="A13" s="246" t="s">
        <v>551</v>
      </c>
      <c r="B13" s="269" t="s">
        <v>1475</v>
      </c>
      <c r="C13" s="279"/>
      <c r="D13" s="272"/>
    </row>
    <row r="14" spans="1:17">
      <c r="B14" s="270" t="s">
        <v>1497</v>
      </c>
      <c r="C14" s="279"/>
      <c r="D14" s="274" t="str">
        <f>$D$11</f>
        <v>xxx</v>
      </c>
    </row>
    <row r="15" spans="1:17" ht="37.200000000000003">
      <c r="B15" s="270" t="s">
        <v>1498</v>
      </c>
      <c r="C15" s="280" t="s">
        <v>1489</v>
      </c>
      <c r="D15" s="252" t="s">
        <v>1486</v>
      </c>
      <c r="E15" s="256"/>
      <c r="H15" s="268" t="s">
        <v>9</v>
      </c>
    </row>
    <row r="16" spans="1:17" ht="20.399999999999999">
      <c r="B16" s="270" t="s">
        <v>1505</v>
      </c>
      <c r="C16" s="280" t="s">
        <v>1490</v>
      </c>
      <c r="D16" s="252" t="s">
        <v>1483</v>
      </c>
      <c r="E16" s="256" t="s">
        <v>1701</v>
      </c>
      <c r="F16" s="268" t="str">
        <f>$D$15</f>
        <v>(xxxx ÷ xxxx)</v>
      </c>
      <c r="H16" s="268" t="s">
        <v>9</v>
      </c>
      <c r="I16" s="243">
        <v>-2.1</v>
      </c>
    </row>
    <row r="17" spans="1:17" ht="20.399999999999999">
      <c r="B17" s="245" t="s">
        <v>1499</v>
      </c>
      <c r="C17" s="280"/>
      <c r="D17" s="243"/>
      <c r="E17" s="256"/>
    </row>
    <row r="18" spans="1:17" ht="20.399999999999999">
      <c r="B18" s="270" t="s">
        <v>1469</v>
      </c>
      <c r="C18" s="280"/>
      <c r="I18" s="243">
        <v>-2.2000000000000002</v>
      </c>
    </row>
    <row r="19" spans="1:17">
      <c r="B19" s="270" t="s">
        <v>1476</v>
      </c>
      <c r="C19" s="279"/>
      <c r="D19" s="243"/>
      <c r="E19" s="256"/>
    </row>
    <row r="20" spans="1:17" ht="20.399999999999999">
      <c r="B20" s="270" t="s">
        <v>1477</v>
      </c>
      <c r="C20" s="279"/>
      <c r="D20" s="243"/>
      <c r="E20" s="256"/>
    </row>
    <row r="21" spans="1:17" ht="20.399999999999999">
      <c r="B21" s="270" t="s">
        <v>1478</v>
      </c>
      <c r="C21" s="279"/>
      <c r="D21" s="243"/>
      <c r="E21" s="256"/>
    </row>
    <row r="22" spans="1:17" ht="37.200000000000003">
      <c r="B22" s="270" t="s">
        <v>1576</v>
      </c>
      <c r="C22" s="280" t="s">
        <v>1491</v>
      </c>
      <c r="D22" s="252" t="s">
        <v>1486</v>
      </c>
      <c r="E22" s="256" t="s">
        <v>1485</v>
      </c>
      <c r="I22" s="243" t="s">
        <v>1480</v>
      </c>
    </row>
    <row r="23" spans="1:17" ht="20.399999999999999">
      <c r="B23" s="270" t="s">
        <v>1500</v>
      </c>
      <c r="C23" s="280" t="s">
        <v>1482</v>
      </c>
      <c r="D23" s="252" t="s">
        <v>1483</v>
      </c>
      <c r="E23" s="256"/>
      <c r="H23" s="268" t="s">
        <v>9</v>
      </c>
      <c r="I23" s="243" t="s">
        <v>1479</v>
      </c>
    </row>
    <row r="24" spans="1:17" ht="37.200000000000003">
      <c r="B24" s="270" t="s">
        <v>1502</v>
      </c>
      <c r="C24" s="279"/>
      <c r="D24" s="243"/>
      <c r="E24" s="256"/>
    </row>
    <row r="25" spans="1:17" ht="20.399999999999999">
      <c r="B25" s="270" t="s">
        <v>1481</v>
      </c>
      <c r="C25" s="280"/>
      <c r="F25" s="258"/>
      <c r="G25" s="258"/>
      <c r="H25" s="266"/>
      <c r="I25" s="243">
        <v>-2.5</v>
      </c>
    </row>
    <row r="26" spans="1:17" s="245" customFormat="1" ht="20.399999999999999">
      <c r="A26" s="246"/>
      <c r="B26" s="244" t="s">
        <v>1501</v>
      </c>
      <c r="C26" s="280" t="s">
        <v>1492</v>
      </c>
      <c r="D26" s="243" t="e">
        <f>($D$23/$D$16)*100</f>
        <v>#VALUE!</v>
      </c>
      <c r="E26" s="256" t="s">
        <v>1507</v>
      </c>
      <c r="F26" s="256" t="str">
        <f>($D$22)</f>
        <v>(xxxx ÷ xxxx)</v>
      </c>
      <c r="G26" s="256" t="s">
        <v>1485</v>
      </c>
      <c r="H26" s="252"/>
      <c r="I26" s="268"/>
      <c r="Q26" s="315"/>
    </row>
    <row r="27" spans="1:17" s="245" customFormat="1">
      <c r="A27" s="246"/>
      <c r="B27" s="244" t="s">
        <v>1503</v>
      </c>
      <c r="C27" s="280"/>
      <c r="D27" s="243"/>
      <c r="E27" s="256"/>
      <c r="F27" s="256"/>
      <c r="G27" s="256"/>
      <c r="H27" s="252"/>
      <c r="I27" s="268"/>
      <c r="Q27" s="315"/>
    </row>
    <row r="28" spans="1:17" s="245" customFormat="1" ht="20.399999999999999">
      <c r="A28" s="246"/>
      <c r="B28" s="270" t="s">
        <v>1504</v>
      </c>
      <c r="C28" s="280"/>
      <c r="D28" s="243"/>
      <c r="E28" s="256"/>
      <c r="F28" s="256"/>
      <c r="G28" s="256"/>
      <c r="H28" s="252"/>
      <c r="I28" s="268">
        <v>2.6</v>
      </c>
      <c r="Q28" s="315"/>
    </row>
    <row r="29" spans="1:17" s="272" customFormat="1" ht="20.399999999999999">
      <c r="A29" s="291"/>
      <c r="B29" s="244" t="s">
        <v>1506</v>
      </c>
      <c r="C29" s="280" t="s">
        <v>1493</v>
      </c>
      <c r="D29" s="252" t="e">
        <f>$D$16-$D$23</f>
        <v>#VALUE!</v>
      </c>
      <c r="E29" s="256"/>
      <c r="F29" s="255"/>
      <c r="G29" s="255"/>
      <c r="H29" s="256" t="s">
        <v>9</v>
      </c>
      <c r="I29" s="274">
        <v>2.7</v>
      </c>
    </row>
    <row r="30" spans="1:17" ht="20.399999999999999">
      <c r="B30" s="270" t="s">
        <v>1508</v>
      </c>
      <c r="C30" s="280"/>
      <c r="D30" s="243"/>
      <c r="E30" s="256"/>
      <c r="F30" s="258"/>
      <c r="G30" s="258"/>
      <c r="H30" s="266"/>
    </row>
    <row r="31" spans="1:17" ht="20.399999999999999">
      <c r="B31" s="270" t="s">
        <v>1509</v>
      </c>
      <c r="C31" s="280"/>
      <c r="D31" s="243"/>
      <c r="E31" s="256"/>
      <c r="F31" s="258"/>
      <c r="G31" s="258"/>
      <c r="H31" s="266"/>
      <c r="I31" s="268">
        <v>2.8</v>
      </c>
    </row>
    <row r="32" spans="1:17" ht="20.399999999999999">
      <c r="B32" s="270" t="s">
        <v>1577</v>
      </c>
      <c r="C32" s="279" t="s">
        <v>1494</v>
      </c>
      <c r="D32" s="268" t="e">
        <f>(($D$29)/($D$16))*100</f>
        <v>#VALUE!</v>
      </c>
      <c r="E32" s="256" t="s">
        <v>1513</v>
      </c>
      <c r="F32" s="255"/>
      <c r="G32" s="255"/>
      <c r="I32" s="268">
        <v>2.9</v>
      </c>
    </row>
    <row r="33" spans="2:9" ht="37.200000000000003">
      <c r="B33" s="270" t="s">
        <v>1572</v>
      </c>
      <c r="C33" s="280" t="s">
        <v>1484</v>
      </c>
      <c r="D33" s="252" t="s">
        <v>1486</v>
      </c>
      <c r="E33" s="256" t="s">
        <v>1485</v>
      </c>
      <c r="I33" s="243" t="s">
        <v>1511</v>
      </c>
    </row>
    <row r="34" spans="2:9" ht="20.399999999999999">
      <c r="B34" s="270" t="s">
        <v>1512</v>
      </c>
      <c r="C34" s="279" t="s">
        <v>1494</v>
      </c>
      <c r="D34" s="268" t="e">
        <f>$D$32</f>
        <v>#VALUE!</v>
      </c>
      <c r="E34" s="256" t="s">
        <v>1510</v>
      </c>
      <c r="F34" s="275" t="str">
        <f>$D$33</f>
        <v>(xxxx ÷ xxxx)</v>
      </c>
      <c r="G34" s="275" t="s">
        <v>1485</v>
      </c>
    </row>
    <row r="35" spans="2:9">
      <c r="B35" s="251" t="s">
        <v>1514</v>
      </c>
    </row>
    <row r="36" spans="2:9" ht="19.2">
      <c r="B36" s="269" t="s">
        <v>1515</v>
      </c>
      <c r="C36" s="281"/>
      <c r="D36" s="243"/>
    </row>
    <row r="37" spans="2:9" ht="20.399999999999999">
      <c r="B37" s="270" t="s">
        <v>1516</v>
      </c>
      <c r="C37" s="281"/>
      <c r="D37" s="243"/>
    </row>
    <row r="38" spans="2:9" ht="20.399999999999999">
      <c r="B38" s="270" t="s">
        <v>1520</v>
      </c>
      <c r="C38" s="282"/>
      <c r="D38" s="243"/>
      <c r="I38" s="268">
        <v>2.11</v>
      </c>
    </row>
    <row r="39" spans="2:9">
      <c r="B39" s="270" t="s">
        <v>1517</v>
      </c>
      <c r="C39" s="281"/>
      <c r="D39" s="243"/>
    </row>
    <row r="40" spans="2:9" ht="37.200000000000003">
      <c r="B40" s="245" t="s">
        <v>1521</v>
      </c>
      <c r="C40" s="282"/>
      <c r="D40" s="243"/>
    </row>
    <row r="41" spans="2:9" ht="20.399999999999999">
      <c r="B41" s="270" t="s">
        <v>1522</v>
      </c>
      <c r="C41" s="282"/>
      <c r="D41" s="243"/>
    </row>
    <row r="42" spans="2:9">
      <c r="B42" s="269" t="s">
        <v>1518</v>
      </c>
      <c r="C42" s="281"/>
      <c r="D42" s="243"/>
    </row>
    <row r="43" spans="2:9" ht="37.200000000000003">
      <c r="B43" s="270" t="s">
        <v>1519</v>
      </c>
      <c r="C43" s="281"/>
      <c r="D43" s="243"/>
    </row>
    <row r="44" spans="2:9" ht="20.399999999999999">
      <c r="B44" s="270" t="s">
        <v>1523</v>
      </c>
      <c r="C44" s="281"/>
      <c r="D44" s="243"/>
      <c r="I44" s="268">
        <v>2.12</v>
      </c>
    </row>
    <row r="45" spans="2:9">
      <c r="B45" s="270" t="s">
        <v>1438</v>
      </c>
      <c r="C45" s="281"/>
      <c r="D45" s="243"/>
    </row>
    <row r="46" spans="2:9" ht="20.399999999999999">
      <c r="B46" s="270" t="s">
        <v>1524</v>
      </c>
      <c r="C46" s="282"/>
      <c r="D46" s="243"/>
    </row>
    <row r="47" spans="2:9" ht="20.399999999999999">
      <c r="B47" s="244" t="s">
        <v>1527</v>
      </c>
      <c r="C47" s="282" t="s">
        <v>1526</v>
      </c>
      <c r="D47" s="252" t="s">
        <v>1486</v>
      </c>
      <c r="H47" s="268" t="s">
        <v>9</v>
      </c>
      <c r="I47" s="268">
        <v>2.13</v>
      </c>
    </row>
    <row r="48" spans="2:9" ht="20.399999999999999">
      <c r="B48" s="270" t="s">
        <v>1505</v>
      </c>
      <c r="C48" s="282" t="s">
        <v>1528</v>
      </c>
      <c r="D48" s="243" t="s">
        <v>1483</v>
      </c>
      <c r="E48" s="243" t="s">
        <v>1702</v>
      </c>
      <c r="F48" s="256" t="str">
        <f>$D$47</f>
        <v>(xxxx ÷ xxxx)</v>
      </c>
      <c r="H48" s="268" t="s">
        <v>9</v>
      </c>
      <c r="I48" s="268">
        <v>2.14</v>
      </c>
    </row>
    <row r="49" spans="2:9" ht="20.399999999999999">
      <c r="B49" s="270" t="s">
        <v>1525</v>
      </c>
      <c r="C49" s="282"/>
      <c r="D49" s="243"/>
      <c r="E49" s="243"/>
    </row>
    <row r="50" spans="2:9" ht="33.6">
      <c r="B50" s="270" t="s">
        <v>1530</v>
      </c>
      <c r="C50" s="282" t="s">
        <v>1529</v>
      </c>
      <c r="D50" s="252" t="s">
        <v>1486</v>
      </c>
      <c r="E50" s="243"/>
      <c r="H50" s="268" t="s">
        <v>9</v>
      </c>
      <c r="I50" s="268">
        <v>2.15</v>
      </c>
    </row>
    <row r="51" spans="2:9" ht="20.399999999999999">
      <c r="B51" s="270" t="s">
        <v>1505</v>
      </c>
      <c r="C51" s="282" t="s">
        <v>1531</v>
      </c>
      <c r="D51" s="252" t="s">
        <v>1483</v>
      </c>
      <c r="E51" s="243" t="s">
        <v>1703</v>
      </c>
      <c r="F51" s="268" t="str">
        <f>$D$50</f>
        <v>(xxxx ÷ xxxx)</v>
      </c>
      <c r="H51" s="268" t="s">
        <v>9</v>
      </c>
      <c r="I51" s="268">
        <v>2.16</v>
      </c>
    </row>
    <row r="52" spans="2:9" ht="33.6">
      <c r="B52" s="270" t="s">
        <v>1536</v>
      </c>
      <c r="C52" s="280" t="s">
        <v>1460</v>
      </c>
      <c r="D52" s="243" t="str">
        <f>$D$3</f>
        <v>xxx</v>
      </c>
      <c r="H52" s="268" t="s">
        <v>7</v>
      </c>
    </row>
    <row r="53" spans="2:9" ht="20.399999999999999">
      <c r="B53" s="270" t="s">
        <v>1532</v>
      </c>
      <c r="C53" s="282" t="s">
        <v>1533</v>
      </c>
      <c r="D53" s="243" t="e">
        <f>(($D$48)+($D$51))*($D$52)</f>
        <v>#VALUE!</v>
      </c>
      <c r="H53" s="268" t="s">
        <v>9</v>
      </c>
    </row>
    <row r="54" spans="2:9" ht="20.399999999999999">
      <c r="B54" s="270" t="s">
        <v>1535</v>
      </c>
      <c r="C54" s="282" t="s">
        <v>1463</v>
      </c>
      <c r="D54" s="243" t="str">
        <f>($D$4)</f>
        <v>xxx</v>
      </c>
      <c r="H54" s="268" t="s">
        <v>9</v>
      </c>
    </row>
    <row r="55" spans="2:9" ht="20.399999999999999">
      <c r="B55" s="270" t="s">
        <v>1573</v>
      </c>
      <c r="C55" s="282" t="s">
        <v>1534</v>
      </c>
      <c r="D55" s="243" t="e">
        <f>($D$53)+($D$54)</f>
        <v>#VALUE!</v>
      </c>
      <c r="H55" s="268" t="s">
        <v>9</v>
      </c>
      <c r="I55" s="268">
        <v>2.17</v>
      </c>
    </row>
    <row r="56" spans="2:9">
      <c r="B56" s="269" t="s">
        <v>1537</v>
      </c>
      <c r="C56" s="281"/>
      <c r="D56" s="243"/>
    </row>
    <row r="57" spans="2:9" ht="20.399999999999999">
      <c r="B57" s="270" t="s">
        <v>1538</v>
      </c>
      <c r="C57" s="281"/>
      <c r="D57" s="243"/>
    </row>
    <row r="58" spans="2:9" ht="20.399999999999999">
      <c r="B58" s="270" t="s">
        <v>1539</v>
      </c>
      <c r="C58" s="282"/>
      <c r="D58" s="243"/>
      <c r="I58" s="268">
        <v>2.1800000000000002</v>
      </c>
    </row>
    <row r="59" spans="2:9">
      <c r="B59" s="270" t="s">
        <v>1517</v>
      </c>
      <c r="C59" s="281"/>
      <c r="D59" s="243"/>
    </row>
    <row r="60" spans="2:9" ht="20.399999999999999">
      <c r="B60" s="270" t="s">
        <v>1546</v>
      </c>
      <c r="C60" s="282" t="s">
        <v>1545</v>
      </c>
      <c r="D60" s="243" t="str">
        <f>$D$16</f>
        <v>xxx</v>
      </c>
      <c r="H60" s="268" t="s">
        <v>9</v>
      </c>
    </row>
    <row r="61" spans="2:9" ht="20.399999999999999">
      <c r="B61" s="270" t="s">
        <v>1547</v>
      </c>
      <c r="C61" s="282" t="s">
        <v>1548</v>
      </c>
      <c r="D61" s="243" t="e">
        <f>$D$55</f>
        <v>#VALUE!</v>
      </c>
      <c r="H61" s="268" t="s">
        <v>9</v>
      </c>
    </row>
    <row r="62" spans="2:9" ht="20.399999999999999">
      <c r="B62" s="244" t="s">
        <v>1549</v>
      </c>
      <c r="C62" s="282" t="s">
        <v>1550</v>
      </c>
      <c r="D62" s="243" t="e">
        <f>$D$60+$D$61</f>
        <v>#VALUE!</v>
      </c>
      <c r="H62" s="268" t="s">
        <v>9</v>
      </c>
      <c r="I62" s="268">
        <v>2.19</v>
      </c>
    </row>
    <row r="63" spans="2:9" ht="33.6">
      <c r="B63" s="270" t="s">
        <v>1540</v>
      </c>
      <c r="C63" s="281"/>
      <c r="D63" s="243"/>
    </row>
    <row r="64" spans="2:9" ht="20.399999999999999">
      <c r="B64" s="270" t="s">
        <v>1541</v>
      </c>
      <c r="C64" s="282"/>
      <c r="D64" s="243"/>
      <c r="I64" s="268" t="s">
        <v>1551</v>
      </c>
    </row>
    <row r="65" spans="1:17">
      <c r="B65" s="270" t="s">
        <v>1476</v>
      </c>
      <c r="C65" s="281"/>
      <c r="D65" s="243"/>
    </row>
    <row r="66" spans="1:17" ht="20.399999999999999">
      <c r="B66" s="244" t="s">
        <v>1542</v>
      </c>
      <c r="C66" s="281"/>
      <c r="D66" s="243"/>
    </row>
    <row r="67" spans="1:17" ht="20.399999999999999">
      <c r="B67" s="270" t="s">
        <v>1543</v>
      </c>
      <c r="C67" s="281"/>
      <c r="D67" s="243"/>
    </row>
    <row r="68" spans="1:17" ht="37.200000000000003">
      <c r="B68" s="270" t="s">
        <v>1574</v>
      </c>
      <c r="C68" s="280" t="s">
        <v>1552</v>
      </c>
      <c r="D68" s="252" t="s">
        <v>1486</v>
      </c>
      <c r="E68" s="256" t="s">
        <v>1553</v>
      </c>
      <c r="I68" s="243">
        <v>2.21</v>
      </c>
    </row>
    <row r="69" spans="1:17" ht="20.399999999999999">
      <c r="B69" s="270" t="s">
        <v>1575</v>
      </c>
      <c r="C69" s="280" t="s">
        <v>1554</v>
      </c>
      <c r="D69" s="252" t="s">
        <v>1483</v>
      </c>
      <c r="E69" s="256"/>
      <c r="H69" s="268" t="s">
        <v>9</v>
      </c>
      <c r="I69" s="243">
        <v>2.2200000000000002</v>
      </c>
    </row>
    <row r="70" spans="1:17" ht="20.399999999999999">
      <c r="B70" s="244" t="s">
        <v>1578</v>
      </c>
      <c r="C70" s="279"/>
      <c r="D70" s="243"/>
      <c r="E70" s="256"/>
    </row>
    <row r="71" spans="1:17" ht="20.399999999999999">
      <c r="B71" s="270" t="s">
        <v>1544</v>
      </c>
      <c r="C71" s="280"/>
      <c r="F71" s="258"/>
      <c r="G71" s="258"/>
      <c r="H71" s="266"/>
      <c r="I71" s="243">
        <v>2.23</v>
      </c>
    </row>
    <row r="72" spans="1:17" s="245" customFormat="1" ht="20.399999999999999">
      <c r="A72" s="246"/>
      <c r="B72" s="244" t="s">
        <v>1555</v>
      </c>
      <c r="C72" s="280" t="s">
        <v>1556</v>
      </c>
      <c r="D72" s="243" t="e">
        <f>($D$69/$D$62)*100</f>
        <v>#VALUE!</v>
      </c>
      <c r="E72" s="256" t="s">
        <v>1568</v>
      </c>
      <c r="F72" s="256"/>
      <c r="G72" s="256"/>
      <c r="H72" s="252"/>
      <c r="I72" s="268">
        <v>2.2400000000000002</v>
      </c>
      <c r="Q72" s="315"/>
    </row>
    <row r="73" spans="1:17" s="245" customFormat="1" ht="20.399999999999999">
      <c r="A73" s="246"/>
      <c r="B73" s="270" t="s">
        <v>1579</v>
      </c>
      <c r="C73" s="280" t="s">
        <v>1556</v>
      </c>
      <c r="D73" s="243" t="e">
        <f>($D$69/$D$62)*100</f>
        <v>#VALUE!</v>
      </c>
      <c r="E73" s="256" t="s">
        <v>1557</v>
      </c>
      <c r="F73" s="256" t="str">
        <f>($D$68)</f>
        <v>(xxxx ÷ xxxx)</v>
      </c>
      <c r="G73" s="256" t="s">
        <v>1553</v>
      </c>
      <c r="H73" s="252"/>
      <c r="I73" s="268"/>
      <c r="Q73" s="315"/>
    </row>
    <row r="74" spans="1:17" s="245" customFormat="1">
      <c r="A74" s="246"/>
      <c r="B74" s="251" t="s">
        <v>1580</v>
      </c>
      <c r="C74" s="280"/>
      <c r="D74" s="243"/>
      <c r="E74" s="256"/>
      <c r="F74" s="256"/>
      <c r="G74" s="256"/>
      <c r="H74" s="252"/>
      <c r="I74" s="268"/>
      <c r="Q74" s="315"/>
    </row>
    <row r="75" spans="1:17" s="245" customFormat="1">
      <c r="A75" s="246"/>
      <c r="B75" s="244" t="s">
        <v>1558</v>
      </c>
      <c r="C75" s="280"/>
      <c r="D75" s="243"/>
      <c r="E75" s="256"/>
      <c r="F75" s="256"/>
      <c r="G75" s="256"/>
      <c r="H75" s="252"/>
      <c r="I75" s="268"/>
      <c r="Q75" s="315"/>
    </row>
    <row r="76" spans="1:17" s="245" customFormat="1" ht="20.399999999999999">
      <c r="A76" s="246"/>
      <c r="B76" s="270" t="s">
        <v>1559</v>
      </c>
      <c r="C76" s="280"/>
      <c r="D76" s="243"/>
      <c r="E76" s="256"/>
      <c r="F76" s="256"/>
      <c r="G76" s="256"/>
      <c r="H76" s="252"/>
      <c r="I76" s="268">
        <v>2.25</v>
      </c>
      <c r="Q76" s="315"/>
    </row>
    <row r="77" spans="1:17" s="272" customFormat="1" ht="20.399999999999999">
      <c r="A77" s="291"/>
      <c r="B77" s="244" t="s">
        <v>1560</v>
      </c>
      <c r="C77" s="280" t="s">
        <v>1561</v>
      </c>
      <c r="D77" s="252" t="e">
        <f>$D$62-$D$69</f>
        <v>#VALUE!</v>
      </c>
      <c r="E77" s="256"/>
      <c r="F77" s="255"/>
      <c r="G77" s="255"/>
      <c r="H77" s="256" t="s">
        <v>9</v>
      </c>
      <c r="I77" s="274">
        <v>2.2599999999999998</v>
      </c>
    </row>
    <row r="78" spans="1:17" ht="20.399999999999999">
      <c r="B78" s="270" t="s">
        <v>1562</v>
      </c>
      <c r="C78" s="280"/>
      <c r="D78" s="243"/>
      <c r="E78" s="256"/>
      <c r="F78" s="258"/>
      <c r="G78" s="258"/>
      <c r="H78" s="266"/>
    </row>
    <row r="79" spans="1:17" ht="20.399999999999999">
      <c r="B79" s="270" t="s">
        <v>1563</v>
      </c>
      <c r="C79" s="280"/>
      <c r="D79" s="243"/>
      <c r="E79" s="256"/>
      <c r="F79" s="258"/>
      <c r="G79" s="258"/>
      <c r="H79" s="266"/>
      <c r="I79" s="268">
        <v>2.27</v>
      </c>
    </row>
    <row r="80" spans="1:17" ht="20.399999999999999">
      <c r="B80" s="270" t="s">
        <v>1564</v>
      </c>
      <c r="C80" s="279" t="s">
        <v>1565</v>
      </c>
      <c r="D80" s="268" t="e">
        <f>(($D$77)/($D$62))*100</f>
        <v>#VALUE!</v>
      </c>
      <c r="E80" s="256" t="s">
        <v>1568</v>
      </c>
      <c r="F80" s="255"/>
      <c r="G80" s="255"/>
      <c r="I80" s="268">
        <v>2.2799999999999998</v>
      </c>
    </row>
    <row r="81" spans="1:9" ht="37.200000000000003">
      <c r="B81" s="270" t="s">
        <v>1566</v>
      </c>
      <c r="C81" s="280" t="s">
        <v>1567</v>
      </c>
      <c r="D81" s="252" t="s">
        <v>1486</v>
      </c>
      <c r="E81" s="256" t="s">
        <v>1553</v>
      </c>
      <c r="I81" s="243">
        <v>2.29</v>
      </c>
    </row>
    <row r="82" spans="1:9" ht="20.399999999999999">
      <c r="B82" s="270" t="s">
        <v>1569</v>
      </c>
      <c r="C82" s="279" t="s">
        <v>1565</v>
      </c>
      <c r="D82" s="268" t="e">
        <f>$D$32</f>
        <v>#VALUE!</v>
      </c>
      <c r="E82" s="256" t="s">
        <v>1571</v>
      </c>
      <c r="F82" s="275" t="str">
        <f>$D$33</f>
        <v>(xxxx ÷ xxxx)</v>
      </c>
      <c r="G82" s="275" t="s">
        <v>1553</v>
      </c>
    </row>
    <row r="83" spans="1:9">
      <c r="B83" s="251" t="s">
        <v>1570</v>
      </c>
    </row>
    <row r="84" spans="1:9">
      <c r="A84" s="292" t="s">
        <v>1586</v>
      </c>
      <c r="B84" s="248" t="s">
        <v>1581</v>
      </c>
      <c r="C84" s="281"/>
      <c r="D84" s="243"/>
    </row>
    <row r="85" spans="1:9">
      <c r="A85" s="246" t="s">
        <v>551</v>
      </c>
      <c r="B85" s="270" t="s">
        <v>1604</v>
      </c>
      <c r="C85" s="281"/>
      <c r="D85" s="243"/>
    </row>
    <row r="86" spans="1:9">
      <c r="B86" s="273" t="s">
        <v>1497</v>
      </c>
      <c r="C86" s="281"/>
      <c r="D86" s="243" t="str">
        <f>$D$14</f>
        <v>xxx</v>
      </c>
    </row>
    <row r="87" spans="1:9">
      <c r="B87" s="270" t="s">
        <v>1592</v>
      </c>
      <c r="C87" s="281"/>
      <c r="D87" s="243" t="str">
        <f>$D$7</f>
        <v>xxx</v>
      </c>
    </row>
    <row r="88" spans="1:9" ht="20.399999999999999">
      <c r="B88" s="270" t="s">
        <v>1593</v>
      </c>
      <c r="C88" s="282" t="s">
        <v>1594</v>
      </c>
      <c r="D88" s="252" t="s">
        <v>1486</v>
      </c>
      <c r="H88" s="256" t="s">
        <v>80</v>
      </c>
      <c r="I88" s="268" t="s">
        <v>1595</v>
      </c>
    </row>
    <row r="89" spans="1:9" ht="20.399999999999999">
      <c r="B89" s="270" t="s">
        <v>1505</v>
      </c>
      <c r="C89" s="280" t="s">
        <v>1596</v>
      </c>
      <c r="D89" s="252" t="s">
        <v>1483</v>
      </c>
      <c r="E89" s="243" t="s">
        <v>1704</v>
      </c>
      <c r="F89" s="268" t="str">
        <f>$D$88</f>
        <v>(xxxx ÷ xxxx)</v>
      </c>
      <c r="H89" s="256"/>
      <c r="I89" s="268">
        <v>2.31</v>
      </c>
    </row>
    <row r="90" spans="1:9">
      <c r="A90" s="246" t="s">
        <v>553</v>
      </c>
      <c r="B90" s="270" t="s">
        <v>1603</v>
      </c>
      <c r="C90" s="282"/>
      <c r="D90" s="243"/>
      <c r="E90" s="256"/>
      <c r="H90" s="256"/>
    </row>
    <row r="91" spans="1:9">
      <c r="B91" s="270" t="s">
        <v>1597</v>
      </c>
      <c r="C91" s="282"/>
      <c r="D91" s="243" t="str">
        <f>$D$87</f>
        <v>xxx</v>
      </c>
      <c r="E91" s="266"/>
      <c r="H91" s="256"/>
    </row>
    <row r="92" spans="1:9" ht="37.200000000000003">
      <c r="B92" s="270" t="s">
        <v>1598</v>
      </c>
      <c r="C92" s="282" t="s">
        <v>1599</v>
      </c>
      <c r="D92" s="243" t="str">
        <f>$D$6</f>
        <v>xxx</v>
      </c>
      <c r="E92" s="266"/>
      <c r="H92" s="256" t="s">
        <v>80</v>
      </c>
      <c r="I92" s="268">
        <v>2.3199999999999998</v>
      </c>
    </row>
    <row r="93" spans="1:9">
      <c r="A93" s="246" t="s">
        <v>555</v>
      </c>
      <c r="B93" s="270" t="s">
        <v>1605</v>
      </c>
      <c r="C93" s="282"/>
      <c r="D93" s="243"/>
      <c r="E93" s="266"/>
    </row>
    <row r="94" spans="1:9" ht="50.4">
      <c r="B94" s="270" t="s">
        <v>1600</v>
      </c>
      <c r="C94" s="282" t="s">
        <v>1589</v>
      </c>
      <c r="D94" s="252" t="s">
        <v>1486</v>
      </c>
      <c r="E94" s="266"/>
      <c r="I94" s="268">
        <v>2.33</v>
      </c>
    </row>
    <row r="95" spans="1:9">
      <c r="B95" s="270" t="s">
        <v>1582</v>
      </c>
      <c r="C95" s="282"/>
      <c r="D95" s="243"/>
      <c r="E95" s="266"/>
    </row>
    <row r="96" spans="1:9">
      <c r="B96" s="270" t="s">
        <v>1505</v>
      </c>
      <c r="C96" s="280" t="s">
        <v>1601</v>
      </c>
      <c r="D96" s="252" t="s">
        <v>1483</v>
      </c>
      <c r="E96" s="243" t="s">
        <v>1705</v>
      </c>
      <c r="F96" s="268" t="str">
        <f>$D$94</f>
        <v>(xxxx ÷ xxxx)</v>
      </c>
      <c r="I96" s="268">
        <v>2.34</v>
      </c>
    </row>
    <row r="97" spans="1:9">
      <c r="A97" s="246" t="s">
        <v>1138</v>
      </c>
      <c r="B97" s="270" t="s">
        <v>1602</v>
      </c>
      <c r="C97" s="282"/>
      <c r="D97" s="243"/>
      <c r="E97" s="266"/>
    </row>
    <row r="98" spans="1:9" ht="33.6">
      <c r="A98" s="246" t="s">
        <v>1587</v>
      </c>
      <c r="B98" s="270" t="s">
        <v>1707</v>
      </c>
      <c r="C98" s="282"/>
      <c r="D98" s="286"/>
      <c r="E98" s="266"/>
    </row>
    <row r="99" spans="1:9" ht="37.200000000000003">
      <c r="B99" s="270" t="s">
        <v>1708</v>
      </c>
      <c r="C99" s="282"/>
      <c r="D99" s="243"/>
      <c r="E99" s="266"/>
    </row>
    <row r="100" spans="1:9" ht="20.399999999999999">
      <c r="B100" s="270" t="s">
        <v>1583</v>
      </c>
      <c r="C100" s="282"/>
      <c r="D100" s="243"/>
      <c r="E100" s="266"/>
      <c r="I100" s="268">
        <v>2.35</v>
      </c>
    </row>
    <row r="101" spans="1:9" ht="20.399999999999999">
      <c r="B101" s="270" t="s">
        <v>1584</v>
      </c>
      <c r="C101" s="282"/>
      <c r="D101" s="243"/>
      <c r="E101" s="266"/>
    </row>
    <row r="102" spans="1:9" ht="20.399999999999999">
      <c r="B102" s="270" t="s">
        <v>1606</v>
      </c>
      <c r="C102" s="282"/>
      <c r="D102" s="243"/>
      <c r="E102" s="266"/>
    </row>
    <row r="103" spans="1:9" ht="20.399999999999999">
      <c r="B103" s="270" t="s">
        <v>1585</v>
      </c>
      <c r="C103" s="282"/>
      <c r="D103" s="243"/>
      <c r="E103" s="266"/>
      <c r="I103" s="268">
        <v>2.36</v>
      </c>
    </row>
    <row r="104" spans="1:9" ht="20.399999999999999">
      <c r="A104" s="291"/>
      <c r="B104" s="273" t="s">
        <v>1706</v>
      </c>
      <c r="C104" s="283" t="s">
        <v>1590</v>
      </c>
      <c r="D104" s="243" t="e">
        <f>(32+($D$92)*(10^3)/3600)/2800</f>
        <v>#VALUE!</v>
      </c>
      <c r="E104" s="243"/>
      <c r="I104" s="268">
        <v>2.37</v>
      </c>
    </row>
    <row r="105" spans="1:9">
      <c r="A105" s="246" t="s">
        <v>1588</v>
      </c>
      <c r="B105" s="270" t="s">
        <v>1607</v>
      </c>
      <c r="C105" s="282"/>
      <c r="D105" s="243"/>
      <c r="E105" s="266"/>
    </row>
    <row r="106" spans="1:9">
      <c r="B106" s="273" t="s">
        <v>1709</v>
      </c>
      <c r="C106" s="282"/>
      <c r="D106" s="243" t="str">
        <f>$D$87</f>
        <v>xxx</v>
      </c>
      <c r="E106" s="266"/>
    </row>
    <row r="107" spans="1:9">
      <c r="B107" s="270" t="s">
        <v>1611</v>
      </c>
      <c r="C107" s="282" t="s">
        <v>1608</v>
      </c>
      <c r="D107" s="252" t="s">
        <v>1486</v>
      </c>
      <c r="E107" s="266"/>
      <c r="I107" s="268" t="s">
        <v>1612</v>
      </c>
    </row>
    <row r="108" spans="1:9">
      <c r="B108" s="270" t="s">
        <v>1609</v>
      </c>
      <c r="C108" s="280" t="s">
        <v>1610</v>
      </c>
      <c r="D108" s="272" t="s">
        <v>1483</v>
      </c>
      <c r="E108" s="256" t="s">
        <v>1700</v>
      </c>
      <c r="F108" s="270" t="str">
        <f>$D$107</f>
        <v>(xxxx ÷ xxxx)</v>
      </c>
      <c r="I108" s="268">
        <v>2.41</v>
      </c>
    </row>
    <row r="109" spans="1:9">
      <c r="A109" s="292" t="s">
        <v>1619</v>
      </c>
      <c r="B109" s="248" t="s">
        <v>1621</v>
      </c>
      <c r="C109" s="281"/>
    </row>
    <row r="110" spans="1:9" ht="50.4">
      <c r="B110" s="270" t="s">
        <v>1613</v>
      </c>
      <c r="C110" s="281"/>
    </row>
    <row r="111" spans="1:9" ht="19.2">
      <c r="B111" s="270" t="s">
        <v>1614</v>
      </c>
      <c r="C111" s="282"/>
      <c r="I111" s="268">
        <v>2.42</v>
      </c>
    </row>
    <row r="112" spans="1:9">
      <c r="B112" s="270" t="s">
        <v>1710</v>
      </c>
      <c r="C112" s="281"/>
    </row>
    <row r="113" spans="2:9" ht="19.2">
      <c r="B113" s="270" t="s">
        <v>1615</v>
      </c>
      <c r="C113" s="279"/>
    </row>
    <row r="114" spans="2:9" ht="19.2">
      <c r="B114" s="270" t="s">
        <v>1616</v>
      </c>
      <c r="C114" s="281"/>
    </row>
    <row r="115" spans="2:9">
      <c r="B115" s="270" t="s">
        <v>1718</v>
      </c>
      <c r="C115" s="281"/>
      <c r="D115" s="268" t="str">
        <f>$D$11</f>
        <v>xxx</v>
      </c>
    </row>
    <row r="116" spans="2:9">
      <c r="B116" s="270" t="s">
        <v>1720</v>
      </c>
      <c r="C116" s="281"/>
      <c r="D116" s="243"/>
    </row>
    <row r="117" spans="2:9">
      <c r="B117" s="270" t="s">
        <v>1713</v>
      </c>
      <c r="C117" s="282" t="s">
        <v>1622</v>
      </c>
      <c r="D117" s="243" t="s">
        <v>1712</v>
      </c>
      <c r="I117" s="243">
        <v>2.4300000000000002</v>
      </c>
    </row>
    <row r="118" spans="2:9" ht="20.399999999999999">
      <c r="B118" s="270" t="s">
        <v>1627</v>
      </c>
      <c r="C118" s="282" t="s">
        <v>1714</v>
      </c>
      <c r="D118" s="243" t="s">
        <v>1712</v>
      </c>
      <c r="I118" s="243">
        <v>2.44</v>
      </c>
    </row>
    <row r="119" spans="2:9" ht="20.399999999999999">
      <c r="B119" s="270" t="s">
        <v>1628</v>
      </c>
      <c r="C119" s="282" t="s">
        <v>1715</v>
      </c>
      <c r="D119" s="243" t="s">
        <v>1712</v>
      </c>
      <c r="I119" s="243">
        <v>2.4500000000000002</v>
      </c>
    </row>
    <row r="120" spans="2:9">
      <c r="B120" s="270" t="s">
        <v>1719</v>
      </c>
      <c r="C120" s="281"/>
      <c r="I120" s="266"/>
    </row>
    <row r="121" spans="2:9" ht="20.399999999999999">
      <c r="B121" s="268"/>
      <c r="C121" s="282" t="s">
        <v>1716</v>
      </c>
      <c r="D121" s="272" t="s">
        <v>1483</v>
      </c>
      <c r="H121" s="268" t="s">
        <v>106</v>
      </c>
      <c r="I121" s="243">
        <v>2.46</v>
      </c>
    </row>
    <row r="122" spans="2:9">
      <c r="B122" s="268"/>
      <c r="C122" s="282" t="s">
        <v>1626</v>
      </c>
      <c r="D122" s="272" t="s">
        <v>1410</v>
      </c>
      <c r="I122" s="243">
        <v>2.4700000000000002</v>
      </c>
    </row>
    <row r="123" spans="2:9" ht="20.399999999999999">
      <c r="B123" s="268"/>
      <c r="C123" s="282" t="s">
        <v>1717</v>
      </c>
      <c r="D123" s="272" t="s">
        <v>1483</v>
      </c>
      <c r="H123" s="268" t="s">
        <v>106</v>
      </c>
      <c r="I123" s="243">
        <v>2.48</v>
      </c>
    </row>
    <row r="124" spans="2:9">
      <c r="B124" s="267" t="s">
        <v>1721</v>
      </c>
      <c r="C124" s="281"/>
      <c r="I124" s="266"/>
    </row>
    <row r="125" spans="2:9" ht="19.2">
      <c r="B125" s="267" t="s">
        <v>1722</v>
      </c>
      <c r="C125" s="282" t="s">
        <v>1623</v>
      </c>
      <c r="D125" s="252" t="s">
        <v>1732</v>
      </c>
      <c r="H125" s="243" t="s">
        <v>1625</v>
      </c>
      <c r="I125" s="266"/>
    </row>
    <row r="126" spans="2:9" ht="19.2">
      <c r="B126" s="270" t="s">
        <v>1723</v>
      </c>
      <c r="C126" s="282" t="s">
        <v>1727</v>
      </c>
      <c r="D126" s="252" t="s">
        <v>1732</v>
      </c>
      <c r="H126" s="243" t="s">
        <v>1731</v>
      </c>
      <c r="I126" s="266"/>
    </row>
    <row r="127" spans="2:9" ht="19.2">
      <c r="B127" s="270" t="s">
        <v>1724</v>
      </c>
      <c r="C127" s="282" t="s">
        <v>1728</v>
      </c>
      <c r="D127" s="252" t="s">
        <v>1732</v>
      </c>
      <c r="H127" s="243" t="s">
        <v>1624</v>
      </c>
      <c r="I127" s="266"/>
    </row>
    <row r="128" spans="2:9">
      <c r="B128" s="267" t="s">
        <v>1725</v>
      </c>
      <c r="C128" s="294"/>
      <c r="I128" s="266"/>
    </row>
    <row r="129" spans="1:17" ht="19.2">
      <c r="B129" s="267" t="s">
        <v>1751</v>
      </c>
      <c r="C129" s="295" t="s">
        <v>1730</v>
      </c>
      <c r="D129" s="290" t="s">
        <v>1483</v>
      </c>
      <c r="E129" s="243" t="s">
        <v>1733</v>
      </c>
      <c r="F129" s="268" t="str">
        <f>$D$126</f>
        <v>(… ÷ …)</v>
      </c>
      <c r="H129" s="243" t="s">
        <v>1731</v>
      </c>
      <c r="I129" s="243">
        <v>2.52</v>
      </c>
    </row>
    <row r="130" spans="1:17">
      <c r="B130" s="267" t="s">
        <v>1726</v>
      </c>
      <c r="C130" s="294"/>
      <c r="I130" s="266"/>
    </row>
    <row r="131" spans="1:17" ht="36">
      <c r="B131" s="270" t="s">
        <v>1736</v>
      </c>
      <c r="C131" s="294"/>
      <c r="I131" s="243">
        <v>2.5299999999999998</v>
      </c>
    </row>
    <row r="132" spans="1:17" ht="19.2">
      <c r="B132" s="270" t="s">
        <v>1711</v>
      </c>
      <c r="C132" s="282" t="s">
        <v>1729</v>
      </c>
      <c r="D132" s="243" t="e">
        <f>($D$121)*($D$123)/10^6</f>
        <v>#VALUE!</v>
      </c>
      <c r="E132" s="243" t="s">
        <v>1734</v>
      </c>
      <c r="F132" s="270" t="str">
        <f>$D$125</f>
        <v>(… ÷ …)</v>
      </c>
      <c r="H132" s="243" t="s">
        <v>1625</v>
      </c>
      <c r="I132" s="243">
        <v>2.54</v>
      </c>
    </row>
    <row r="133" spans="1:17" ht="19.2">
      <c r="B133" s="270" t="s">
        <v>1735</v>
      </c>
      <c r="C133" s="282" t="s">
        <v>1626</v>
      </c>
      <c r="D133" s="268" t="e">
        <f>($D$129)*($D$132)</f>
        <v>#VALUE!</v>
      </c>
      <c r="E133" s="243" t="s">
        <v>1737</v>
      </c>
      <c r="F133" s="268" t="str">
        <f>$D$127</f>
        <v>(… ÷ …)</v>
      </c>
      <c r="H133" s="243" t="s">
        <v>1624</v>
      </c>
      <c r="I133" s="243">
        <v>2.5499999999999998</v>
      </c>
    </row>
    <row r="134" spans="1:17" s="261" customFormat="1">
      <c r="A134" s="293" t="s">
        <v>1181</v>
      </c>
      <c r="B134" s="260" t="s">
        <v>1620</v>
      </c>
      <c r="C134" s="284"/>
      <c r="E134" s="262"/>
      <c r="Q134" s="316"/>
    </row>
    <row r="135" spans="1:17">
      <c r="A135" s="291"/>
      <c r="B135" s="271" t="s">
        <v>1617</v>
      </c>
      <c r="C135" s="281"/>
    </row>
    <row r="136" spans="1:17">
      <c r="A136" s="291"/>
      <c r="B136" s="271" t="s">
        <v>1184</v>
      </c>
      <c r="C136" s="281"/>
    </row>
    <row r="137" spans="1:17">
      <c r="A137" s="291"/>
      <c r="B137" s="271" t="s">
        <v>1185</v>
      </c>
      <c r="C137" s="281"/>
    </row>
    <row r="138" spans="1:17">
      <c r="A138" s="291"/>
      <c r="B138" s="271" t="s">
        <v>1618</v>
      </c>
      <c r="C138" s="281"/>
    </row>
    <row r="139" spans="1:17">
      <c r="A139" s="291"/>
      <c r="B139" s="271" t="s">
        <v>1187</v>
      </c>
      <c r="C139" s="281"/>
    </row>
    <row r="140" spans="1:17">
      <c r="A140" s="291"/>
      <c r="B140" s="271" t="s">
        <v>1185</v>
      </c>
      <c r="C140" s="281"/>
    </row>
    <row r="141" spans="1:17" s="264" customFormat="1">
      <c r="A141" s="292" t="s">
        <v>1629</v>
      </c>
      <c r="B141" s="263" t="s">
        <v>1630</v>
      </c>
      <c r="C141" s="285"/>
      <c r="E141" s="265"/>
      <c r="Q141" s="317"/>
    </row>
    <row r="142" spans="1:17">
      <c r="A142" s="246" t="s">
        <v>551</v>
      </c>
      <c r="B142" s="254" t="s">
        <v>1631</v>
      </c>
      <c r="C142" s="279"/>
    </row>
    <row r="143" spans="1:17">
      <c r="B143" s="273" t="s">
        <v>1644</v>
      </c>
      <c r="C143" s="280"/>
      <c r="D143" s="252" t="s">
        <v>1410</v>
      </c>
    </row>
    <row r="144" spans="1:17">
      <c r="B144" s="273" t="s">
        <v>1645</v>
      </c>
      <c r="C144" s="280"/>
      <c r="D144" s="252" t="s">
        <v>1410</v>
      </c>
    </row>
    <row r="145" spans="1:9">
      <c r="B145" s="273" t="s">
        <v>1646</v>
      </c>
      <c r="C145" s="280"/>
      <c r="D145" s="252" t="s">
        <v>1410</v>
      </c>
    </row>
    <row r="146" spans="1:9">
      <c r="A146" s="246" t="s">
        <v>1632</v>
      </c>
      <c r="B146" s="273" t="s">
        <v>1643</v>
      </c>
      <c r="C146" s="279"/>
    </row>
    <row r="147" spans="1:9">
      <c r="B147" s="273" t="s">
        <v>1689</v>
      </c>
      <c r="C147" s="279"/>
    </row>
    <row r="148" spans="1:9">
      <c r="B148" s="270" t="s">
        <v>1690</v>
      </c>
      <c r="C148" s="279"/>
      <c r="D148" s="268" t="str">
        <f>$D$145</f>
        <v>…</v>
      </c>
    </row>
    <row r="149" spans="1:9" ht="33.6">
      <c r="B149" s="257" t="s">
        <v>1691</v>
      </c>
      <c r="C149" s="279"/>
      <c r="D149" s="272" t="s">
        <v>1410</v>
      </c>
    </row>
    <row r="150" spans="1:9" ht="20.399999999999999">
      <c r="B150" s="273" t="s">
        <v>1692</v>
      </c>
      <c r="C150" s="280" t="s">
        <v>1640</v>
      </c>
      <c r="D150" s="252" t="s">
        <v>1486</v>
      </c>
      <c r="H150" s="268" t="s">
        <v>1635</v>
      </c>
      <c r="I150" s="268">
        <v>2.58</v>
      </c>
    </row>
    <row r="151" spans="1:9" ht="20.399999999999999">
      <c r="B151" s="273" t="s">
        <v>1694</v>
      </c>
      <c r="C151" s="280" t="s">
        <v>1641</v>
      </c>
      <c r="D151" s="252" t="s">
        <v>1483</v>
      </c>
      <c r="E151" s="256" t="s">
        <v>1699</v>
      </c>
      <c r="F151" s="270" t="str">
        <f>$D$150</f>
        <v>(xxxx ÷ xxxx)</v>
      </c>
      <c r="H151" s="243" t="s">
        <v>1636</v>
      </c>
      <c r="I151" s="268">
        <v>2.59</v>
      </c>
    </row>
    <row r="152" spans="1:9" ht="20.399999999999999">
      <c r="B152" s="270" t="s">
        <v>1693</v>
      </c>
      <c r="C152" s="280" t="s">
        <v>1637</v>
      </c>
      <c r="D152" s="252" t="s">
        <v>1486</v>
      </c>
      <c r="I152" s="268" t="s">
        <v>1648</v>
      </c>
    </row>
    <row r="153" spans="1:9">
      <c r="A153" s="310"/>
      <c r="B153" s="270" t="s">
        <v>1694</v>
      </c>
      <c r="C153" s="282" t="s">
        <v>1638</v>
      </c>
      <c r="D153" s="252" t="s">
        <v>1483</v>
      </c>
      <c r="E153" s="243" t="s">
        <v>1639</v>
      </c>
      <c r="F153" s="258" t="str">
        <f>$D$152</f>
        <v>(xxxx ÷ xxxx)</v>
      </c>
      <c r="G153" s="258"/>
      <c r="H153" s="266"/>
      <c r="I153" s="266"/>
    </row>
    <row r="154" spans="1:9">
      <c r="A154" s="246" t="s">
        <v>555</v>
      </c>
      <c r="B154" s="270" t="s">
        <v>1642</v>
      </c>
      <c r="C154" s="279"/>
    </row>
    <row r="155" spans="1:9" ht="54">
      <c r="B155" s="270" t="s">
        <v>1647</v>
      </c>
      <c r="C155" s="279"/>
    </row>
    <row r="156" spans="1:9" ht="33.6">
      <c r="B156" s="245" t="s">
        <v>1698</v>
      </c>
      <c r="C156" s="279"/>
    </row>
    <row r="157" spans="1:9">
      <c r="B157" s="270" t="s">
        <v>1690</v>
      </c>
      <c r="C157" s="279"/>
      <c r="D157" s="268" t="str">
        <f>$D$145</f>
        <v>…</v>
      </c>
    </row>
    <row r="158" spans="1:9">
      <c r="B158" s="270" t="s">
        <v>1697</v>
      </c>
      <c r="C158" s="279"/>
      <c r="D158" s="276" t="s">
        <v>1212</v>
      </c>
      <c r="H158" s="268" t="s">
        <v>1649</v>
      </c>
    </row>
    <row r="159" spans="1:9">
      <c r="B159" s="270" t="s">
        <v>1696</v>
      </c>
      <c r="C159" s="279"/>
      <c r="D159" s="272" t="s">
        <v>1695</v>
      </c>
    </row>
    <row r="160" spans="1:9" ht="50.4">
      <c r="B160" s="245" t="s">
        <v>1650</v>
      </c>
      <c r="C160" s="279"/>
    </row>
    <row r="161" spans="1:17">
      <c r="C161" s="279" t="s">
        <v>1652</v>
      </c>
      <c r="D161" s="272" t="s">
        <v>1483</v>
      </c>
      <c r="I161" s="268" t="s">
        <v>1654</v>
      </c>
    </row>
    <row r="162" spans="1:17">
      <c r="C162" s="279" t="s">
        <v>1651</v>
      </c>
      <c r="D162" s="272" t="s">
        <v>1483</v>
      </c>
      <c r="I162" s="268" t="s">
        <v>1655</v>
      </c>
    </row>
    <row r="163" spans="1:17">
      <c r="C163" s="279" t="s">
        <v>1653</v>
      </c>
      <c r="D163" s="272" t="s">
        <v>1483</v>
      </c>
      <c r="I163" s="268" t="s">
        <v>1656</v>
      </c>
    </row>
    <row r="164" spans="1:17">
      <c r="A164" s="292" t="s">
        <v>1661</v>
      </c>
      <c r="B164" s="248" t="s">
        <v>1662</v>
      </c>
      <c r="C164" s="281"/>
    </row>
    <row r="165" spans="1:17" ht="67.2">
      <c r="B165" s="245" t="s">
        <v>1752</v>
      </c>
      <c r="C165" s="281"/>
    </row>
    <row r="166" spans="1:17">
      <c r="B166" s="270" t="s">
        <v>1667</v>
      </c>
      <c r="C166" s="281"/>
      <c r="D166" s="268" t="str">
        <f>$D$11</f>
        <v>xxx</v>
      </c>
    </row>
    <row r="167" spans="1:17" ht="20.399999999999999">
      <c r="B167" s="270" t="s">
        <v>1609</v>
      </c>
      <c r="C167" s="282" t="s">
        <v>1668</v>
      </c>
      <c r="D167" s="252" t="s">
        <v>1483</v>
      </c>
      <c r="I167" s="268" t="s">
        <v>1739</v>
      </c>
    </row>
    <row r="168" spans="1:17">
      <c r="A168" s="246" t="s">
        <v>1685</v>
      </c>
      <c r="B168" s="269" t="s">
        <v>1686</v>
      </c>
      <c r="C168" s="281"/>
      <c r="D168" s="243"/>
      <c r="E168" s="266"/>
      <c r="F168" s="258"/>
    </row>
    <row r="169" spans="1:17" s="247" customFormat="1" ht="19.2">
      <c r="A169" s="246" t="s">
        <v>551</v>
      </c>
      <c r="B169" s="269" t="s">
        <v>1687</v>
      </c>
      <c r="C169" s="287"/>
      <c r="D169" s="288"/>
      <c r="E169" s="305"/>
      <c r="F169" s="289"/>
      <c r="Q169" s="314"/>
    </row>
    <row r="170" spans="1:17" ht="37.200000000000003">
      <c r="B170" s="270" t="s">
        <v>1669</v>
      </c>
      <c r="C170" s="281"/>
      <c r="D170" s="243"/>
      <c r="E170" s="266"/>
      <c r="F170" s="258"/>
    </row>
    <row r="171" spans="1:17" ht="21">
      <c r="B171" s="270" t="s">
        <v>1670</v>
      </c>
      <c r="C171" s="282"/>
      <c r="D171" s="243"/>
      <c r="E171" s="266"/>
      <c r="F171" s="258"/>
      <c r="I171" s="268">
        <v>2.65</v>
      </c>
    </row>
    <row r="172" spans="1:17">
      <c r="B172" s="270" t="s">
        <v>1438</v>
      </c>
      <c r="C172" s="281"/>
      <c r="D172" s="243"/>
      <c r="E172" s="266"/>
      <c r="F172" s="258"/>
    </row>
    <row r="173" spans="1:17" ht="20.399999999999999">
      <c r="B173" s="270" t="s">
        <v>1740</v>
      </c>
      <c r="C173" s="282" t="s">
        <v>1745</v>
      </c>
      <c r="D173" s="252" t="str">
        <f>$D$167</f>
        <v>xxx</v>
      </c>
      <c r="E173" s="266"/>
      <c r="F173" s="258"/>
    </row>
    <row r="174" spans="1:17" ht="20.399999999999999">
      <c r="B174" s="244" t="s">
        <v>1741</v>
      </c>
      <c r="C174" s="282" t="s">
        <v>1746</v>
      </c>
      <c r="D174" s="252" t="e">
        <f>$D$104</f>
        <v>#VALUE!</v>
      </c>
      <c r="E174" s="266"/>
      <c r="F174" s="258"/>
    </row>
    <row r="175" spans="1:17">
      <c r="B175" s="270" t="s">
        <v>1742</v>
      </c>
      <c r="C175" s="282" t="s">
        <v>1749</v>
      </c>
      <c r="D175" s="252" t="str">
        <f>$D$96</f>
        <v>xxx</v>
      </c>
      <c r="E175" s="266"/>
      <c r="F175" s="258"/>
    </row>
    <row r="176" spans="1:17" ht="20.399999999999999">
      <c r="B176" s="270" t="s">
        <v>1743</v>
      </c>
      <c r="C176" s="282" t="s">
        <v>1747</v>
      </c>
      <c r="D176" s="252" t="e">
        <f>($D$62)*10</f>
        <v>#VALUE!</v>
      </c>
      <c r="E176" s="266"/>
      <c r="F176" s="258"/>
    </row>
    <row r="177" spans="1:9" ht="20.399999999999999">
      <c r="B177" s="270" t="s">
        <v>1671</v>
      </c>
      <c r="C177" s="282" t="s">
        <v>1748</v>
      </c>
      <c r="D177" s="252" t="e">
        <f>(($D$6)*10^3)/3600</f>
        <v>#VALUE!</v>
      </c>
      <c r="E177" s="266"/>
      <c r="F177" s="258"/>
      <c r="H177" s="268" t="s">
        <v>1750</v>
      </c>
    </row>
    <row r="178" spans="1:9">
      <c r="B178" s="270" t="s">
        <v>1738</v>
      </c>
      <c r="C178" s="282" t="s">
        <v>1626</v>
      </c>
      <c r="D178" s="252" t="e">
        <f>$D$133</f>
        <v>#VALUE!</v>
      </c>
      <c r="E178" s="266"/>
      <c r="F178" s="258"/>
    </row>
    <row r="179" spans="1:9" ht="20.399999999999999">
      <c r="B179" s="270" t="s">
        <v>1680</v>
      </c>
      <c r="C179" s="282" t="s">
        <v>1744</v>
      </c>
      <c r="D179" s="243" t="e">
        <f xml:space="preserve"> (1/$D$173)*(($D$174+$D$175)*($D$176)*($D$177)+($D$178)*($D$177)^3)/10^3</f>
        <v>#VALUE!</v>
      </c>
      <c r="E179" s="266"/>
      <c r="F179" s="258"/>
      <c r="H179" s="268" t="s">
        <v>1753</v>
      </c>
      <c r="I179" s="268">
        <v>2.66</v>
      </c>
    </row>
    <row r="180" spans="1:9">
      <c r="A180" s="246" t="s">
        <v>1632</v>
      </c>
      <c r="B180" s="269" t="s">
        <v>937</v>
      </c>
      <c r="C180" s="281"/>
      <c r="D180" s="243"/>
      <c r="E180" s="266"/>
      <c r="F180" s="258"/>
    </row>
    <row r="181" spans="1:9" ht="54">
      <c r="B181" s="270" t="s">
        <v>1672</v>
      </c>
      <c r="C181" s="281"/>
      <c r="D181" s="243"/>
      <c r="E181" s="266"/>
      <c r="F181" s="258"/>
    </row>
    <row r="182" spans="1:9" ht="37.799999999999997">
      <c r="B182" s="270" t="s">
        <v>1673</v>
      </c>
      <c r="C182" s="282"/>
      <c r="D182" s="243"/>
      <c r="E182" s="266"/>
      <c r="F182" s="258"/>
      <c r="I182" s="268">
        <v>2.67</v>
      </c>
    </row>
    <row r="183" spans="1:9" ht="40.799999999999997">
      <c r="B183" s="270" t="s">
        <v>1674</v>
      </c>
      <c r="C183" s="281"/>
      <c r="D183" s="243"/>
      <c r="E183" s="266"/>
      <c r="F183" s="258"/>
    </row>
    <row r="184" spans="1:9" ht="37.799999999999997">
      <c r="B184" s="270" t="s">
        <v>1675</v>
      </c>
      <c r="C184" s="282"/>
      <c r="D184" s="243"/>
      <c r="E184" s="266"/>
      <c r="F184" s="258"/>
      <c r="I184" s="268">
        <v>2.68</v>
      </c>
    </row>
    <row r="185" spans="1:9" ht="20.399999999999999">
      <c r="B185" s="270" t="s">
        <v>1676</v>
      </c>
      <c r="C185" s="281"/>
      <c r="D185" s="243"/>
      <c r="E185" s="266"/>
      <c r="F185" s="258"/>
    </row>
    <row r="186" spans="1:9" ht="21">
      <c r="B186" s="270" t="s">
        <v>1677</v>
      </c>
      <c r="C186" s="282"/>
      <c r="D186" s="243"/>
      <c r="E186" s="266"/>
      <c r="F186" s="258"/>
      <c r="I186" s="268">
        <v>2.69</v>
      </c>
    </row>
    <row r="187" spans="1:9" ht="21">
      <c r="B187" s="267" t="s">
        <v>1758</v>
      </c>
      <c r="C187" s="282"/>
      <c r="D187" s="243"/>
      <c r="E187" s="266"/>
      <c r="F187" s="258"/>
      <c r="I187" s="268" t="s">
        <v>1660</v>
      </c>
    </row>
    <row r="188" spans="1:9" ht="33.6">
      <c r="B188" s="270" t="s">
        <v>1754</v>
      </c>
      <c r="C188" s="281"/>
      <c r="D188" s="243"/>
      <c r="E188" s="266"/>
      <c r="F188" s="258"/>
    </row>
    <row r="189" spans="1:9">
      <c r="B189" s="270" t="s">
        <v>1678</v>
      </c>
      <c r="C189" s="281"/>
      <c r="D189" s="243"/>
      <c r="E189" s="266"/>
      <c r="F189" s="258"/>
    </row>
    <row r="190" spans="1:9">
      <c r="B190" s="270" t="s">
        <v>1679</v>
      </c>
      <c r="C190" s="281"/>
      <c r="D190" s="243"/>
      <c r="E190" s="266"/>
      <c r="F190" s="258"/>
    </row>
    <row r="191" spans="1:9">
      <c r="B191" s="270" t="s">
        <v>1680</v>
      </c>
      <c r="C191" s="282" t="s">
        <v>1637</v>
      </c>
      <c r="D191" s="252" t="s">
        <v>1755</v>
      </c>
      <c r="E191" s="266"/>
      <c r="F191" s="258"/>
    </row>
    <row r="192" spans="1:9">
      <c r="B192" s="270" t="s">
        <v>1681</v>
      </c>
      <c r="C192" s="282" t="s">
        <v>1757</v>
      </c>
      <c r="D192" s="252" t="s">
        <v>1483</v>
      </c>
      <c r="E192" s="243" t="s">
        <v>1756</v>
      </c>
      <c r="F192" s="258" t="str">
        <f>$D$191</f>
        <v xml:space="preserve">(… ÷ …) </v>
      </c>
      <c r="I192" s="268">
        <v>2.71</v>
      </c>
    </row>
    <row r="193" spans="1:9">
      <c r="B193" s="267" t="s">
        <v>1759</v>
      </c>
      <c r="C193" s="281"/>
      <c r="D193" s="243"/>
      <c r="E193" s="266"/>
      <c r="F193" s="258"/>
    </row>
    <row r="194" spans="1:9" ht="40.799999999999997">
      <c r="B194" s="270" t="s">
        <v>1760</v>
      </c>
      <c r="C194" s="282" t="s">
        <v>1744</v>
      </c>
      <c r="D194" s="243" t="e">
        <f>$D$179</f>
        <v>#VALUE!</v>
      </c>
      <c r="E194" s="266"/>
      <c r="F194" s="258"/>
    </row>
    <row r="195" spans="1:9">
      <c r="B195" s="270" t="s">
        <v>1761</v>
      </c>
      <c r="C195" s="282" t="s">
        <v>1764</v>
      </c>
      <c r="D195" s="256" t="str">
        <f>$D$161</f>
        <v>xxx</v>
      </c>
      <c r="E195" s="268"/>
      <c r="F195" s="258"/>
    </row>
    <row r="196" spans="1:9">
      <c r="B196" s="258"/>
      <c r="C196" s="282" t="s">
        <v>1765</v>
      </c>
      <c r="D196" s="256" t="str">
        <f>$D$162</f>
        <v>xxx</v>
      </c>
      <c r="E196" s="268"/>
      <c r="F196" s="258"/>
    </row>
    <row r="197" spans="1:9">
      <c r="B197" s="258"/>
      <c r="C197" s="282" t="s">
        <v>1766</v>
      </c>
      <c r="D197" s="256" t="str">
        <f>$D$163</f>
        <v>xxx</v>
      </c>
      <c r="E197" s="268"/>
      <c r="F197" s="258"/>
    </row>
    <row r="198" spans="1:9">
      <c r="B198" s="270" t="s">
        <v>1762</v>
      </c>
      <c r="C198" s="282" t="s">
        <v>1638</v>
      </c>
      <c r="D198" s="256" t="str">
        <f>$D$192</f>
        <v>xxx</v>
      </c>
      <c r="E198" s="243" t="s">
        <v>849</v>
      </c>
      <c r="F198" s="258"/>
    </row>
    <row r="199" spans="1:9" ht="20.399999999999999">
      <c r="B199" s="267" t="s">
        <v>1769</v>
      </c>
      <c r="C199" s="282" t="s">
        <v>1763</v>
      </c>
      <c r="D199" s="243" t="e">
        <f>($D$194)/((($D$195)*($D$198))+(($D$196)*($D$198)^2)-(($D$197)*((D198)^3)))</f>
        <v>#VALUE!</v>
      </c>
      <c r="E199" s="266"/>
      <c r="F199" s="258"/>
      <c r="I199" s="268">
        <v>2.72</v>
      </c>
    </row>
    <row r="200" spans="1:9">
      <c r="B200" s="270" t="s">
        <v>1682</v>
      </c>
      <c r="C200" s="281"/>
      <c r="D200" s="243"/>
      <c r="E200" s="266"/>
      <c r="F200" s="258"/>
    </row>
    <row r="201" spans="1:9" ht="20.399999999999999">
      <c r="B201" s="270" t="s">
        <v>1683</v>
      </c>
      <c r="C201" s="282" t="s">
        <v>1763</v>
      </c>
      <c r="D201" s="252" t="s">
        <v>1483</v>
      </c>
      <c r="E201" s="268"/>
      <c r="F201" s="270"/>
      <c r="H201" s="268" t="s">
        <v>1753</v>
      </c>
      <c r="I201" s="268">
        <v>2.73</v>
      </c>
    </row>
    <row r="202" spans="1:9" ht="20.399999999999999">
      <c r="B202" s="270" t="s">
        <v>1684</v>
      </c>
      <c r="C202" s="282" t="s">
        <v>1767</v>
      </c>
      <c r="D202" s="252" t="s">
        <v>1483</v>
      </c>
      <c r="E202" s="243"/>
      <c r="F202" s="258"/>
      <c r="H202" s="268" t="s">
        <v>1768</v>
      </c>
      <c r="I202" s="268">
        <v>2.74</v>
      </c>
    </row>
    <row r="203" spans="1:9">
      <c r="A203" s="246">
        <v>3</v>
      </c>
      <c r="B203" s="259" t="s">
        <v>1806</v>
      </c>
      <c r="C203" s="282"/>
      <c r="D203" s="252"/>
      <c r="E203" s="243"/>
      <c r="F203" s="258"/>
    </row>
    <row r="204" spans="1:9">
      <c r="A204" s="246" t="s">
        <v>1826</v>
      </c>
      <c r="B204" s="269" t="s">
        <v>1657</v>
      </c>
      <c r="C204" s="282"/>
      <c r="D204" s="252"/>
      <c r="E204" s="243"/>
      <c r="F204" s="258"/>
    </row>
    <row r="205" spans="1:9">
      <c r="A205" s="246" t="s">
        <v>1828</v>
      </c>
      <c r="B205" s="248" t="s">
        <v>1827</v>
      </c>
      <c r="C205" s="282"/>
      <c r="D205" s="252"/>
      <c r="E205" s="243"/>
      <c r="F205" s="258"/>
    </row>
    <row r="206" spans="1:9">
      <c r="B206" s="270" t="s">
        <v>1809</v>
      </c>
      <c r="C206" s="282"/>
      <c r="D206" s="252"/>
      <c r="E206" s="243"/>
      <c r="F206" s="258"/>
    </row>
    <row r="207" spans="1:9">
      <c r="B207" s="270" t="s">
        <v>1808</v>
      </c>
      <c r="C207" s="282"/>
      <c r="D207" s="252" t="s">
        <v>1807</v>
      </c>
      <c r="E207" s="243"/>
      <c r="F207" s="258"/>
    </row>
    <row r="208" spans="1:9">
      <c r="B208" s="270" t="s">
        <v>1811</v>
      </c>
      <c r="C208" s="282"/>
      <c r="D208" s="252" t="s">
        <v>1810</v>
      </c>
      <c r="E208" s="243"/>
      <c r="F208" s="258"/>
    </row>
    <row r="209" spans="2:9">
      <c r="B209" s="270" t="s">
        <v>1812</v>
      </c>
      <c r="C209" s="282"/>
      <c r="D209" s="252" t="s">
        <v>1810</v>
      </c>
      <c r="E209" s="243"/>
      <c r="F209" s="258"/>
    </row>
    <row r="210" spans="2:9" ht="33.6">
      <c r="B210" s="270" t="s">
        <v>1814</v>
      </c>
      <c r="C210" s="282"/>
      <c r="D210" s="252"/>
      <c r="E210" s="243"/>
      <c r="F210" s="258"/>
    </row>
    <row r="211" spans="2:9" ht="20.399999999999999">
      <c r="B211" s="270"/>
      <c r="C211" s="282"/>
      <c r="D211" s="243" t="s">
        <v>1815</v>
      </c>
      <c r="E211" s="243"/>
      <c r="F211" s="258"/>
      <c r="H211" s="268" t="s">
        <v>9</v>
      </c>
    </row>
    <row r="212" spans="2:9" ht="20.399999999999999">
      <c r="B212" s="270"/>
      <c r="C212" s="282"/>
      <c r="D212" s="243" t="s">
        <v>1816</v>
      </c>
      <c r="E212" s="243"/>
      <c r="F212" s="258"/>
      <c r="H212" s="268" t="s">
        <v>9</v>
      </c>
    </row>
    <row r="213" spans="2:9">
      <c r="B213" s="270" t="s">
        <v>1817</v>
      </c>
      <c r="C213" s="282"/>
      <c r="D213" s="252"/>
      <c r="E213" s="243"/>
      <c r="F213" s="258"/>
    </row>
    <row r="214" spans="2:9" ht="20.399999999999999">
      <c r="B214" s="268"/>
      <c r="C214" s="283" t="s">
        <v>2113</v>
      </c>
      <c r="D214" s="252" t="str">
        <f>$D$23</f>
        <v>xxx</v>
      </c>
      <c r="E214" s="252"/>
      <c r="F214" s="255"/>
      <c r="G214" s="272"/>
      <c r="H214" s="272" t="s">
        <v>9</v>
      </c>
    </row>
    <row r="215" spans="2:9" ht="20.399999999999999">
      <c r="B215" s="268"/>
      <c r="C215" s="283" t="s">
        <v>2114</v>
      </c>
      <c r="D215" s="252" t="e">
        <f>$D$29</f>
        <v>#VALUE!</v>
      </c>
      <c r="E215" s="252"/>
      <c r="F215" s="255"/>
      <c r="G215" s="272"/>
      <c r="H215" s="272" t="s">
        <v>9</v>
      </c>
    </row>
    <row r="216" spans="2:9" ht="20.399999999999999">
      <c r="B216" s="268"/>
      <c r="C216" s="283" t="s">
        <v>2115</v>
      </c>
      <c r="D216" s="252" t="str">
        <f>$D$69</f>
        <v>xxx</v>
      </c>
      <c r="E216" s="252"/>
      <c r="F216" s="255"/>
      <c r="G216" s="272"/>
      <c r="H216" s="272" t="s">
        <v>9</v>
      </c>
    </row>
    <row r="217" spans="2:9" ht="20.399999999999999">
      <c r="B217" s="268"/>
      <c r="C217" s="283" t="s">
        <v>2116</v>
      </c>
      <c r="D217" s="252" t="e">
        <f>$D$77</f>
        <v>#VALUE!</v>
      </c>
      <c r="E217" s="252"/>
      <c r="F217" s="255"/>
      <c r="G217" s="272"/>
      <c r="H217" s="272" t="s">
        <v>9</v>
      </c>
    </row>
    <row r="218" spans="2:9" ht="50.4">
      <c r="B218" s="270" t="s">
        <v>2104</v>
      </c>
      <c r="C218" s="282"/>
      <c r="D218" s="252"/>
      <c r="E218" s="243"/>
      <c r="F218" s="258"/>
    </row>
    <row r="219" spans="2:9" ht="20.399999999999999">
      <c r="B219" s="270" t="s">
        <v>2106</v>
      </c>
      <c r="C219" s="281"/>
      <c r="D219" s="243"/>
      <c r="E219" s="243"/>
      <c r="F219" s="258"/>
      <c r="I219" s="270"/>
    </row>
    <row r="220" spans="2:9" ht="20.399999999999999">
      <c r="B220" s="270" t="s">
        <v>2105</v>
      </c>
      <c r="C220" s="282" t="s">
        <v>1813</v>
      </c>
      <c r="D220" s="243" t="str">
        <f>$D$214</f>
        <v>xxx</v>
      </c>
      <c r="E220" s="243"/>
      <c r="F220" s="258"/>
      <c r="H220" s="268" t="s">
        <v>9</v>
      </c>
    </row>
    <row r="221" spans="2:9" ht="20.399999999999999">
      <c r="B221" s="270" t="s">
        <v>2107</v>
      </c>
      <c r="C221" s="282"/>
      <c r="D221" s="243"/>
      <c r="E221" s="243"/>
      <c r="F221" s="258"/>
    </row>
    <row r="222" spans="2:9" ht="20.399999999999999">
      <c r="B222" s="270" t="s">
        <v>2108</v>
      </c>
      <c r="C222" s="282" t="s">
        <v>1824</v>
      </c>
      <c r="D222" s="243" t="str">
        <f>$D$216</f>
        <v>xxx</v>
      </c>
      <c r="E222" s="243"/>
      <c r="F222" s="258"/>
      <c r="H222" s="268" t="s">
        <v>9</v>
      </c>
    </row>
    <row r="223" spans="2:9">
      <c r="B223" s="270" t="s">
        <v>1818</v>
      </c>
      <c r="C223" s="282"/>
      <c r="D223" s="252"/>
      <c r="E223" s="243"/>
      <c r="F223" s="258"/>
    </row>
    <row r="224" spans="2:9" ht="20.399999999999999">
      <c r="B224" s="257" t="s">
        <v>2102</v>
      </c>
      <c r="D224" s="243" t="s">
        <v>1819</v>
      </c>
      <c r="E224" s="243"/>
      <c r="F224" s="258"/>
      <c r="H224" s="268" t="s">
        <v>9</v>
      </c>
    </row>
    <row r="225" spans="1:9" ht="20.399999999999999">
      <c r="B225" s="270" t="s">
        <v>1820</v>
      </c>
      <c r="C225" s="294"/>
      <c r="D225" s="243" t="s">
        <v>1819</v>
      </c>
      <c r="E225" s="243"/>
      <c r="F225" s="258"/>
      <c r="H225" s="268" t="s">
        <v>9</v>
      </c>
    </row>
    <row r="226" spans="1:9">
      <c r="B226" s="270" t="s">
        <v>1821</v>
      </c>
      <c r="C226" s="281"/>
      <c r="D226" s="252"/>
      <c r="E226" s="243"/>
      <c r="F226" s="258"/>
    </row>
    <row r="227" spans="1:9" ht="20.399999999999999">
      <c r="B227" s="245" t="s">
        <v>2100</v>
      </c>
      <c r="C227" s="282"/>
      <c r="D227" s="243"/>
      <c r="E227" s="243"/>
      <c r="F227" s="258"/>
    </row>
    <row r="228" spans="1:9">
      <c r="C228" s="283" t="s">
        <v>1823</v>
      </c>
      <c r="D228" s="252" t="str">
        <f>$D$214</f>
        <v>xxx</v>
      </c>
      <c r="E228" s="252"/>
      <c r="F228" s="255"/>
      <c r="G228" s="272"/>
      <c r="H228" s="272" t="s">
        <v>9</v>
      </c>
    </row>
    <row r="229" spans="1:9">
      <c r="C229" s="283" t="s">
        <v>1823</v>
      </c>
      <c r="D229" s="252" t="e">
        <f>$D$215</f>
        <v>#VALUE!</v>
      </c>
      <c r="E229" s="252"/>
      <c r="F229" s="255"/>
      <c r="G229" s="272"/>
      <c r="H229" s="272" t="s">
        <v>9</v>
      </c>
    </row>
    <row r="230" spans="1:9">
      <c r="C230" s="283" t="s">
        <v>1823</v>
      </c>
      <c r="D230" s="252" t="str">
        <f>$D$216</f>
        <v>xxx</v>
      </c>
      <c r="E230" s="252"/>
      <c r="F230" s="255"/>
      <c r="G230" s="272"/>
      <c r="H230" s="272" t="s">
        <v>9</v>
      </c>
    </row>
    <row r="231" spans="1:9">
      <c r="C231" s="283" t="s">
        <v>1823</v>
      </c>
      <c r="D231" s="252" t="e">
        <f>$D$217</f>
        <v>#VALUE!</v>
      </c>
      <c r="E231" s="252"/>
      <c r="F231" s="255"/>
      <c r="G231" s="272"/>
      <c r="H231" s="272" t="s">
        <v>9</v>
      </c>
    </row>
    <row r="232" spans="1:9" ht="20.399999999999999">
      <c r="B232" s="245" t="s">
        <v>2101</v>
      </c>
      <c r="C232" s="282"/>
      <c r="D232" s="243"/>
      <c r="E232" s="243"/>
      <c r="F232" s="258"/>
    </row>
    <row r="233" spans="1:9">
      <c r="C233" s="283" t="s">
        <v>1825</v>
      </c>
      <c r="D233" s="252" t="str">
        <f>$D$214</f>
        <v>xxx</v>
      </c>
      <c r="E233" s="252"/>
      <c r="F233" s="255"/>
      <c r="G233" s="272"/>
      <c r="H233" s="272" t="s">
        <v>9</v>
      </c>
    </row>
    <row r="234" spans="1:9">
      <c r="C234" s="283" t="s">
        <v>1825</v>
      </c>
      <c r="D234" s="252" t="e">
        <f>$D$215</f>
        <v>#VALUE!</v>
      </c>
      <c r="E234" s="252"/>
      <c r="F234" s="255"/>
      <c r="G234" s="272"/>
      <c r="H234" s="272" t="s">
        <v>9</v>
      </c>
    </row>
    <row r="235" spans="1:9">
      <c r="C235" s="283" t="s">
        <v>1825</v>
      </c>
      <c r="D235" s="252" t="str">
        <f>$D$216</f>
        <v>xxx</v>
      </c>
      <c r="E235" s="252"/>
      <c r="F235" s="255"/>
      <c r="G235" s="272"/>
      <c r="H235" s="272" t="s">
        <v>9</v>
      </c>
    </row>
    <row r="236" spans="1:9">
      <c r="C236" s="283" t="s">
        <v>1825</v>
      </c>
      <c r="D236" s="252" t="e">
        <f>$D$217</f>
        <v>#VALUE!</v>
      </c>
      <c r="E236" s="252"/>
      <c r="F236" s="255"/>
      <c r="G236" s="272"/>
      <c r="H236" s="272" t="s">
        <v>9</v>
      </c>
    </row>
    <row r="237" spans="1:9">
      <c r="B237" s="270" t="s">
        <v>1822</v>
      </c>
      <c r="C237" s="294"/>
      <c r="D237" s="252"/>
      <c r="E237" s="243"/>
      <c r="F237" s="258"/>
      <c r="H237" s="268" t="s">
        <v>9</v>
      </c>
      <c r="I237" s="270">
        <v>-2.75</v>
      </c>
    </row>
    <row r="238" spans="1:9">
      <c r="A238" s="292" t="s">
        <v>553</v>
      </c>
      <c r="B238" s="248" t="s">
        <v>1901</v>
      </c>
      <c r="C238" s="281"/>
      <c r="D238" s="243"/>
      <c r="E238" s="243"/>
      <c r="F238" s="258"/>
      <c r="I238" s="270"/>
    </row>
    <row r="239" spans="1:9">
      <c r="A239" s="292"/>
      <c r="B239" s="248"/>
      <c r="C239" s="281"/>
      <c r="D239" s="243"/>
      <c r="E239" s="243"/>
      <c r="F239" s="258"/>
      <c r="I239" s="270"/>
    </row>
    <row r="240" spans="1:9">
      <c r="A240" s="292"/>
      <c r="B240" s="248"/>
      <c r="C240" s="281"/>
      <c r="D240" s="243"/>
      <c r="E240" s="243"/>
      <c r="F240" s="258"/>
      <c r="I240" s="270"/>
    </row>
    <row r="241" spans="1:9">
      <c r="A241" s="292"/>
      <c r="B241" s="271" t="s">
        <v>2103</v>
      </c>
      <c r="C241" s="281"/>
      <c r="D241" s="243"/>
      <c r="E241" s="243"/>
      <c r="F241" s="258"/>
      <c r="I241" s="270"/>
    </row>
    <row r="242" spans="1:9">
      <c r="A242" s="292"/>
      <c r="B242" s="248"/>
      <c r="C242" s="282" t="s">
        <v>1610</v>
      </c>
      <c r="D242" s="243" t="str">
        <f>$D$108</f>
        <v>xxx</v>
      </c>
      <c r="E242" s="243"/>
      <c r="F242" s="258"/>
      <c r="I242" s="270"/>
    </row>
    <row r="243" spans="1:9" ht="20.399999999999999">
      <c r="B243" s="270" t="s">
        <v>1829</v>
      </c>
      <c r="C243" s="281"/>
      <c r="D243" s="243"/>
      <c r="E243" s="243"/>
      <c r="F243" s="258"/>
      <c r="I243" s="270"/>
    </row>
    <row r="244" spans="1:9" ht="20.399999999999999">
      <c r="B244" s="270" t="s">
        <v>1830</v>
      </c>
      <c r="C244" s="281"/>
      <c r="D244" s="243"/>
      <c r="E244" s="243"/>
      <c r="F244" s="258"/>
      <c r="I244" s="270"/>
    </row>
    <row r="245" spans="1:9" ht="20.399999999999999">
      <c r="B245" s="270" t="s">
        <v>1843</v>
      </c>
      <c r="C245" s="282"/>
      <c r="D245" s="243"/>
      <c r="E245" s="243"/>
      <c r="F245" s="258"/>
      <c r="I245" s="270">
        <v>-2.76</v>
      </c>
    </row>
    <row r="246" spans="1:9" ht="20.399999999999999">
      <c r="B246" s="270"/>
      <c r="C246" s="282" t="s">
        <v>2109</v>
      </c>
      <c r="D246" s="252" t="e">
        <f>($D$242)*($D$214)*10</f>
        <v>#VALUE!</v>
      </c>
      <c r="E246" s="268"/>
      <c r="F246" s="258"/>
      <c r="H246" s="268" t="s">
        <v>1658</v>
      </c>
      <c r="I246" s="270"/>
    </row>
    <row r="247" spans="1:9" ht="20.399999999999999">
      <c r="B247" s="270"/>
      <c r="C247" s="282" t="s">
        <v>2110</v>
      </c>
      <c r="D247" s="252" t="e">
        <f>($D$242)*($D$215)*10</f>
        <v>#VALUE!</v>
      </c>
      <c r="E247" s="268"/>
      <c r="F247" s="258"/>
      <c r="H247" s="268" t="s">
        <v>1658</v>
      </c>
      <c r="I247" s="270"/>
    </row>
    <row r="248" spans="1:9" ht="20.399999999999999">
      <c r="B248" s="270" t="s">
        <v>1831</v>
      </c>
      <c r="C248" s="281"/>
      <c r="D248" s="243"/>
      <c r="E248" s="243"/>
      <c r="F248" s="258"/>
      <c r="I248" s="270"/>
    </row>
    <row r="249" spans="1:9" ht="20.399999999999999">
      <c r="B249" s="270" t="s">
        <v>1844</v>
      </c>
      <c r="C249" s="281"/>
      <c r="D249" s="243"/>
      <c r="E249" s="243"/>
      <c r="F249" s="258"/>
      <c r="I249" s="270"/>
    </row>
    <row r="250" spans="1:9" ht="20.399999999999999">
      <c r="B250" s="270"/>
      <c r="C250" s="282" t="s">
        <v>2111</v>
      </c>
      <c r="D250" s="252" t="e">
        <f>($D$242)*($D$216)*10</f>
        <v>#VALUE!</v>
      </c>
      <c r="E250" s="243"/>
      <c r="F250" s="258"/>
      <c r="H250" s="268" t="s">
        <v>1658</v>
      </c>
      <c r="I250" s="270"/>
    </row>
    <row r="251" spans="1:9" ht="20.399999999999999">
      <c r="B251" s="270"/>
      <c r="C251" s="282" t="s">
        <v>2112</v>
      </c>
      <c r="D251" s="252" t="e">
        <f>($D$242)*($D$217)*10</f>
        <v>#VALUE!</v>
      </c>
      <c r="E251" s="243"/>
      <c r="F251" s="258"/>
      <c r="H251" s="268" t="s">
        <v>1658</v>
      </c>
      <c r="I251" s="270"/>
    </row>
    <row r="252" spans="1:9" ht="33.6">
      <c r="B252" s="270" t="s">
        <v>1832</v>
      </c>
      <c r="C252" s="281"/>
      <c r="D252" s="243"/>
      <c r="E252" s="243"/>
      <c r="F252" s="258"/>
      <c r="I252" s="270"/>
    </row>
    <row r="253" spans="1:9" ht="20.399999999999999">
      <c r="B253" s="270" t="s">
        <v>1833</v>
      </c>
      <c r="C253" s="294"/>
      <c r="D253" s="243"/>
      <c r="E253" s="243"/>
      <c r="F253" s="258"/>
      <c r="I253" s="270">
        <v>-2.77</v>
      </c>
    </row>
    <row r="254" spans="1:9">
      <c r="B254" s="270" t="s">
        <v>1834</v>
      </c>
      <c r="C254" s="281"/>
      <c r="D254" s="243"/>
      <c r="E254" s="243"/>
      <c r="F254" s="258"/>
      <c r="I254" s="270"/>
    </row>
    <row r="255" spans="1:9" ht="20.399999999999999">
      <c r="B255" s="270" t="s">
        <v>1835</v>
      </c>
      <c r="C255" s="294"/>
      <c r="D255" s="243"/>
      <c r="E255" s="243"/>
      <c r="F255" s="258"/>
      <c r="I255" s="270">
        <v>-2.78</v>
      </c>
    </row>
    <row r="256" spans="1:9">
      <c r="B256" s="270" t="s">
        <v>1438</v>
      </c>
      <c r="C256" s="281"/>
      <c r="D256" s="243"/>
      <c r="E256" s="243"/>
      <c r="F256" s="258"/>
      <c r="I256" s="270"/>
    </row>
    <row r="257" spans="1:9" ht="20.399999999999999">
      <c r="B257" s="270" t="s">
        <v>1846</v>
      </c>
      <c r="C257" s="282"/>
      <c r="D257" s="243" t="s">
        <v>1845</v>
      </c>
      <c r="E257" s="243"/>
      <c r="F257" s="258"/>
      <c r="I257" s="270"/>
    </row>
    <row r="258" spans="1:9" ht="20.399999999999999">
      <c r="B258" s="270" t="s">
        <v>1847</v>
      </c>
      <c r="C258" s="282"/>
      <c r="D258" s="243"/>
      <c r="E258" s="243"/>
      <c r="F258" s="258"/>
      <c r="I258" s="270"/>
    </row>
    <row r="259" spans="1:9">
      <c r="B259" s="270" t="s">
        <v>1836</v>
      </c>
      <c r="C259" s="281"/>
      <c r="D259" s="243"/>
      <c r="E259" s="243"/>
      <c r="F259" s="258"/>
      <c r="I259" s="270"/>
    </row>
    <row r="260" spans="1:9" ht="20.399999999999999">
      <c r="B260" s="270" t="s">
        <v>1848</v>
      </c>
      <c r="C260" s="282"/>
      <c r="D260" s="243"/>
      <c r="E260" s="243"/>
      <c r="F260" s="258"/>
      <c r="I260" s="270"/>
    </row>
    <row r="261" spans="1:9">
      <c r="B261" s="270" t="s">
        <v>1837</v>
      </c>
      <c r="C261" s="281"/>
      <c r="D261" s="243"/>
      <c r="E261" s="243"/>
      <c r="F261" s="258"/>
      <c r="I261" s="270"/>
    </row>
    <row r="262" spans="1:9" ht="20.399999999999999">
      <c r="B262" s="270" t="s">
        <v>1838</v>
      </c>
      <c r="C262" s="294"/>
      <c r="D262" s="243"/>
      <c r="E262" s="243"/>
      <c r="F262" s="258"/>
      <c r="I262" s="270">
        <v>-2.79</v>
      </c>
    </row>
    <row r="263" spans="1:9">
      <c r="B263" s="270" t="s">
        <v>1839</v>
      </c>
      <c r="C263" s="294"/>
      <c r="D263" s="243"/>
      <c r="E263" s="243"/>
      <c r="F263" s="258"/>
      <c r="I263" s="258"/>
    </row>
    <row r="264" spans="1:9" ht="20.399999999999999">
      <c r="B264" s="270" t="s">
        <v>1840</v>
      </c>
      <c r="C264" s="294"/>
      <c r="D264" s="243"/>
      <c r="E264" s="243"/>
      <c r="F264" s="258"/>
      <c r="I264" s="258"/>
    </row>
    <row r="265" spans="1:9" ht="33.6">
      <c r="B265" s="270" t="s">
        <v>1841</v>
      </c>
      <c r="C265" s="294"/>
      <c r="D265" s="243"/>
      <c r="E265" s="243"/>
      <c r="F265" s="258"/>
      <c r="I265" s="258"/>
    </row>
    <row r="266" spans="1:9" ht="20.399999999999999">
      <c r="B266" s="270" t="s">
        <v>1842</v>
      </c>
      <c r="C266" s="294"/>
      <c r="D266" s="243"/>
      <c r="E266" s="243"/>
      <c r="F266" s="258"/>
      <c r="I266" s="270" t="s">
        <v>1688</v>
      </c>
    </row>
    <row r="267" spans="1:9">
      <c r="A267" s="246" t="s">
        <v>1876</v>
      </c>
      <c r="B267" s="269" t="s">
        <v>1875</v>
      </c>
      <c r="C267" s="281"/>
      <c r="D267" s="243"/>
      <c r="E267" s="243"/>
      <c r="F267" s="258"/>
      <c r="I267" s="270"/>
    </row>
    <row r="268" spans="1:9" ht="50.4">
      <c r="B268" s="270" t="s">
        <v>1849</v>
      </c>
      <c r="C268" s="281"/>
      <c r="D268" s="243"/>
      <c r="E268" s="243"/>
      <c r="F268" s="258"/>
      <c r="I268" s="270"/>
    </row>
    <row r="269" spans="1:9">
      <c r="B269" s="270" t="s">
        <v>1850</v>
      </c>
      <c r="C269" s="281"/>
      <c r="D269" s="243"/>
      <c r="E269" s="243"/>
      <c r="F269" s="258"/>
      <c r="I269" s="270"/>
    </row>
    <row r="270" spans="1:9">
      <c r="B270" s="270" t="s">
        <v>1851</v>
      </c>
      <c r="C270" s="281"/>
      <c r="D270" s="243"/>
      <c r="E270" s="243"/>
      <c r="F270" s="258"/>
      <c r="I270" s="270"/>
    </row>
    <row r="271" spans="1:9">
      <c r="B271" s="270" t="s">
        <v>1852</v>
      </c>
      <c r="C271" s="281"/>
      <c r="D271" s="243"/>
      <c r="E271" s="243"/>
      <c r="F271" s="258"/>
      <c r="I271" s="270"/>
    </row>
    <row r="272" spans="1:9">
      <c r="A272" s="246" t="s">
        <v>1878</v>
      </c>
      <c r="B272" s="248" t="s">
        <v>1877</v>
      </c>
      <c r="C272" s="281"/>
      <c r="D272" s="243"/>
      <c r="E272" s="243"/>
      <c r="F272" s="258"/>
      <c r="I272" s="270"/>
    </row>
    <row r="273" spans="1:9">
      <c r="A273" s="246" t="s">
        <v>1828</v>
      </c>
      <c r="B273" s="270" t="s">
        <v>1879</v>
      </c>
      <c r="C273" s="281"/>
      <c r="D273" s="243"/>
      <c r="E273" s="243"/>
      <c r="F273" s="258"/>
      <c r="I273" s="270"/>
    </row>
    <row r="274" spans="1:9">
      <c r="B274" s="270" t="s">
        <v>1853</v>
      </c>
      <c r="C274" s="281"/>
      <c r="D274" s="243"/>
      <c r="E274" s="243"/>
      <c r="F274" s="258"/>
      <c r="I274" s="270"/>
    </row>
    <row r="275" spans="1:9">
      <c r="B275" s="270" t="s">
        <v>1854</v>
      </c>
      <c r="C275" s="281"/>
      <c r="D275" s="243"/>
      <c r="E275" s="243"/>
      <c r="F275" s="258"/>
      <c r="I275" s="270"/>
    </row>
    <row r="276" spans="1:9" ht="33.6">
      <c r="B276" s="270" t="s">
        <v>1855</v>
      </c>
      <c r="C276" s="281"/>
      <c r="D276" s="243"/>
      <c r="E276" s="243"/>
      <c r="F276" s="258"/>
      <c r="I276" s="270"/>
    </row>
    <row r="277" spans="1:9" ht="20.399999999999999">
      <c r="B277" s="270" t="s">
        <v>1856</v>
      </c>
      <c r="C277" s="281"/>
      <c r="D277" s="243"/>
      <c r="E277" s="243"/>
      <c r="F277" s="258"/>
      <c r="I277" s="270"/>
    </row>
    <row r="278" spans="1:9" ht="33.6">
      <c r="B278" s="270" t="s">
        <v>1857</v>
      </c>
      <c r="C278" s="281"/>
      <c r="D278" s="243"/>
      <c r="E278" s="243"/>
      <c r="F278" s="258"/>
      <c r="I278" s="270"/>
    </row>
    <row r="279" spans="1:9" ht="33.6">
      <c r="B279" s="270" t="s">
        <v>1858</v>
      </c>
      <c r="C279" s="281"/>
      <c r="D279" s="243"/>
      <c r="E279" s="243"/>
      <c r="F279" s="258"/>
      <c r="I279" s="270"/>
    </row>
    <row r="280" spans="1:9" ht="33.6">
      <c r="B280" s="270" t="s">
        <v>1859</v>
      </c>
      <c r="C280" s="281"/>
      <c r="D280" s="243"/>
      <c r="E280" s="243"/>
      <c r="F280" s="258"/>
      <c r="I280" s="270"/>
    </row>
    <row r="281" spans="1:9">
      <c r="A281" s="246" t="s">
        <v>1632</v>
      </c>
      <c r="B281" s="270" t="s">
        <v>1880</v>
      </c>
      <c r="C281" s="281"/>
      <c r="D281" s="243"/>
      <c r="E281" s="243"/>
      <c r="F281" s="258"/>
      <c r="I281" s="270"/>
    </row>
    <row r="282" spans="1:9" ht="33.6">
      <c r="B282" s="270" t="s">
        <v>1860</v>
      </c>
      <c r="C282" s="281"/>
      <c r="D282" s="243"/>
      <c r="E282" s="243"/>
      <c r="F282" s="258"/>
      <c r="I282" s="270"/>
    </row>
    <row r="283" spans="1:9" ht="20.399999999999999">
      <c r="B283" s="270" t="s">
        <v>1865</v>
      </c>
      <c r="C283" s="294"/>
      <c r="D283" s="243"/>
      <c r="E283" s="243"/>
      <c r="F283" s="258"/>
      <c r="H283" s="268" t="s">
        <v>9</v>
      </c>
      <c r="I283" s="270"/>
    </row>
    <row r="284" spans="1:9" ht="20.399999999999999">
      <c r="B284" s="270"/>
      <c r="C284" s="282" t="s">
        <v>1862</v>
      </c>
      <c r="D284" s="243" t="e">
        <f>$D$23/2</f>
        <v>#VALUE!</v>
      </c>
      <c r="E284" s="243"/>
      <c r="F284" s="258"/>
      <c r="I284" s="270"/>
    </row>
    <row r="285" spans="1:9" ht="20.399999999999999">
      <c r="B285" s="270" t="s">
        <v>1866</v>
      </c>
      <c r="C285" s="282"/>
      <c r="D285" s="243"/>
      <c r="E285" s="243"/>
      <c r="F285" s="258"/>
      <c r="H285" s="268" t="s">
        <v>9</v>
      </c>
      <c r="I285" s="270"/>
    </row>
    <row r="286" spans="1:9" ht="20.399999999999999">
      <c r="B286" s="270"/>
      <c r="C286" s="282" t="s">
        <v>1863</v>
      </c>
      <c r="D286" s="243" t="e">
        <f>$D$29/2</f>
        <v>#VALUE!</v>
      </c>
      <c r="E286" s="243"/>
      <c r="F286" s="258"/>
      <c r="I286" s="270"/>
    </row>
    <row r="287" spans="1:9" ht="20.399999999999999">
      <c r="B287" s="270" t="s">
        <v>1867</v>
      </c>
      <c r="C287" s="282"/>
      <c r="D287" s="243"/>
      <c r="E287" s="243"/>
      <c r="F287" s="258"/>
      <c r="H287" s="268" t="s">
        <v>9</v>
      </c>
      <c r="I287" s="270"/>
    </row>
    <row r="288" spans="1:9" ht="20.399999999999999">
      <c r="B288" s="270"/>
      <c r="C288" s="282" t="s">
        <v>1659</v>
      </c>
      <c r="D288" s="243" t="e">
        <f>($D$69)/2</f>
        <v>#VALUE!</v>
      </c>
      <c r="E288" s="243"/>
      <c r="F288" s="258"/>
      <c r="I288" s="270"/>
    </row>
    <row r="289" spans="1:9" ht="20.399999999999999">
      <c r="B289" s="270" t="s">
        <v>1868</v>
      </c>
      <c r="C289" s="282"/>
      <c r="D289" s="243"/>
      <c r="E289" s="243"/>
      <c r="F289" s="258"/>
      <c r="H289" s="268" t="s">
        <v>9</v>
      </c>
      <c r="I289" s="270"/>
    </row>
    <row r="290" spans="1:9" ht="20.399999999999999">
      <c r="B290" s="270"/>
      <c r="C290" s="282" t="s">
        <v>1864</v>
      </c>
      <c r="D290" s="243" t="e">
        <f>$D$77/2</f>
        <v>#VALUE!</v>
      </c>
      <c r="E290" s="243"/>
      <c r="F290" s="258"/>
      <c r="I290" s="270"/>
    </row>
    <row r="291" spans="1:9" ht="20.399999999999999">
      <c r="B291" s="270" t="s">
        <v>1871</v>
      </c>
      <c r="C291" s="282" t="s">
        <v>1870</v>
      </c>
      <c r="D291" s="243" t="s">
        <v>2058</v>
      </c>
      <c r="E291" s="243"/>
      <c r="F291" s="258"/>
      <c r="I291" s="270"/>
    </row>
    <row r="292" spans="1:9" ht="33.6">
      <c r="B292" s="270" t="s">
        <v>1881</v>
      </c>
      <c r="C292" s="282" t="s">
        <v>1869</v>
      </c>
      <c r="D292" s="243"/>
      <c r="E292" s="243"/>
      <c r="F292" s="258"/>
      <c r="I292" s="270"/>
    </row>
    <row r="293" spans="1:9" ht="20.399999999999999">
      <c r="B293" s="244" t="s">
        <v>1882</v>
      </c>
      <c r="C293" s="282" t="s">
        <v>1825</v>
      </c>
      <c r="D293" s="243" t="s">
        <v>1872</v>
      </c>
      <c r="E293" s="243"/>
      <c r="F293" s="258"/>
      <c r="I293" s="270"/>
    </row>
    <row r="294" spans="1:9">
      <c r="B294" s="270" t="s">
        <v>1861</v>
      </c>
      <c r="C294" s="282" t="s">
        <v>1825</v>
      </c>
      <c r="D294" s="243" t="s">
        <v>1873</v>
      </c>
      <c r="E294" s="243"/>
      <c r="F294" s="258"/>
      <c r="I294" s="270"/>
    </row>
    <row r="295" spans="1:9">
      <c r="B295" s="258"/>
      <c r="C295" s="282" t="s">
        <v>1825</v>
      </c>
      <c r="D295" s="252" t="s">
        <v>1410</v>
      </c>
      <c r="E295" s="243"/>
      <c r="F295" s="258"/>
      <c r="H295" s="268" t="s">
        <v>9</v>
      </c>
      <c r="I295" s="270"/>
    </row>
    <row r="296" spans="1:9" ht="20.399999999999999">
      <c r="A296" s="246" t="s">
        <v>555</v>
      </c>
      <c r="B296" s="270" t="s">
        <v>1874</v>
      </c>
      <c r="C296" s="282" t="s">
        <v>1599</v>
      </c>
      <c r="D296" s="243" t="str">
        <f>$D$6</f>
        <v>xxx</v>
      </c>
      <c r="E296" s="243"/>
      <c r="F296" s="258"/>
      <c r="H296" s="268" t="s">
        <v>80</v>
      </c>
      <c r="I296" s="270"/>
    </row>
    <row r="297" spans="1:9">
      <c r="A297" s="246" t="s">
        <v>1885</v>
      </c>
      <c r="B297" s="270" t="s">
        <v>1877</v>
      </c>
      <c r="C297" s="281"/>
      <c r="D297" s="243"/>
      <c r="E297" s="243"/>
      <c r="F297" s="258"/>
      <c r="I297" s="270"/>
    </row>
    <row r="298" spans="1:9">
      <c r="B298" s="270" t="s">
        <v>1883</v>
      </c>
      <c r="C298" s="281"/>
      <c r="D298" s="243"/>
      <c r="E298" s="243"/>
      <c r="F298" s="258"/>
      <c r="I298" s="270"/>
    </row>
    <row r="299" spans="1:9" ht="20.399999999999999">
      <c r="B299" s="270" t="s">
        <v>1905</v>
      </c>
      <c r="C299" s="281"/>
      <c r="D299" s="243"/>
      <c r="E299" s="243"/>
      <c r="F299" s="258"/>
      <c r="I299" s="270"/>
    </row>
    <row r="300" spans="1:9">
      <c r="B300" s="270" t="s">
        <v>1906</v>
      </c>
      <c r="C300" s="281"/>
      <c r="D300" s="243"/>
      <c r="E300" s="243"/>
      <c r="F300" s="258"/>
      <c r="I300" s="270"/>
    </row>
    <row r="301" spans="1:9">
      <c r="B301" s="270" t="s">
        <v>1886</v>
      </c>
      <c r="C301" s="281"/>
      <c r="D301" s="252" t="s">
        <v>1410</v>
      </c>
      <c r="E301" s="243"/>
      <c r="F301" s="258"/>
      <c r="I301" s="270"/>
    </row>
    <row r="302" spans="1:9" ht="20.399999999999999">
      <c r="B302" s="270" t="s">
        <v>1884</v>
      </c>
      <c r="C302" s="282" t="s">
        <v>1899</v>
      </c>
      <c r="D302" s="252" t="s">
        <v>1483</v>
      </c>
      <c r="E302" s="243"/>
      <c r="F302" s="258"/>
      <c r="H302" s="268" t="s">
        <v>106</v>
      </c>
      <c r="I302" s="270"/>
    </row>
    <row r="303" spans="1:9">
      <c r="A303" s="246" t="s">
        <v>1896</v>
      </c>
      <c r="B303" s="248" t="s">
        <v>1875</v>
      </c>
      <c r="C303" s="281"/>
      <c r="D303" s="266"/>
      <c r="E303" s="243"/>
      <c r="F303" s="258"/>
      <c r="I303" s="270"/>
    </row>
    <row r="304" spans="1:9" ht="74.400000000000006">
      <c r="B304" s="270" t="s">
        <v>1887</v>
      </c>
      <c r="C304" s="281"/>
      <c r="D304" s="266"/>
      <c r="E304" s="243"/>
      <c r="F304" s="258"/>
      <c r="I304" s="270"/>
    </row>
    <row r="305" spans="1:9" ht="20.399999999999999">
      <c r="B305" s="270" t="s">
        <v>1888</v>
      </c>
      <c r="C305" s="282"/>
      <c r="D305" s="266"/>
      <c r="E305" s="243"/>
      <c r="F305" s="258"/>
      <c r="I305" s="270">
        <v>2.82</v>
      </c>
    </row>
    <row r="306" spans="1:9">
      <c r="B306" s="270" t="s">
        <v>1889</v>
      </c>
      <c r="C306" s="281"/>
      <c r="D306" s="266"/>
      <c r="E306" s="243"/>
      <c r="F306" s="258"/>
      <c r="I306" s="270"/>
    </row>
    <row r="307" spans="1:9">
      <c r="B307" s="270" t="s">
        <v>1890</v>
      </c>
      <c r="C307" s="281"/>
      <c r="D307" s="252" t="s">
        <v>1410</v>
      </c>
      <c r="E307" s="243"/>
      <c r="F307" s="258"/>
      <c r="I307" s="270"/>
    </row>
    <row r="308" spans="1:9">
      <c r="B308" s="270" t="s">
        <v>1891</v>
      </c>
      <c r="C308" s="281"/>
      <c r="D308" s="252" t="s">
        <v>1410</v>
      </c>
      <c r="E308" s="243"/>
      <c r="F308" s="258"/>
      <c r="I308" s="270"/>
    </row>
    <row r="309" spans="1:9">
      <c r="B309" s="270" t="s">
        <v>1892</v>
      </c>
      <c r="C309" s="282" t="s">
        <v>1897</v>
      </c>
      <c r="D309" s="252" t="s">
        <v>1898</v>
      </c>
      <c r="E309" s="243"/>
      <c r="F309" s="258"/>
      <c r="I309" s="270"/>
    </row>
    <row r="310" spans="1:9">
      <c r="B310" s="270" t="s">
        <v>1893</v>
      </c>
      <c r="C310" s="282" t="s">
        <v>1757</v>
      </c>
      <c r="D310" s="252" t="s">
        <v>1483</v>
      </c>
      <c r="E310" s="243" t="str">
        <f>$D$309</f>
        <v>… ÷ …</v>
      </c>
      <c r="F310" s="258"/>
      <c r="I310" s="270"/>
    </row>
    <row r="311" spans="1:9">
      <c r="B311" s="270" t="s">
        <v>1894</v>
      </c>
      <c r="C311" s="282"/>
      <c r="D311" s="252"/>
      <c r="E311" s="243"/>
      <c r="F311" s="258"/>
      <c r="I311" s="270"/>
    </row>
    <row r="312" spans="1:9" ht="20.399999999999999">
      <c r="B312" s="270" t="s">
        <v>1888</v>
      </c>
      <c r="C312" s="282" t="s">
        <v>1900</v>
      </c>
      <c r="D312" s="243" t="e">
        <f>$D$310*$D$302</f>
        <v>#VALUE!</v>
      </c>
      <c r="E312" s="243"/>
      <c r="F312" s="258"/>
      <c r="I312" s="270"/>
    </row>
    <row r="313" spans="1:9" ht="33.6">
      <c r="B313" s="270" t="s">
        <v>1895</v>
      </c>
      <c r="C313" s="282" t="s">
        <v>1803</v>
      </c>
      <c r="D313" s="243" t="e">
        <f>$D$312</f>
        <v>#VALUE!</v>
      </c>
      <c r="E313" s="243"/>
      <c r="F313" s="258"/>
      <c r="H313" s="268" t="s">
        <v>106</v>
      </c>
      <c r="I313" s="270">
        <v>2.83</v>
      </c>
    </row>
    <row r="314" spans="1:9" ht="33.6">
      <c r="A314" s="246">
        <v>4</v>
      </c>
      <c r="B314" s="269" t="s">
        <v>1780</v>
      </c>
      <c r="C314" s="281"/>
      <c r="D314" s="243"/>
      <c r="E314" s="243"/>
      <c r="F314" s="258"/>
    </row>
    <row r="315" spans="1:9">
      <c r="A315" s="246" t="s">
        <v>1781</v>
      </c>
      <c r="B315" s="269" t="s">
        <v>1770</v>
      </c>
      <c r="C315" s="281"/>
      <c r="D315" s="243"/>
      <c r="E315" s="243"/>
      <c r="F315" s="258"/>
    </row>
    <row r="316" spans="1:9">
      <c r="B316" s="270" t="s">
        <v>1771</v>
      </c>
      <c r="C316" s="281"/>
      <c r="D316" s="243"/>
      <c r="E316" s="243"/>
      <c r="F316" s="258"/>
    </row>
    <row r="317" spans="1:9" ht="20.399999999999999">
      <c r="B317" s="270" t="s">
        <v>1772</v>
      </c>
      <c r="D317" s="243"/>
      <c r="E317" s="243"/>
      <c r="F317" s="258"/>
      <c r="I317" s="270">
        <v>-2.84</v>
      </c>
    </row>
    <row r="318" spans="1:9" ht="20.399999999999999">
      <c r="B318" s="270" t="s">
        <v>1782</v>
      </c>
      <c r="D318" s="243"/>
      <c r="E318" s="243"/>
      <c r="F318" s="258"/>
      <c r="I318" s="270"/>
    </row>
    <row r="319" spans="1:9">
      <c r="B319" s="270" t="s">
        <v>1783</v>
      </c>
      <c r="D319" s="243"/>
      <c r="E319" s="243"/>
      <c r="F319" s="258"/>
      <c r="I319" s="270"/>
    </row>
    <row r="320" spans="1:9" ht="20.399999999999999">
      <c r="B320" s="270" t="s">
        <v>1784</v>
      </c>
      <c r="D320" s="243"/>
      <c r="E320" s="243"/>
      <c r="F320" s="258"/>
      <c r="I320" s="270"/>
    </row>
    <row r="321" spans="1:9" ht="37.200000000000003">
      <c r="B321" s="270" t="s">
        <v>1785</v>
      </c>
      <c r="D321" s="243"/>
      <c r="E321" s="243"/>
      <c r="F321" s="258"/>
      <c r="I321" s="270"/>
    </row>
    <row r="322" spans="1:9" ht="20.399999999999999">
      <c r="B322" s="244" t="s">
        <v>1786</v>
      </c>
      <c r="D322" s="243"/>
      <c r="E322" s="243"/>
      <c r="F322" s="258"/>
      <c r="I322" s="270"/>
    </row>
    <row r="323" spans="1:9">
      <c r="B323" s="270" t="s">
        <v>1476</v>
      </c>
      <c r="D323" s="243"/>
      <c r="E323" s="243"/>
      <c r="F323" s="258"/>
      <c r="I323" s="258"/>
    </row>
    <row r="324" spans="1:9" ht="37.200000000000003">
      <c r="B324" s="270" t="s">
        <v>1787</v>
      </c>
      <c r="D324" s="243"/>
      <c r="E324" s="243"/>
      <c r="F324" s="258"/>
      <c r="I324" s="270"/>
    </row>
    <row r="325" spans="1:9" ht="37.200000000000003">
      <c r="B325" s="270" t="s">
        <v>1788</v>
      </c>
      <c r="D325" s="243"/>
      <c r="E325" s="243"/>
      <c r="F325" s="258"/>
      <c r="I325" s="270"/>
    </row>
    <row r="326" spans="1:9" ht="33.6">
      <c r="A326" s="246" t="s">
        <v>1790</v>
      </c>
      <c r="B326" s="269" t="s">
        <v>1789</v>
      </c>
      <c r="D326" s="243"/>
      <c r="E326" s="243"/>
      <c r="F326" s="258"/>
      <c r="I326" s="258"/>
    </row>
    <row r="327" spans="1:9">
      <c r="B327" s="244" t="s">
        <v>1804</v>
      </c>
      <c r="D327" s="243"/>
      <c r="E327" s="243"/>
      <c r="F327" s="258"/>
      <c r="I327" s="258"/>
    </row>
    <row r="328" spans="1:9" ht="20.399999999999999">
      <c r="B328" s="270" t="s">
        <v>1805</v>
      </c>
      <c r="D328" s="243"/>
      <c r="E328" s="243"/>
      <c r="F328" s="258"/>
      <c r="I328" s="258"/>
    </row>
    <row r="329" spans="1:9" ht="20.399999999999999">
      <c r="B329" s="270" t="s">
        <v>1773</v>
      </c>
      <c r="D329" s="243"/>
      <c r="E329" s="243"/>
      <c r="F329" s="258"/>
      <c r="I329" s="258"/>
    </row>
    <row r="330" spans="1:9">
      <c r="B330" s="270" t="s">
        <v>1915</v>
      </c>
      <c r="D330" s="243"/>
      <c r="E330" s="243"/>
      <c r="F330" s="258"/>
      <c r="I330" s="258"/>
    </row>
    <row r="331" spans="1:9" ht="20.399999999999999">
      <c r="B331" s="270" t="s">
        <v>2059</v>
      </c>
      <c r="D331" s="243"/>
      <c r="E331" s="243"/>
      <c r="F331" s="258"/>
      <c r="I331" s="258"/>
    </row>
    <row r="332" spans="1:9">
      <c r="B332" s="270" t="s">
        <v>1171</v>
      </c>
      <c r="D332" s="243"/>
      <c r="E332" s="243"/>
      <c r="F332" s="258"/>
      <c r="I332" s="258"/>
    </row>
    <row r="333" spans="1:9">
      <c r="B333" s="270"/>
      <c r="C333" s="282" t="s">
        <v>1793</v>
      </c>
      <c r="D333" s="243">
        <f>PI()</f>
        <v>3.1415926535897931</v>
      </c>
      <c r="E333" s="243"/>
      <c r="F333" s="258"/>
      <c r="I333" s="258"/>
    </row>
    <row r="334" spans="1:9" ht="20.399999999999999">
      <c r="B334" s="270"/>
      <c r="C334" s="282" t="s">
        <v>1803</v>
      </c>
      <c r="D334" s="243" t="e">
        <f>($D$313)/10^3</f>
        <v>#VALUE!</v>
      </c>
      <c r="E334" s="243"/>
      <c r="F334" s="258"/>
      <c r="I334" s="258"/>
    </row>
    <row r="335" spans="1:9" ht="20.399999999999999">
      <c r="B335" s="270" t="s">
        <v>1916</v>
      </c>
      <c r="D335" s="243"/>
      <c r="E335" s="243"/>
      <c r="F335" s="258"/>
      <c r="I335" s="258"/>
    </row>
    <row r="336" spans="1:9" ht="20.399999999999999">
      <c r="B336" s="270" t="s">
        <v>1917</v>
      </c>
      <c r="D336" s="243"/>
      <c r="E336" s="243"/>
      <c r="F336" s="258"/>
      <c r="I336" s="270"/>
    </row>
    <row r="337" spans="1:9">
      <c r="B337" s="270" t="s">
        <v>1907</v>
      </c>
      <c r="D337" s="243"/>
      <c r="E337" s="243"/>
      <c r="F337" s="258"/>
      <c r="I337" s="270"/>
    </row>
    <row r="338" spans="1:9" ht="20.399999999999999">
      <c r="B338" s="270" t="s">
        <v>1908</v>
      </c>
      <c r="C338" s="282"/>
      <c r="D338" s="243"/>
      <c r="E338" s="243"/>
      <c r="F338" s="258"/>
      <c r="I338" s="258"/>
    </row>
    <row r="339" spans="1:9" ht="20.399999999999999">
      <c r="A339" s="269"/>
      <c r="B339" s="270" t="s">
        <v>1921</v>
      </c>
      <c r="D339" s="243"/>
      <c r="E339" s="243"/>
      <c r="F339" s="258"/>
      <c r="I339" s="270"/>
    </row>
    <row r="340" spans="1:9">
      <c r="A340" s="269"/>
      <c r="B340" s="270" t="s">
        <v>1476</v>
      </c>
      <c r="D340" s="243"/>
      <c r="E340" s="243"/>
      <c r="F340" s="258"/>
      <c r="I340" s="270"/>
    </row>
    <row r="341" spans="1:9" ht="20.399999999999999">
      <c r="B341" s="270" t="s">
        <v>1909</v>
      </c>
      <c r="C341" s="282" t="s">
        <v>1792</v>
      </c>
      <c r="D341" s="243" t="e">
        <f>($D$6)*(10^3)/3600</f>
        <v>#VALUE!</v>
      </c>
      <c r="E341" s="243"/>
      <c r="F341" s="258"/>
      <c r="H341" s="268" t="s">
        <v>1750</v>
      </c>
      <c r="I341" s="258"/>
    </row>
    <row r="342" spans="1:9">
      <c r="B342" s="270" t="s">
        <v>1918</v>
      </c>
      <c r="C342" s="282"/>
      <c r="D342" s="243"/>
      <c r="E342" s="243"/>
      <c r="F342" s="258"/>
      <c r="I342" s="258"/>
    </row>
    <row r="343" spans="1:9" ht="20.399999999999999">
      <c r="B343" s="270" t="s">
        <v>1919</v>
      </c>
      <c r="C343" s="282"/>
      <c r="D343" s="243"/>
      <c r="E343" s="243"/>
      <c r="F343" s="258"/>
      <c r="I343" s="258"/>
    </row>
    <row r="344" spans="1:9" ht="20.399999999999999">
      <c r="B344" s="270" t="s">
        <v>1910</v>
      </c>
      <c r="C344" s="282" t="s">
        <v>1794</v>
      </c>
      <c r="D344" s="243" t="e">
        <f>($D$192)*($D$202)</f>
        <v>#VALUE!</v>
      </c>
      <c r="E344" s="243"/>
      <c r="F344" s="258"/>
      <c r="H344" s="268" t="s">
        <v>1768</v>
      </c>
      <c r="I344" s="258"/>
    </row>
    <row r="345" spans="1:9" ht="20.399999999999999">
      <c r="B345" s="270"/>
      <c r="C345" s="282" t="s">
        <v>1794</v>
      </c>
      <c r="D345" s="243" t="e">
        <f>($D$344)/60</f>
        <v>#VALUE!</v>
      </c>
      <c r="E345" s="243"/>
      <c r="F345" s="258"/>
      <c r="H345" s="268" t="s">
        <v>1927</v>
      </c>
      <c r="I345" s="258"/>
    </row>
    <row r="346" spans="1:9" ht="20.399999999999999">
      <c r="B346" s="270" t="s">
        <v>1920</v>
      </c>
      <c r="D346" s="243"/>
      <c r="E346" s="243"/>
      <c r="F346" s="258"/>
      <c r="I346" s="258"/>
    </row>
    <row r="347" spans="1:9" ht="20.399999999999999">
      <c r="B347" s="270" t="s">
        <v>1922</v>
      </c>
      <c r="D347" s="243"/>
      <c r="E347" s="243"/>
      <c r="F347" s="258"/>
      <c r="I347" s="258"/>
    </row>
    <row r="348" spans="1:9" ht="20.399999999999999">
      <c r="B348" s="270" t="s">
        <v>1911</v>
      </c>
      <c r="D348" s="252" t="s">
        <v>1902</v>
      </c>
      <c r="E348" s="243"/>
      <c r="F348" s="258"/>
      <c r="I348" s="258"/>
    </row>
    <row r="349" spans="1:9" ht="20.399999999999999">
      <c r="B349" s="271" t="s">
        <v>1912</v>
      </c>
      <c r="C349" s="283" t="s">
        <v>1903</v>
      </c>
      <c r="D349" s="252" t="s">
        <v>1483</v>
      </c>
      <c r="E349" s="243"/>
      <c r="F349" s="258"/>
      <c r="I349" s="258"/>
    </row>
    <row r="350" spans="1:9" ht="20.399999999999999">
      <c r="B350" s="270" t="s">
        <v>1913</v>
      </c>
      <c r="C350" s="282" t="s">
        <v>1904</v>
      </c>
      <c r="D350" s="252" t="s">
        <v>1483</v>
      </c>
      <c r="E350" s="243"/>
      <c r="F350" s="258"/>
      <c r="I350" s="258"/>
    </row>
    <row r="351" spans="1:9" ht="20.399999999999999">
      <c r="B351" s="270" t="s">
        <v>1923</v>
      </c>
      <c r="C351" s="282" t="s">
        <v>1914</v>
      </c>
      <c r="D351" s="243" t="e">
        <f>($D$349)*($D$350)</f>
        <v>#VALUE!</v>
      </c>
      <c r="E351" s="243"/>
      <c r="F351" s="258"/>
      <c r="I351" s="258"/>
    </row>
    <row r="352" spans="1:9" ht="33.6">
      <c r="B352" s="270" t="s">
        <v>1924</v>
      </c>
      <c r="C352" s="282"/>
      <c r="D352" s="243"/>
      <c r="E352" s="243"/>
      <c r="F352" s="258"/>
      <c r="I352" s="258"/>
    </row>
    <row r="353" spans="1:17" ht="20.399999999999999">
      <c r="B353" s="270" t="s">
        <v>1775</v>
      </c>
      <c r="D353" s="243"/>
      <c r="E353" s="243"/>
      <c r="F353" s="258"/>
      <c r="I353" s="270">
        <v>-2.85</v>
      </c>
    </row>
    <row r="354" spans="1:17" ht="20.399999999999999">
      <c r="B354" s="270" t="s">
        <v>1776</v>
      </c>
      <c r="C354" s="282" t="s">
        <v>1925</v>
      </c>
      <c r="D354" s="243" t="e">
        <f>2*$D$333*$D$334*$D$345/($D$341*$D$351)</f>
        <v>#VALUE!</v>
      </c>
      <c r="E354" s="243"/>
      <c r="F354" s="258"/>
      <c r="I354" s="258"/>
    </row>
    <row r="355" spans="1:17">
      <c r="B355" s="270" t="s">
        <v>1926</v>
      </c>
      <c r="D355" s="243" t="s">
        <v>1410</v>
      </c>
      <c r="E355" s="243"/>
      <c r="F355" s="258"/>
      <c r="I355" s="258"/>
    </row>
    <row r="356" spans="1:17" ht="20.399999999999999">
      <c r="B356" s="270" t="s">
        <v>1929</v>
      </c>
      <c r="C356" s="282" t="s">
        <v>1928</v>
      </c>
      <c r="D356" s="252" t="s">
        <v>1898</v>
      </c>
      <c r="E356" s="243"/>
      <c r="F356" s="258"/>
      <c r="I356" s="258"/>
    </row>
    <row r="357" spans="1:17" ht="20.399999999999999">
      <c r="B357" s="270" t="s">
        <v>1930</v>
      </c>
      <c r="C357" s="282" t="s">
        <v>1925</v>
      </c>
      <c r="D357" s="243" t="e">
        <f>$D$354</f>
        <v>#VALUE!</v>
      </c>
      <c r="E357" s="243" t="s">
        <v>1931</v>
      </c>
      <c r="F357" s="258" t="str">
        <f>$D$356</f>
        <v>… ÷ …</v>
      </c>
      <c r="I357" s="258"/>
    </row>
    <row r="358" spans="1:17" ht="33.6">
      <c r="B358" s="270" t="s">
        <v>1777</v>
      </c>
      <c r="C358" s="282" t="s">
        <v>1937</v>
      </c>
      <c r="D358" s="243" t="e">
        <f>$D$357</f>
        <v>#VALUE!</v>
      </c>
      <c r="E358" s="243"/>
      <c r="F358" s="258"/>
      <c r="I358" s="270">
        <v>-2.86</v>
      </c>
    </row>
    <row r="359" spans="1:17" ht="33.6">
      <c r="A359" s="246" t="s">
        <v>1795</v>
      </c>
      <c r="B359" s="269" t="s">
        <v>1796</v>
      </c>
      <c r="D359" s="243"/>
      <c r="E359" s="243"/>
      <c r="F359" s="258"/>
      <c r="I359" s="258"/>
    </row>
    <row r="360" spans="1:17">
      <c r="B360" s="270" t="s">
        <v>1799</v>
      </c>
      <c r="D360" s="243"/>
      <c r="E360" s="243"/>
      <c r="F360" s="258"/>
      <c r="I360" s="258"/>
    </row>
    <row r="361" spans="1:17" ht="20.399999999999999">
      <c r="B361" s="270" t="s">
        <v>1800</v>
      </c>
      <c r="D361" s="243"/>
      <c r="E361" s="243"/>
      <c r="F361" s="258"/>
      <c r="I361" s="258"/>
    </row>
    <row r="362" spans="1:17">
      <c r="B362" s="270" t="s">
        <v>1798</v>
      </c>
      <c r="D362" s="243"/>
      <c r="E362" s="243"/>
      <c r="F362" s="258"/>
      <c r="I362" s="258"/>
    </row>
    <row r="363" spans="1:17" ht="20.399999999999999">
      <c r="B363" s="270" t="s">
        <v>1797</v>
      </c>
      <c r="D363" s="243"/>
      <c r="E363" s="243"/>
      <c r="F363" s="258"/>
      <c r="I363" s="258"/>
    </row>
    <row r="364" spans="1:17" ht="20.399999999999999">
      <c r="B364" s="270" t="s">
        <v>1791</v>
      </c>
      <c r="D364" s="243"/>
      <c r="E364" s="243"/>
      <c r="F364" s="258"/>
      <c r="I364" s="270"/>
    </row>
    <row r="365" spans="1:17" s="274" customFormat="1" ht="20.399999999999999">
      <c r="A365" s="296"/>
      <c r="B365" s="273" t="s">
        <v>1801</v>
      </c>
      <c r="C365" s="280" t="s">
        <v>1596</v>
      </c>
      <c r="D365" s="256" t="e">
        <f>($D$89)*(10^3)/3600</f>
        <v>#VALUE!</v>
      </c>
      <c r="E365" s="256"/>
      <c r="F365" s="275"/>
      <c r="H365" s="274" t="s">
        <v>1750</v>
      </c>
      <c r="I365" s="275"/>
      <c r="Q365" s="272"/>
    </row>
    <row r="366" spans="1:17" s="274" customFormat="1">
      <c r="A366" s="296"/>
      <c r="B366" s="273" t="s">
        <v>1932</v>
      </c>
      <c r="C366" s="278"/>
      <c r="D366" s="256"/>
      <c r="E366" s="256"/>
      <c r="F366" s="275"/>
      <c r="H366" s="256"/>
      <c r="Q366" s="272"/>
    </row>
    <row r="367" spans="1:17" s="274" customFormat="1" ht="20.399999999999999">
      <c r="A367" s="296"/>
      <c r="B367" s="273" t="s">
        <v>1938</v>
      </c>
      <c r="C367" s="278"/>
      <c r="D367" s="256"/>
      <c r="E367" s="256"/>
      <c r="F367" s="275"/>
      <c r="H367" s="256"/>
      <c r="Q367" s="272"/>
    </row>
    <row r="368" spans="1:17" s="274" customFormat="1" ht="20.399999999999999">
      <c r="A368" s="300"/>
      <c r="B368" s="273" t="s">
        <v>1945</v>
      </c>
      <c r="C368" s="278"/>
      <c r="D368" s="256"/>
      <c r="E368" s="256"/>
      <c r="F368" s="275"/>
      <c r="I368" s="273"/>
      <c r="Q368" s="272"/>
    </row>
    <row r="369" spans="1:17" s="274" customFormat="1">
      <c r="A369" s="300"/>
      <c r="B369" s="273" t="s">
        <v>1476</v>
      </c>
      <c r="C369" s="278"/>
      <c r="D369" s="256"/>
      <c r="E369" s="256"/>
      <c r="F369" s="275"/>
      <c r="I369" s="273"/>
      <c r="Q369" s="272"/>
    </row>
    <row r="370" spans="1:17" s="274" customFormat="1" ht="20.399999999999999">
      <c r="A370" s="296"/>
      <c r="B370" s="273" t="s">
        <v>1946</v>
      </c>
      <c r="C370" s="280" t="s">
        <v>1641</v>
      </c>
      <c r="D370" s="256" t="str">
        <f>$D$151</f>
        <v>xxx</v>
      </c>
      <c r="E370" s="256"/>
      <c r="F370" s="275"/>
      <c r="H370" s="297" t="s">
        <v>1768</v>
      </c>
      <c r="Q370" s="272"/>
    </row>
    <row r="371" spans="1:17" s="274" customFormat="1" ht="20.399999999999999">
      <c r="A371" s="296"/>
      <c r="B371" s="273"/>
      <c r="C371" s="280" t="s">
        <v>1641</v>
      </c>
      <c r="D371" s="256" t="e">
        <f>($D$151)/60</f>
        <v>#VALUE!</v>
      </c>
      <c r="E371" s="256"/>
      <c r="F371" s="275"/>
      <c r="H371" s="297" t="s">
        <v>1927</v>
      </c>
      <c r="Q371" s="272"/>
    </row>
    <row r="372" spans="1:17" s="274" customFormat="1" ht="20.399999999999999">
      <c r="A372" s="296"/>
      <c r="B372" s="273" t="s">
        <v>1947</v>
      </c>
      <c r="C372" s="278"/>
      <c r="D372" s="256"/>
      <c r="E372" s="256"/>
      <c r="F372" s="275"/>
      <c r="I372" s="275"/>
      <c r="Q372" s="272"/>
    </row>
    <row r="373" spans="1:17" s="274" customFormat="1" ht="20.399999999999999">
      <c r="A373" s="296"/>
      <c r="B373" s="270" t="s">
        <v>1949</v>
      </c>
      <c r="C373" s="278"/>
      <c r="D373" s="256"/>
      <c r="E373" s="256"/>
      <c r="F373" s="275"/>
      <c r="I373" s="275"/>
      <c r="Q373" s="272"/>
    </row>
    <row r="374" spans="1:17" s="274" customFormat="1" ht="20.399999999999999">
      <c r="A374" s="296"/>
      <c r="B374" s="273" t="s">
        <v>1948</v>
      </c>
      <c r="C374" s="278"/>
      <c r="D374" s="256"/>
      <c r="E374" s="256"/>
      <c r="F374" s="275"/>
      <c r="I374" s="275"/>
      <c r="Q374" s="272"/>
    </row>
    <row r="375" spans="1:17" s="274" customFormat="1">
      <c r="A375" s="296"/>
      <c r="B375" s="273" t="s">
        <v>1774</v>
      </c>
      <c r="C375" s="278"/>
      <c r="D375" s="256"/>
      <c r="E375" s="256"/>
      <c r="F375" s="275"/>
      <c r="I375" s="275"/>
      <c r="Q375" s="272"/>
    </row>
    <row r="376" spans="1:17" s="274" customFormat="1">
      <c r="A376" s="296"/>
      <c r="B376" s="273" t="s">
        <v>1951</v>
      </c>
      <c r="C376" s="280" t="s">
        <v>1793</v>
      </c>
      <c r="D376" s="256">
        <f>PI()</f>
        <v>3.1415926535897931</v>
      </c>
      <c r="E376" s="256"/>
      <c r="F376" s="275"/>
      <c r="I376" s="275"/>
      <c r="Q376" s="272"/>
    </row>
    <row r="377" spans="1:17" s="274" customFormat="1" ht="20.399999999999999">
      <c r="A377" s="296"/>
      <c r="B377" s="273" t="s">
        <v>1950</v>
      </c>
      <c r="C377" s="280" t="s">
        <v>1939</v>
      </c>
      <c r="D377" s="256" t="e">
        <f>($D$313)/(10^3)</f>
        <v>#VALUE!</v>
      </c>
      <c r="E377" s="256"/>
      <c r="F377" s="275"/>
      <c r="H377" s="274" t="s">
        <v>1802</v>
      </c>
      <c r="I377" s="275"/>
      <c r="Q377" s="272"/>
    </row>
    <row r="378" spans="1:17" s="274" customFormat="1" ht="33.6">
      <c r="A378" s="296"/>
      <c r="B378" s="273" t="s">
        <v>1778</v>
      </c>
      <c r="C378" s="280" t="s">
        <v>1940</v>
      </c>
      <c r="D378" s="256" t="e">
        <f>$D$358</f>
        <v>#VALUE!</v>
      </c>
      <c r="E378" s="256"/>
      <c r="F378" s="275"/>
      <c r="I378" s="275"/>
      <c r="Q378" s="272"/>
    </row>
    <row r="379" spans="1:17" s="274" customFormat="1" ht="20.399999999999999">
      <c r="A379" s="296"/>
      <c r="B379" s="271" t="s">
        <v>1942</v>
      </c>
      <c r="C379" s="278"/>
      <c r="D379" s="256"/>
      <c r="E379" s="256"/>
      <c r="F379" s="275"/>
      <c r="I379" s="275"/>
      <c r="Q379" s="272"/>
    </row>
    <row r="380" spans="1:17" s="274" customFormat="1" ht="20.399999999999999">
      <c r="A380" s="296"/>
      <c r="B380" s="273" t="s">
        <v>1943</v>
      </c>
      <c r="C380" s="278"/>
      <c r="D380" s="256"/>
      <c r="E380" s="256"/>
      <c r="F380" s="275"/>
      <c r="I380" s="273"/>
      <c r="Q380" s="272"/>
    </row>
    <row r="381" spans="1:17" s="274" customFormat="1" ht="20.399999999999999">
      <c r="A381" s="296"/>
      <c r="B381" s="273" t="s">
        <v>1944</v>
      </c>
      <c r="C381" s="278"/>
      <c r="D381" s="256"/>
      <c r="E381" s="256"/>
      <c r="F381" s="275"/>
      <c r="I381" s="273">
        <v>-2.87</v>
      </c>
      <c r="Q381" s="272"/>
    </row>
    <row r="382" spans="1:17" s="274" customFormat="1" ht="20.399999999999999">
      <c r="A382" s="296"/>
      <c r="B382" s="273" t="s">
        <v>1779</v>
      </c>
      <c r="C382" s="280" t="s">
        <v>1941</v>
      </c>
      <c r="D382" s="256" t="e">
        <f>2*($D$376)*($D$377)*($D$371)/(($D$365)*($D$378))</f>
        <v>#VALUE!</v>
      </c>
      <c r="E382" s="256"/>
      <c r="F382" s="275"/>
      <c r="I382" s="275"/>
      <c r="Q382" s="272"/>
    </row>
    <row r="383" spans="1:17">
      <c r="B383" s="270" t="s">
        <v>1591</v>
      </c>
      <c r="D383" s="252" t="s">
        <v>1410</v>
      </c>
      <c r="E383" s="243"/>
      <c r="F383" s="258"/>
      <c r="I383" s="258"/>
    </row>
    <row r="384" spans="1:17" ht="20.399999999999999">
      <c r="B384" s="270" t="s">
        <v>1929</v>
      </c>
      <c r="C384" s="282" t="s">
        <v>1933</v>
      </c>
      <c r="D384" s="252" t="s">
        <v>1898</v>
      </c>
      <c r="E384" s="243"/>
      <c r="F384" s="258"/>
      <c r="I384" s="258"/>
    </row>
    <row r="385" spans="1:17" ht="20.399999999999999">
      <c r="B385" s="270" t="s">
        <v>1930</v>
      </c>
      <c r="C385" s="282" t="s">
        <v>1935</v>
      </c>
      <c r="D385" s="243" t="e">
        <f>$D$382</f>
        <v>#VALUE!</v>
      </c>
      <c r="E385" s="243" t="s">
        <v>1934</v>
      </c>
      <c r="F385" s="258" t="str">
        <f>$D$384</f>
        <v>… ÷ …</v>
      </c>
      <c r="I385" s="258"/>
    </row>
    <row r="386" spans="1:17" ht="33.6">
      <c r="B386" s="270" t="s">
        <v>1952</v>
      </c>
      <c r="C386" s="282" t="s">
        <v>1936</v>
      </c>
      <c r="D386" s="243" t="e">
        <f>$D$385</f>
        <v>#VALUE!</v>
      </c>
      <c r="E386" s="243"/>
      <c r="F386" s="258"/>
      <c r="I386" s="270">
        <v>2.88</v>
      </c>
    </row>
    <row r="387" spans="1:17" s="247" customFormat="1" ht="33.6">
      <c r="A387" s="246" t="s">
        <v>1981</v>
      </c>
      <c r="B387" s="300" t="s">
        <v>1979</v>
      </c>
      <c r="C387" s="249"/>
      <c r="D387" s="301"/>
      <c r="E387" s="288"/>
      <c r="F387" s="289"/>
      <c r="Q387" s="314"/>
    </row>
    <row r="388" spans="1:17" s="261" customFormat="1">
      <c r="A388" s="292" t="s">
        <v>551</v>
      </c>
      <c r="B388" s="263" t="s">
        <v>1980</v>
      </c>
      <c r="C388" s="250"/>
      <c r="D388" s="298"/>
      <c r="E388" s="306"/>
      <c r="F388" s="299"/>
      <c r="Q388" s="316"/>
    </row>
    <row r="389" spans="1:17" s="261" customFormat="1">
      <c r="A389" s="292"/>
      <c r="B389" s="254" t="s">
        <v>1984</v>
      </c>
      <c r="C389" s="280" t="s">
        <v>1954</v>
      </c>
      <c r="D389" s="252" t="s">
        <v>1955</v>
      </c>
      <c r="E389" s="306"/>
      <c r="F389" s="299"/>
      <c r="Q389" s="316"/>
    </row>
    <row r="390" spans="1:17" ht="20.399999999999999">
      <c r="B390" s="273" t="s">
        <v>1970</v>
      </c>
      <c r="C390" s="280" t="s">
        <v>1968</v>
      </c>
      <c r="D390" s="252" t="s">
        <v>1483</v>
      </c>
      <c r="E390" s="256" t="s">
        <v>1956</v>
      </c>
      <c r="F390" s="258" t="str">
        <f>$D$389</f>
        <v>(... ÷ ...)</v>
      </c>
    </row>
    <row r="391" spans="1:17" ht="33.6">
      <c r="B391" s="273" t="s">
        <v>1991</v>
      </c>
      <c r="C391" s="280" t="s">
        <v>1974</v>
      </c>
      <c r="D391" s="256">
        <v>1</v>
      </c>
      <c r="E391" s="256"/>
      <c r="F391" s="258"/>
    </row>
    <row r="392" spans="1:17">
      <c r="B392" s="273" t="s">
        <v>1971</v>
      </c>
      <c r="C392" s="282"/>
      <c r="D392" s="252"/>
      <c r="E392" s="243"/>
      <c r="F392" s="258"/>
    </row>
    <row r="393" spans="1:17" ht="20.399999999999999">
      <c r="B393" s="273" t="s">
        <v>1972</v>
      </c>
      <c r="C393" s="280" t="s">
        <v>1968</v>
      </c>
      <c r="D393" s="256" t="str">
        <f>$D$390</f>
        <v>xxx</v>
      </c>
      <c r="E393" s="256"/>
      <c r="F393" s="258"/>
    </row>
    <row r="394" spans="1:17" ht="20.399999999999999">
      <c r="B394" s="273" t="s">
        <v>1973</v>
      </c>
      <c r="C394" s="280" t="s">
        <v>1957</v>
      </c>
      <c r="D394" s="256" t="e">
        <f>$D$386</f>
        <v>#VALUE!</v>
      </c>
      <c r="E394" s="243"/>
      <c r="F394" s="258"/>
    </row>
    <row r="395" spans="1:17" ht="20.399999999999999">
      <c r="B395" s="273" t="s">
        <v>2060</v>
      </c>
      <c r="C395" s="280" t="s">
        <v>1974</v>
      </c>
      <c r="D395" s="256">
        <f>$D$391</f>
        <v>1</v>
      </c>
      <c r="E395" s="243"/>
      <c r="F395" s="258"/>
    </row>
    <row r="396" spans="1:17" ht="37.200000000000003">
      <c r="B396" s="273" t="s">
        <v>1990</v>
      </c>
      <c r="C396" s="282"/>
      <c r="D396" s="252"/>
      <c r="E396" s="243"/>
      <c r="F396" s="258"/>
    </row>
    <row r="397" spans="1:17" ht="20.399999999999999">
      <c r="B397" s="273" t="s">
        <v>2061</v>
      </c>
      <c r="C397" s="280"/>
      <c r="D397" s="252"/>
      <c r="E397" s="243"/>
      <c r="F397" s="258"/>
    </row>
    <row r="398" spans="1:17">
      <c r="B398" s="273" t="s">
        <v>1975</v>
      </c>
      <c r="C398" s="280" t="s">
        <v>2062</v>
      </c>
      <c r="D398" s="256" t="e">
        <f>LOG((($D$394)/($D$395)),($D$393))+1</f>
        <v>#VALUE!</v>
      </c>
      <c r="E398" s="243"/>
      <c r="F398" s="258"/>
    </row>
    <row r="399" spans="1:17">
      <c r="B399" s="273" t="s">
        <v>1976</v>
      </c>
      <c r="C399" s="282"/>
      <c r="D399" s="252"/>
      <c r="E399" s="243"/>
      <c r="F399" s="258"/>
    </row>
    <row r="400" spans="1:17">
      <c r="B400" s="273" t="s">
        <v>1977</v>
      </c>
      <c r="C400" s="282" t="s">
        <v>1823</v>
      </c>
      <c r="D400" s="252" t="s">
        <v>1483</v>
      </c>
      <c r="E400" s="243"/>
      <c r="F400" s="258"/>
      <c r="I400" s="268" t="s">
        <v>2063</v>
      </c>
    </row>
    <row r="401" spans="1:17">
      <c r="A401" s="292" t="s">
        <v>553</v>
      </c>
      <c r="B401" s="248" t="s">
        <v>2038</v>
      </c>
      <c r="C401" s="282"/>
      <c r="D401" s="252"/>
      <c r="E401" s="243"/>
      <c r="F401" s="258"/>
    </row>
    <row r="402" spans="1:17">
      <c r="A402" s="292"/>
      <c r="B402" s="270" t="s">
        <v>2039</v>
      </c>
      <c r="C402" s="258"/>
      <c r="D402" s="258"/>
      <c r="E402" s="258"/>
      <c r="F402" s="258"/>
    </row>
    <row r="403" spans="1:17" ht="20.399999999999999">
      <c r="B403" s="270" t="s">
        <v>2042</v>
      </c>
      <c r="C403" s="280" t="s">
        <v>1957</v>
      </c>
      <c r="D403" s="256" t="e">
        <f>$D$386</f>
        <v>#VALUE!</v>
      </c>
      <c r="E403" s="243"/>
      <c r="F403" s="258"/>
    </row>
    <row r="404" spans="1:17" ht="20.399999999999999">
      <c r="B404" s="270" t="s">
        <v>2043</v>
      </c>
      <c r="C404" s="280" t="s">
        <v>1974</v>
      </c>
      <c r="D404" s="256">
        <f>$D$395</f>
        <v>1</v>
      </c>
      <c r="E404" s="243"/>
      <c r="F404" s="258"/>
    </row>
    <row r="405" spans="1:17">
      <c r="B405" s="270" t="s">
        <v>2041</v>
      </c>
      <c r="C405" s="280" t="s">
        <v>1823</v>
      </c>
      <c r="D405" s="256" t="str">
        <f>$D$400</f>
        <v>xxx</v>
      </c>
      <c r="E405" s="256"/>
      <c r="F405" s="258"/>
    </row>
    <row r="406" spans="1:17">
      <c r="B406" s="270" t="s">
        <v>2044</v>
      </c>
      <c r="C406" s="280"/>
      <c r="D406" s="256"/>
      <c r="E406" s="243"/>
      <c r="F406" s="258"/>
    </row>
    <row r="407" spans="1:17" ht="21">
      <c r="B407" s="270" t="s">
        <v>2040</v>
      </c>
      <c r="C407" s="280"/>
      <c r="D407" s="256"/>
      <c r="E407" s="243"/>
      <c r="F407" s="258"/>
    </row>
    <row r="408" spans="1:17">
      <c r="B408" s="273" t="s">
        <v>1969</v>
      </c>
      <c r="C408" s="280" t="s">
        <v>1978</v>
      </c>
      <c r="D408" s="256" t="e">
        <f>(($D$403)/($D$404))^(1/(5-1))</f>
        <v>#VALUE!</v>
      </c>
      <c r="E408" s="256" t="s">
        <v>1956</v>
      </c>
      <c r="F408" s="258" t="str">
        <f>$D$389</f>
        <v>(... ÷ ...)</v>
      </c>
      <c r="I408" s="268" t="s">
        <v>2064</v>
      </c>
    </row>
    <row r="409" spans="1:17" s="261" customFormat="1">
      <c r="A409" s="292" t="s">
        <v>555</v>
      </c>
      <c r="B409" s="263" t="s">
        <v>1953</v>
      </c>
      <c r="C409" s="250"/>
      <c r="D409" s="298"/>
      <c r="E409" s="306"/>
      <c r="F409" s="299"/>
      <c r="Q409" s="316"/>
    </row>
    <row r="410" spans="1:17" ht="33.6">
      <c r="B410" s="270" t="s">
        <v>2037</v>
      </c>
      <c r="C410" s="280"/>
      <c r="D410" s="243"/>
      <c r="E410" s="256"/>
      <c r="F410" s="258"/>
    </row>
    <row r="411" spans="1:17">
      <c r="B411" s="273" t="s">
        <v>2009</v>
      </c>
      <c r="C411" s="280" t="s">
        <v>1978</v>
      </c>
      <c r="D411" s="256" t="e">
        <f>$D$408</f>
        <v>#VALUE!</v>
      </c>
      <c r="E411" s="256" t="s">
        <v>1956</v>
      </c>
      <c r="F411" s="258" t="str">
        <f>$D$389</f>
        <v>(... ÷ ...)</v>
      </c>
    </row>
    <row r="412" spans="1:17" ht="20.399999999999999">
      <c r="B412" s="273" t="s">
        <v>1997</v>
      </c>
      <c r="C412" s="280" t="s">
        <v>1957</v>
      </c>
      <c r="D412" s="256" t="e">
        <f>$D$386</f>
        <v>#VALUE!</v>
      </c>
      <c r="E412" s="243"/>
      <c r="F412" s="258"/>
    </row>
    <row r="413" spans="1:17">
      <c r="B413" s="273" t="s">
        <v>1999</v>
      </c>
      <c r="C413" s="280" t="s">
        <v>1823</v>
      </c>
      <c r="D413" s="256" t="str">
        <f>$D$405</f>
        <v>xxx</v>
      </c>
      <c r="E413" s="256"/>
      <c r="F413" s="258"/>
    </row>
    <row r="414" spans="1:17" s="274" customFormat="1">
      <c r="A414" s="296"/>
      <c r="B414" s="273" t="s">
        <v>2008</v>
      </c>
      <c r="C414" s="278"/>
      <c r="Q414" s="272"/>
    </row>
    <row r="415" spans="1:17" s="274" customFormat="1" ht="20.399999999999999">
      <c r="A415" s="296"/>
      <c r="B415" s="273" t="s">
        <v>1958</v>
      </c>
      <c r="C415" s="280" t="s">
        <v>1959</v>
      </c>
      <c r="D415" s="274" t="e">
        <f>(($D$412)/($D$411))</f>
        <v>#VALUE!</v>
      </c>
      <c r="I415" s="274" t="s">
        <v>2065</v>
      </c>
      <c r="Q415" s="272"/>
    </row>
    <row r="416" spans="1:17" s="274" customFormat="1">
      <c r="A416" s="296"/>
      <c r="B416" s="273" t="s">
        <v>2002</v>
      </c>
      <c r="C416" s="278"/>
      <c r="Q416" s="272"/>
    </row>
    <row r="417" spans="1:17" s="274" customFormat="1" ht="20.399999999999999">
      <c r="A417" s="296"/>
      <c r="B417" s="273" t="s">
        <v>1960</v>
      </c>
      <c r="C417" s="280" t="s">
        <v>1961</v>
      </c>
      <c r="D417" s="274" t="e">
        <f>($D$415)/($D$411)</f>
        <v>#VALUE!</v>
      </c>
      <c r="I417" s="274">
        <v>2.92</v>
      </c>
      <c r="Q417" s="272"/>
    </row>
    <row r="418" spans="1:17" s="274" customFormat="1">
      <c r="A418" s="296"/>
      <c r="B418" s="273" t="s">
        <v>2007</v>
      </c>
      <c r="C418" s="278"/>
      <c r="Q418" s="272"/>
    </row>
    <row r="419" spans="1:17" s="274" customFormat="1" ht="20.399999999999999">
      <c r="A419" s="296"/>
      <c r="B419" s="273" t="s">
        <v>1962</v>
      </c>
      <c r="C419" s="280" t="s">
        <v>1963</v>
      </c>
      <c r="D419" s="274" t="e">
        <f>($D$417)/($D$411)</f>
        <v>#VALUE!</v>
      </c>
      <c r="I419" s="274" t="s">
        <v>2066</v>
      </c>
      <c r="Q419" s="272"/>
    </row>
    <row r="420" spans="1:17" s="274" customFormat="1">
      <c r="A420" s="296"/>
      <c r="B420" s="273" t="s">
        <v>2005</v>
      </c>
      <c r="C420" s="280"/>
      <c r="Q420" s="272"/>
    </row>
    <row r="421" spans="1:17" s="274" customFormat="1" ht="20.399999999999999">
      <c r="A421" s="296"/>
      <c r="B421" s="273" t="s">
        <v>1964</v>
      </c>
      <c r="C421" s="280" t="s">
        <v>1965</v>
      </c>
      <c r="D421" s="274" t="e">
        <f>(($D$419)/($D$411))</f>
        <v>#VALUE!</v>
      </c>
      <c r="I421" s="274" t="s">
        <v>2067</v>
      </c>
      <c r="Q421" s="272"/>
    </row>
    <row r="422" spans="1:17" s="274" customFormat="1">
      <c r="A422" s="296"/>
      <c r="B422" s="273" t="s">
        <v>2006</v>
      </c>
      <c r="C422" s="280"/>
      <c r="Q422" s="272"/>
    </row>
    <row r="423" spans="1:17" s="274" customFormat="1" ht="20.399999999999999">
      <c r="A423" s="296"/>
      <c r="B423" s="273" t="s">
        <v>1966</v>
      </c>
      <c r="C423" s="280" t="s">
        <v>1967</v>
      </c>
      <c r="D423" s="274" t="e">
        <f>($D$421)/(D411)</f>
        <v>#VALUE!</v>
      </c>
      <c r="I423" s="274" t="s">
        <v>2068</v>
      </c>
      <c r="Q423" s="272"/>
    </row>
    <row r="424" spans="1:17" s="274" customFormat="1">
      <c r="A424" s="296"/>
      <c r="B424" s="273"/>
      <c r="C424" s="280"/>
      <c r="Q424" s="272"/>
    </row>
    <row r="425" spans="1:17" s="247" customFormat="1" ht="33.6">
      <c r="A425" s="246" t="s">
        <v>1981</v>
      </c>
      <c r="B425" s="300" t="s">
        <v>1982</v>
      </c>
      <c r="C425" s="249"/>
      <c r="D425" s="301"/>
      <c r="E425" s="288"/>
      <c r="F425" s="289"/>
      <c r="Q425" s="314"/>
    </row>
    <row r="426" spans="1:17" s="261" customFormat="1">
      <c r="A426" s="292" t="s">
        <v>2010</v>
      </c>
      <c r="B426" s="263" t="s">
        <v>2011</v>
      </c>
      <c r="C426" s="250"/>
      <c r="D426" s="298"/>
      <c r="E426" s="306"/>
      <c r="F426" s="299"/>
      <c r="Q426" s="316"/>
    </row>
    <row r="427" spans="1:17" s="261" customFormat="1" ht="33.6">
      <c r="A427" s="292"/>
      <c r="B427" s="257" t="s">
        <v>1986</v>
      </c>
      <c r="C427" s="280" t="s">
        <v>1983</v>
      </c>
      <c r="D427" s="252" t="s">
        <v>1955</v>
      </c>
      <c r="E427" s="306"/>
      <c r="F427" s="299"/>
      <c r="Q427" s="316"/>
    </row>
    <row r="428" spans="1:17" ht="20.399999999999999">
      <c r="B428" s="273" t="s">
        <v>1987</v>
      </c>
      <c r="C428" s="280" t="s">
        <v>1988</v>
      </c>
      <c r="D428" s="252" t="s">
        <v>1483</v>
      </c>
      <c r="E428" s="256" t="s">
        <v>1985</v>
      </c>
      <c r="F428" s="258" t="str">
        <f>$D$427</f>
        <v>(... ÷ ...)</v>
      </c>
    </row>
    <row r="429" spans="1:17" ht="33.6">
      <c r="B429" s="273" t="s">
        <v>1989</v>
      </c>
      <c r="C429" s="280" t="s">
        <v>1974</v>
      </c>
      <c r="D429" s="256">
        <v>1</v>
      </c>
      <c r="E429" s="256"/>
      <c r="F429" s="258"/>
    </row>
    <row r="430" spans="1:17">
      <c r="B430" s="273" t="s">
        <v>1971</v>
      </c>
      <c r="C430" s="282"/>
      <c r="D430" s="252"/>
      <c r="E430" s="243"/>
      <c r="F430" s="258"/>
    </row>
    <row r="431" spans="1:17" ht="20.399999999999999">
      <c r="B431" s="273" t="s">
        <v>1992</v>
      </c>
      <c r="C431" s="280" t="s">
        <v>1988</v>
      </c>
      <c r="D431" s="256" t="str">
        <f>$D$428</f>
        <v>xxx</v>
      </c>
      <c r="E431" s="256"/>
      <c r="F431" s="258"/>
    </row>
    <row r="432" spans="1:17" ht="20.399999999999999">
      <c r="B432" s="273" t="s">
        <v>1973</v>
      </c>
      <c r="C432" s="280" t="s">
        <v>1957</v>
      </c>
      <c r="D432" s="256" t="e">
        <f>$D$386</f>
        <v>#VALUE!</v>
      </c>
      <c r="E432" s="243"/>
      <c r="F432" s="258"/>
    </row>
    <row r="433" spans="1:17" ht="20.399999999999999">
      <c r="B433" s="273" t="s">
        <v>2060</v>
      </c>
      <c r="C433" s="280" t="s">
        <v>1974</v>
      </c>
      <c r="D433" s="256">
        <f>$D$391</f>
        <v>1</v>
      </c>
      <c r="E433" s="243"/>
      <c r="F433" s="258"/>
    </row>
    <row r="434" spans="1:17" ht="37.200000000000003">
      <c r="B434" s="273" t="s">
        <v>2014</v>
      </c>
      <c r="C434" s="282"/>
      <c r="D434" s="252"/>
      <c r="E434" s="243"/>
      <c r="F434" s="258"/>
    </row>
    <row r="435" spans="1:17" ht="20.399999999999999">
      <c r="B435" s="270" t="s">
        <v>1993</v>
      </c>
      <c r="C435" s="280"/>
      <c r="D435" s="243"/>
      <c r="E435" s="256"/>
      <c r="F435" s="258"/>
    </row>
    <row r="436" spans="1:17">
      <c r="B436" s="273" t="s">
        <v>1975</v>
      </c>
      <c r="C436" s="280" t="s">
        <v>2062</v>
      </c>
      <c r="D436" s="243" t="e">
        <f>(((($D$432)/($D$433))-1)/(($D$431)*($D$432)))+1</f>
        <v>#VALUE!</v>
      </c>
      <c r="E436" s="243"/>
      <c r="F436" s="258"/>
    </row>
    <row r="437" spans="1:17">
      <c r="B437" s="273" t="s">
        <v>2015</v>
      </c>
      <c r="C437" s="282" t="s">
        <v>1823</v>
      </c>
      <c r="D437" s="252" t="s">
        <v>1483</v>
      </c>
      <c r="E437" s="243"/>
      <c r="F437" s="258"/>
    </row>
    <row r="438" spans="1:17" ht="33.6">
      <c r="B438" s="273" t="s">
        <v>2013</v>
      </c>
      <c r="C438" s="282" t="s">
        <v>1823</v>
      </c>
      <c r="D438" s="252" t="str">
        <f>$D$437</f>
        <v>xxx</v>
      </c>
      <c r="E438" s="243"/>
      <c r="F438" s="258"/>
      <c r="I438" s="268" t="s">
        <v>2063</v>
      </c>
    </row>
    <row r="439" spans="1:17" s="261" customFormat="1">
      <c r="A439" s="292" t="s">
        <v>2019</v>
      </c>
      <c r="B439" s="263" t="s">
        <v>2016</v>
      </c>
      <c r="C439" s="250"/>
      <c r="D439" s="298"/>
      <c r="E439" s="306"/>
      <c r="F439" s="299"/>
      <c r="Q439" s="316"/>
    </row>
    <row r="440" spans="1:17">
      <c r="B440" s="273" t="s">
        <v>2017</v>
      </c>
      <c r="C440" s="282"/>
      <c r="D440" s="252"/>
      <c r="E440" s="243"/>
      <c r="F440" s="258"/>
    </row>
    <row r="441" spans="1:17" ht="20.399999999999999">
      <c r="B441" s="273" t="s">
        <v>1994</v>
      </c>
      <c r="C441" s="280" t="s">
        <v>1957</v>
      </c>
      <c r="D441" s="256" t="e">
        <f>$D$432</f>
        <v>#VALUE!</v>
      </c>
      <c r="E441" s="243"/>
      <c r="F441" s="258"/>
    </row>
    <row r="442" spans="1:17" ht="20.399999999999999">
      <c r="B442" s="273" t="s">
        <v>2018</v>
      </c>
      <c r="C442" s="280" t="s">
        <v>1974</v>
      </c>
      <c r="D442" s="256">
        <f>$D$433</f>
        <v>1</v>
      </c>
      <c r="E442" s="243"/>
      <c r="F442" s="258"/>
    </row>
    <row r="443" spans="1:17">
      <c r="B443" s="273" t="s">
        <v>1998</v>
      </c>
      <c r="C443" s="280" t="s">
        <v>1823</v>
      </c>
      <c r="D443" s="256" t="str">
        <f>$D$438</f>
        <v>xxx</v>
      </c>
      <c r="E443" s="256"/>
      <c r="F443" s="258"/>
    </row>
    <row r="444" spans="1:17" s="274" customFormat="1">
      <c r="A444" s="296"/>
      <c r="B444" s="273" t="s">
        <v>1995</v>
      </c>
      <c r="C444" s="280"/>
      <c r="D444" s="256"/>
      <c r="E444" s="256"/>
      <c r="F444" s="275"/>
      <c r="Q444" s="272"/>
    </row>
    <row r="445" spans="1:17" s="274" customFormat="1" ht="20.399999999999999">
      <c r="A445" s="296"/>
      <c r="B445" s="273" t="s">
        <v>2027</v>
      </c>
      <c r="C445" s="280"/>
      <c r="D445" s="256"/>
      <c r="E445" s="256"/>
      <c r="F445" s="275"/>
      <c r="Q445" s="272"/>
    </row>
    <row r="446" spans="1:17" s="274" customFormat="1">
      <c r="A446" s="296"/>
      <c r="B446" s="273"/>
      <c r="C446" s="280" t="s">
        <v>1652</v>
      </c>
      <c r="D446" s="256" t="e">
        <f>(((($D$441)/($D$442))-1)/(($D$443)-1))/$D$441</f>
        <v>#VALUE!</v>
      </c>
      <c r="E446" s="256" t="s">
        <v>1985</v>
      </c>
      <c r="F446" s="275" t="str">
        <f>$D$427</f>
        <v>(... ÷ ...)</v>
      </c>
      <c r="I446" s="268" t="s">
        <v>2064</v>
      </c>
      <c r="Q446" s="272"/>
    </row>
    <row r="447" spans="1:17" s="262" customFormat="1">
      <c r="A447" s="302" t="s">
        <v>2020</v>
      </c>
      <c r="B447" s="263" t="s">
        <v>1953</v>
      </c>
      <c r="C447" s="308"/>
      <c r="D447" s="307"/>
      <c r="E447" s="307"/>
      <c r="F447" s="303"/>
      <c r="Q447" s="316"/>
    </row>
    <row r="448" spans="1:17" s="274" customFormat="1" ht="33.6">
      <c r="A448" s="296"/>
      <c r="B448" s="273" t="s">
        <v>2000</v>
      </c>
      <c r="C448" s="280"/>
      <c r="D448" s="256"/>
      <c r="E448" s="256"/>
      <c r="F448" s="275"/>
      <c r="Q448" s="272"/>
    </row>
    <row r="449" spans="1:17" s="274" customFormat="1">
      <c r="A449" s="296"/>
      <c r="B449" s="273" t="s">
        <v>1996</v>
      </c>
      <c r="C449" s="280" t="s">
        <v>1652</v>
      </c>
      <c r="D449" s="256" t="e">
        <f>$D$446</f>
        <v>#VALUE!</v>
      </c>
      <c r="E449" s="256" t="s">
        <v>1985</v>
      </c>
      <c r="F449" s="275" t="str">
        <f>$D$427</f>
        <v>(... ÷ ...)</v>
      </c>
      <c r="Q449" s="272"/>
    </row>
    <row r="450" spans="1:17" s="274" customFormat="1" ht="20.399999999999999">
      <c r="A450" s="296"/>
      <c r="B450" s="273" t="s">
        <v>1997</v>
      </c>
      <c r="C450" s="280" t="s">
        <v>1957</v>
      </c>
      <c r="D450" s="256" t="e">
        <f>$D$432</f>
        <v>#VALUE!</v>
      </c>
      <c r="E450" s="256"/>
      <c r="F450" s="275"/>
      <c r="Q450" s="272"/>
    </row>
    <row r="451" spans="1:17" s="274" customFormat="1">
      <c r="A451" s="296"/>
      <c r="B451" s="273" t="s">
        <v>1999</v>
      </c>
      <c r="C451" s="280" t="s">
        <v>1823</v>
      </c>
      <c r="D451" s="256" t="str">
        <f>$D$437</f>
        <v>xxx</v>
      </c>
      <c r="E451" s="256"/>
      <c r="F451" s="275"/>
      <c r="Q451" s="272"/>
    </row>
    <row r="452" spans="1:17" s="274" customFormat="1">
      <c r="A452" s="296"/>
      <c r="B452" s="273" t="s">
        <v>2001</v>
      </c>
      <c r="C452" s="280"/>
      <c r="Q452" s="272"/>
    </row>
    <row r="453" spans="1:17" s="274" customFormat="1" ht="20.399999999999999">
      <c r="A453" s="296"/>
      <c r="B453" s="273" t="s">
        <v>2028</v>
      </c>
      <c r="C453" s="280" t="s">
        <v>2029</v>
      </c>
      <c r="D453" s="274" t="e">
        <f>($D$450)/(1+($D$449)*($D$450))</f>
        <v>#VALUE!</v>
      </c>
      <c r="I453" s="268" t="s">
        <v>2065</v>
      </c>
      <c r="Q453" s="272"/>
    </row>
    <row r="454" spans="1:17" s="274" customFormat="1">
      <c r="A454" s="296"/>
      <c r="B454" s="273" t="s">
        <v>2002</v>
      </c>
      <c r="C454" s="280"/>
      <c r="Q454" s="272"/>
    </row>
    <row r="455" spans="1:17" s="274" customFormat="1" ht="20.399999999999999">
      <c r="A455" s="296"/>
      <c r="B455" s="273" t="s">
        <v>2030</v>
      </c>
      <c r="C455" s="280" t="s">
        <v>1961</v>
      </c>
      <c r="D455" s="274" t="e">
        <f>($D$450)/(1+2*($D$449)*($D$450))</f>
        <v>#VALUE!</v>
      </c>
      <c r="I455" s="268" t="s">
        <v>2069</v>
      </c>
      <c r="Q455" s="272"/>
    </row>
    <row r="456" spans="1:17" s="274" customFormat="1">
      <c r="A456" s="296"/>
      <c r="B456" s="273" t="s">
        <v>2003</v>
      </c>
      <c r="C456" s="280"/>
      <c r="Q456" s="272"/>
    </row>
    <row r="457" spans="1:17" s="274" customFormat="1" ht="20.399999999999999">
      <c r="A457" s="296"/>
      <c r="B457" s="273" t="s">
        <v>2031</v>
      </c>
      <c r="C457" s="280" t="s">
        <v>2032</v>
      </c>
      <c r="D457" s="274" t="e">
        <f>($D$450)/(1+3*($D$449)*($D$450))</f>
        <v>#VALUE!</v>
      </c>
      <c r="I457" s="268" t="s">
        <v>2066</v>
      </c>
      <c r="Q457" s="272"/>
    </row>
    <row r="458" spans="1:17" s="274" customFormat="1">
      <c r="A458" s="296"/>
      <c r="B458" s="273" t="s">
        <v>2004</v>
      </c>
      <c r="C458" s="280"/>
      <c r="Q458" s="272"/>
    </row>
    <row r="459" spans="1:17" s="274" customFormat="1" ht="20.399999999999999">
      <c r="A459" s="296"/>
      <c r="B459" s="273" t="s">
        <v>2033</v>
      </c>
      <c r="C459" s="280" t="s">
        <v>1965</v>
      </c>
      <c r="D459" s="274" t="e">
        <f>($D$450)/(1+4*($D$449)*($D$450))</f>
        <v>#VALUE!</v>
      </c>
      <c r="I459" s="268" t="s">
        <v>2067</v>
      </c>
      <c r="Q459" s="272"/>
    </row>
    <row r="460" spans="1:17" s="253" customFormat="1">
      <c r="A460" s="296">
        <v>4.5</v>
      </c>
      <c r="B460" s="300" t="s">
        <v>2023</v>
      </c>
      <c r="C460" s="304"/>
      <c r="Q460" s="314"/>
    </row>
    <row r="461" spans="1:17" s="274" customFormat="1" ht="20.399999999999999">
      <c r="A461" s="296"/>
      <c r="B461" s="273" t="s">
        <v>2034</v>
      </c>
      <c r="C461" s="280"/>
      <c r="D461" s="256"/>
      <c r="E461" s="256"/>
      <c r="Q461" s="272"/>
    </row>
    <row r="462" spans="1:17" s="274" customFormat="1">
      <c r="A462" s="296"/>
      <c r="B462" s="273" t="s">
        <v>1438</v>
      </c>
      <c r="C462" s="280"/>
      <c r="D462" s="256"/>
      <c r="E462" s="256"/>
      <c r="Q462" s="272"/>
    </row>
    <row r="463" spans="1:17" s="274" customFormat="1">
      <c r="A463" s="296"/>
      <c r="B463" s="273" t="s">
        <v>2024</v>
      </c>
      <c r="C463" s="280"/>
      <c r="D463" s="256"/>
      <c r="E463" s="256"/>
      <c r="Q463" s="272"/>
    </row>
    <row r="464" spans="1:17" s="274" customFormat="1" ht="20.399999999999999">
      <c r="A464" s="296"/>
      <c r="B464" s="273" t="s">
        <v>2035</v>
      </c>
      <c r="C464" s="280"/>
      <c r="D464" s="256"/>
      <c r="E464" s="256"/>
      <c r="Q464" s="272"/>
    </row>
    <row r="465" spans="1:17" s="274" customFormat="1">
      <c r="A465" s="296"/>
      <c r="B465" s="257" t="s">
        <v>1476</v>
      </c>
      <c r="C465" s="280"/>
      <c r="D465" s="256"/>
      <c r="E465" s="256"/>
      <c r="Q465" s="272"/>
    </row>
    <row r="466" spans="1:17" s="274" customFormat="1" ht="20.399999999999999">
      <c r="A466" s="296"/>
      <c r="B466" s="273" t="s">
        <v>2025</v>
      </c>
      <c r="C466" s="280" t="s">
        <v>1957</v>
      </c>
      <c r="D466" s="274" t="e">
        <f>$D$386</f>
        <v>#VALUE!</v>
      </c>
      <c r="Q466" s="272"/>
    </row>
    <row r="467" spans="1:17" s="274" customFormat="1" ht="33.6">
      <c r="A467" s="296"/>
      <c r="B467" s="273" t="s">
        <v>2026</v>
      </c>
      <c r="C467" s="280" t="s">
        <v>1983</v>
      </c>
      <c r="D467" s="256" t="s">
        <v>2021</v>
      </c>
      <c r="E467" s="256"/>
      <c r="Q467" s="272"/>
    </row>
    <row r="468" spans="1:17" s="274" customFormat="1">
      <c r="A468" s="296"/>
      <c r="B468" s="257" t="s">
        <v>2022</v>
      </c>
      <c r="C468" s="280" t="s">
        <v>1652</v>
      </c>
      <c r="D468" s="256" t="s">
        <v>1483</v>
      </c>
      <c r="E468" s="256" t="s">
        <v>1985</v>
      </c>
      <c r="F468" s="274" t="str">
        <f>$D$467</f>
        <v>(1.2 ÷ 1.3)</v>
      </c>
      <c r="Q468" s="272"/>
    </row>
    <row r="469" spans="1:17" s="274" customFormat="1">
      <c r="A469" s="296"/>
      <c r="B469" s="257" t="s">
        <v>2012</v>
      </c>
      <c r="C469" s="280"/>
      <c r="D469" s="256"/>
      <c r="E469" s="256"/>
      <c r="Q469" s="272"/>
    </row>
    <row r="470" spans="1:17" s="274" customFormat="1" ht="20.399999999999999">
      <c r="A470" s="296"/>
      <c r="B470" s="273"/>
      <c r="C470" s="280" t="s">
        <v>2036</v>
      </c>
      <c r="D470" s="274" t="e">
        <f>($D$468)*($D$466)</f>
        <v>#VALUE!</v>
      </c>
      <c r="I470" s="268" t="s">
        <v>2070</v>
      </c>
      <c r="Q470" s="272"/>
    </row>
    <row r="471" spans="1:17" s="253" customFormat="1">
      <c r="A471" s="296">
        <v>5</v>
      </c>
      <c r="B471" s="300" t="s">
        <v>2045</v>
      </c>
      <c r="C471" s="309"/>
      <c r="Q471" s="314"/>
    </row>
    <row r="472" spans="1:17" s="253" customFormat="1">
      <c r="A472" s="296" t="s">
        <v>2046</v>
      </c>
      <c r="B472" s="300" t="s">
        <v>2050</v>
      </c>
      <c r="C472" s="309"/>
      <c r="Q472" s="314"/>
    </row>
    <row r="473" spans="1:17" s="262" customFormat="1">
      <c r="A473" s="302" t="s">
        <v>551</v>
      </c>
      <c r="B473" s="313" t="s">
        <v>2140</v>
      </c>
      <c r="C473" s="248"/>
      <c r="Q473" s="316"/>
    </row>
    <row r="474" spans="1:17" s="274" customFormat="1" ht="54">
      <c r="A474" s="296"/>
      <c r="B474" s="270" t="s">
        <v>2047</v>
      </c>
      <c r="C474" s="258"/>
      <c r="D474" s="270"/>
      <c r="E474" s="270"/>
      <c r="Q474" s="272"/>
    </row>
    <row r="475" spans="1:17" s="274" customFormat="1" ht="21">
      <c r="A475" s="296"/>
      <c r="B475" s="270" t="s">
        <v>2048</v>
      </c>
      <c r="C475" s="258"/>
      <c r="E475" s="270"/>
      <c r="F475" s="311"/>
      <c r="Q475" s="272"/>
    </row>
    <row r="476" spans="1:17" s="274" customFormat="1">
      <c r="A476" s="296"/>
      <c r="B476" s="270" t="s">
        <v>1438</v>
      </c>
      <c r="C476" s="258"/>
      <c r="Q476" s="272"/>
    </row>
    <row r="477" spans="1:17" s="274" customFormat="1" ht="20.399999999999999">
      <c r="A477" s="296"/>
      <c r="B477" s="270" t="s">
        <v>2051</v>
      </c>
      <c r="C477" s="270"/>
      <c r="Q477" s="272"/>
    </row>
    <row r="478" spans="1:17" s="274" customFormat="1" ht="20.399999999999999">
      <c r="A478" s="296"/>
      <c r="B478" s="270"/>
      <c r="C478" s="270" t="s">
        <v>1763</v>
      </c>
      <c r="D478" s="274" t="str">
        <f>$D$201</f>
        <v>xxx</v>
      </c>
      <c r="H478" s="274" t="s">
        <v>1753</v>
      </c>
      <c r="Q478" s="272"/>
    </row>
    <row r="479" spans="1:17" s="274" customFormat="1" ht="20.399999999999999">
      <c r="A479" s="296"/>
      <c r="B479" s="270" t="s">
        <v>2052</v>
      </c>
      <c r="C479" s="270"/>
      <c r="Q479" s="272"/>
    </row>
    <row r="480" spans="1:17" s="274" customFormat="1" ht="20.399999999999999">
      <c r="A480" s="296"/>
      <c r="B480" s="270"/>
      <c r="C480" s="270" t="s">
        <v>2056</v>
      </c>
      <c r="D480" s="274" t="str">
        <f>$D$202</f>
        <v>xxx</v>
      </c>
      <c r="H480" s="274" t="s">
        <v>1768</v>
      </c>
      <c r="Q480" s="272"/>
    </row>
    <row r="481" spans="1:17" s="274" customFormat="1" ht="20.399999999999999">
      <c r="A481" s="296"/>
      <c r="B481" s="270" t="s">
        <v>2053</v>
      </c>
      <c r="C481" s="270"/>
      <c r="Q481" s="272"/>
    </row>
    <row r="482" spans="1:17" s="274" customFormat="1" ht="20.399999999999999">
      <c r="A482" s="296"/>
      <c r="B482" s="270"/>
      <c r="C482" s="270" t="s">
        <v>2057</v>
      </c>
      <c r="D482" s="274" t="e">
        <f>($D$192)*($D$480)</f>
        <v>#VALUE!</v>
      </c>
      <c r="H482" s="274" t="s">
        <v>1768</v>
      </c>
      <c r="Q482" s="272"/>
    </row>
    <row r="483" spans="1:17" s="274" customFormat="1">
      <c r="A483" s="296"/>
      <c r="B483" s="270" t="s">
        <v>2054</v>
      </c>
      <c r="C483" s="270"/>
      <c r="Q483" s="272"/>
    </row>
    <row r="484" spans="1:17" s="274" customFormat="1">
      <c r="A484" s="296"/>
      <c r="B484" s="270"/>
      <c r="C484" s="270" t="s">
        <v>1652</v>
      </c>
      <c r="D484" s="274" t="str">
        <f>$D$161</f>
        <v>xxx</v>
      </c>
      <c r="Q484" s="272"/>
    </row>
    <row r="485" spans="1:17" s="274" customFormat="1">
      <c r="A485" s="296"/>
      <c r="B485" s="270"/>
      <c r="C485" s="270" t="s">
        <v>1651</v>
      </c>
      <c r="D485" s="274" t="str">
        <f>$D$162</f>
        <v>xxx</v>
      </c>
      <c r="Q485" s="272"/>
    </row>
    <row r="486" spans="1:17" s="274" customFormat="1">
      <c r="A486" s="296"/>
      <c r="B486" s="270"/>
      <c r="C486" s="270" t="s">
        <v>1653</v>
      </c>
      <c r="D486" s="274" t="str">
        <f>$D$163</f>
        <v>xxx</v>
      </c>
      <c r="Q486" s="272"/>
    </row>
    <row r="487" spans="1:17" s="265" customFormat="1" ht="20.399999999999999">
      <c r="A487" s="302" t="s">
        <v>553</v>
      </c>
      <c r="B487" s="292" t="s">
        <v>2080</v>
      </c>
      <c r="C487" s="312"/>
      <c r="Q487" s="317"/>
    </row>
    <row r="488" spans="1:17" s="274" customFormat="1" ht="37.200000000000003">
      <c r="A488" s="296"/>
      <c r="B488" s="270" t="s">
        <v>2075</v>
      </c>
      <c r="C488" s="258"/>
      <c r="Q488" s="272"/>
    </row>
    <row r="489" spans="1:17" s="274" customFormat="1" ht="20.399999999999999">
      <c r="A489" s="296"/>
      <c r="B489" s="270" t="s">
        <v>2049</v>
      </c>
      <c r="C489" s="270"/>
      <c r="Q489" s="272"/>
    </row>
    <row r="490" spans="1:17" s="274" customFormat="1" ht="21">
      <c r="A490" s="296"/>
      <c r="B490" s="270" t="s">
        <v>2079</v>
      </c>
      <c r="C490" s="270"/>
      <c r="Q490" s="272"/>
    </row>
    <row r="491" spans="1:17" s="274" customFormat="1">
      <c r="A491" s="296"/>
      <c r="B491" s="270" t="s">
        <v>2076</v>
      </c>
      <c r="C491" s="258"/>
      <c r="Q491" s="272"/>
    </row>
    <row r="492" spans="1:17" s="274" customFormat="1" ht="20.399999999999999">
      <c r="A492" s="296"/>
      <c r="B492" s="270" t="s">
        <v>2077</v>
      </c>
      <c r="C492" s="270"/>
      <c r="Q492" s="272"/>
    </row>
    <row r="493" spans="1:17" s="274" customFormat="1" ht="20.399999999999999">
      <c r="A493" s="296"/>
      <c r="B493" s="270" t="s">
        <v>2078</v>
      </c>
      <c r="C493" s="270"/>
      <c r="Q493" s="272"/>
    </row>
    <row r="494" spans="1:17" s="274" customFormat="1" ht="20.399999999999999">
      <c r="A494" s="296"/>
      <c r="B494" s="270" t="s">
        <v>2055</v>
      </c>
      <c r="C494" s="270"/>
      <c r="Q494" s="272"/>
    </row>
    <row r="495" spans="1:17" s="265" customFormat="1" ht="20.399999999999999">
      <c r="A495" s="302" t="s">
        <v>555</v>
      </c>
      <c r="B495" s="292" t="s">
        <v>2141</v>
      </c>
      <c r="C495" s="312"/>
      <c r="Q495" s="317"/>
    </row>
    <row r="496" spans="1:17" s="274" customFormat="1">
      <c r="A496" s="296"/>
      <c r="B496" s="270"/>
      <c r="C496" s="270"/>
      <c r="Q496" s="272"/>
    </row>
    <row r="497" spans="1:17" s="253" customFormat="1">
      <c r="A497" s="296" t="s">
        <v>2071</v>
      </c>
      <c r="B497" s="300" t="s">
        <v>2072</v>
      </c>
      <c r="C497" s="309"/>
      <c r="Q497" s="314"/>
    </row>
    <row r="498" spans="1:17" s="274" customFormat="1">
      <c r="A498" s="296" t="s">
        <v>2073</v>
      </c>
      <c r="B498" s="270" t="s">
        <v>2074</v>
      </c>
      <c r="C498" s="270"/>
      <c r="Q498" s="272"/>
    </row>
    <row r="499" spans="1:17" s="274" customFormat="1">
      <c r="A499" s="296"/>
      <c r="B499" s="270" t="s">
        <v>2142</v>
      </c>
      <c r="C499" s="270"/>
      <c r="Q499" s="272"/>
    </row>
    <row r="500" spans="1:17" s="274" customFormat="1" ht="20.399999999999999">
      <c r="A500" s="296"/>
      <c r="B500" s="270" t="s">
        <v>2143</v>
      </c>
      <c r="C500" s="270"/>
      <c r="Q500" s="272"/>
    </row>
    <row r="501" spans="1:17" s="274" customFormat="1" ht="33.6">
      <c r="A501" s="296"/>
      <c r="B501" s="245" t="s">
        <v>2144</v>
      </c>
      <c r="C501" s="270"/>
      <c r="Q501" s="272"/>
    </row>
    <row r="502" spans="1:17" s="274" customFormat="1" ht="20.399999999999999">
      <c r="A502" s="296"/>
      <c r="B502" s="270" t="s">
        <v>2145</v>
      </c>
      <c r="Q502" s="272"/>
    </row>
    <row r="503" spans="1:17" s="274" customFormat="1">
      <c r="A503" s="296"/>
      <c r="B503" s="270" t="s">
        <v>2146</v>
      </c>
      <c r="Q503" s="272"/>
    </row>
    <row r="504" spans="1:17" s="274" customFormat="1" ht="20.399999999999999">
      <c r="A504" s="296"/>
      <c r="B504" s="270" t="s">
        <v>2148</v>
      </c>
      <c r="Q504" s="272"/>
    </row>
    <row r="505" spans="1:17" s="274" customFormat="1" ht="20.399999999999999">
      <c r="A505" s="296"/>
      <c r="B505" s="270" t="s">
        <v>2082</v>
      </c>
      <c r="Q505" s="272"/>
    </row>
    <row r="506" spans="1:17" s="274" customFormat="1" ht="20.399999999999999">
      <c r="A506" s="296"/>
      <c r="B506" s="270" t="s">
        <v>2147</v>
      </c>
      <c r="Q506" s="272"/>
    </row>
    <row r="507" spans="1:17" s="274" customFormat="1" ht="20.399999999999999">
      <c r="A507" s="296"/>
      <c r="B507" s="270" t="s">
        <v>2149</v>
      </c>
      <c r="Q507" s="272"/>
    </row>
    <row r="508" spans="1:17" s="274" customFormat="1">
      <c r="A508" s="296"/>
      <c r="B508" s="270" t="s">
        <v>1410</v>
      </c>
      <c r="Q508" s="272"/>
    </row>
    <row r="509" spans="1:17" s="274" customFormat="1" ht="20.399999999999999">
      <c r="A509" s="296"/>
      <c r="B509" s="270" t="s">
        <v>2081</v>
      </c>
      <c r="Q509" s="272"/>
    </row>
    <row r="510" spans="1:17" s="274" customFormat="1">
      <c r="A510" s="296"/>
      <c r="B510" s="270" t="s">
        <v>1438</v>
      </c>
      <c r="Q510" s="272"/>
    </row>
    <row r="511" spans="1:17" s="274" customFormat="1" ht="20.399999999999999">
      <c r="A511" s="296"/>
      <c r="B511" s="270"/>
      <c r="C511" s="270" t="s">
        <v>2091</v>
      </c>
      <c r="D511" s="274" t="e">
        <f>$D$313</f>
        <v>#VALUE!</v>
      </c>
      <c r="Q511" s="272"/>
    </row>
    <row r="512" spans="1:17" s="274" customFormat="1" ht="20.399999999999999">
      <c r="A512" s="296"/>
      <c r="B512" s="270"/>
      <c r="C512" s="270" t="s">
        <v>2092</v>
      </c>
      <c r="D512" s="274" t="str">
        <f>$D$173</f>
        <v>xxx</v>
      </c>
      <c r="Q512" s="272"/>
    </row>
    <row r="513" spans="1:17" s="274" customFormat="1">
      <c r="A513" s="296"/>
      <c r="B513" s="270"/>
      <c r="C513" s="270"/>
      <c r="Q513" s="272"/>
    </row>
    <row r="514" spans="1:17" s="274" customFormat="1">
      <c r="A514" s="296"/>
      <c r="B514" s="270"/>
      <c r="Q514" s="272"/>
    </row>
    <row r="515" spans="1:17" s="274" customFormat="1" ht="20.399999999999999">
      <c r="A515" s="296"/>
      <c r="B515" s="270"/>
      <c r="C515" s="270" t="s">
        <v>2083</v>
      </c>
      <c r="D515" s="274" t="e">
        <f>$D$358</f>
        <v>#VALUE!</v>
      </c>
      <c r="Q515" s="272"/>
    </row>
    <row r="516" spans="1:17" s="274" customFormat="1" ht="20.399999999999999">
      <c r="A516" s="296"/>
      <c r="B516" s="270"/>
      <c r="C516" s="270" t="s">
        <v>2089</v>
      </c>
      <c r="D516" s="274" t="e">
        <f>$D$470</f>
        <v>#VALUE!</v>
      </c>
      <c r="Q516" s="272"/>
    </row>
    <row r="517" spans="1:17" s="274" customFormat="1" ht="20.399999999999999">
      <c r="A517" s="296"/>
      <c r="B517" s="270"/>
      <c r="C517" s="270" t="s">
        <v>2085</v>
      </c>
      <c r="D517" s="274" t="e">
        <f>$D$386</f>
        <v>#VALUE!</v>
      </c>
      <c r="Q517" s="272"/>
    </row>
    <row r="518" spans="1:17" s="274" customFormat="1" ht="20.399999999999999">
      <c r="A518" s="296"/>
      <c r="B518" s="270"/>
      <c r="C518" s="270" t="s">
        <v>2084</v>
      </c>
      <c r="D518" s="274" t="e">
        <f>$D$415</f>
        <v>#VALUE!</v>
      </c>
      <c r="Q518" s="272"/>
    </row>
    <row r="519" spans="1:17" s="274" customFormat="1" ht="20.399999999999999">
      <c r="A519" s="296"/>
      <c r="B519" s="270"/>
      <c r="C519" s="270" t="s">
        <v>2086</v>
      </c>
      <c r="D519" s="274" t="e">
        <f>$D$417</f>
        <v>#VALUE!</v>
      </c>
      <c r="Q519" s="272"/>
    </row>
    <row r="520" spans="1:17" s="274" customFormat="1" ht="20.399999999999999">
      <c r="A520" s="296"/>
      <c r="B520" s="270"/>
      <c r="C520" s="270" t="s">
        <v>2087</v>
      </c>
      <c r="D520" s="274" t="e">
        <f>$D$419</f>
        <v>#VALUE!</v>
      </c>
      <c r="Q520" s="272"/>
    </row>
    <row r="521" spans="1:17" s="274" customFormat="1" ht="20.399999999999999">
      <c r="A521" s="296"/>
      <c r="B521" s="270"/>
      <c r="C521" s="270" t="s">
        <v>2088</v>
      </c>
      <c r="D521" s="274" t="e">
        <f>$D$421</f>
        <v>#VALUE!</v>
      </c>
      <c r="Q521" s="272"/>
    </row>
    <row r="522" spans="1:17" s="274" customFormat="1" ht="20.399999999999999">
      <c r="A522" s="296"/>
      <c r="B522" s="270"/>
      <c r="C522" s="270" t="s">
        <v>2090</v>
      </c>
      <c r="D522" s="274" t="e">
        <f>$D$423</f>
        <v>#VALUE!</v>
      </c>
      <c r="Q522" s="272"/>
    </row>
    <row r="523" spans="1:17" s="274" customFormat="1">
      <c r="A523" s="296"/>
      <c r="B523" s="270"/>
      <c r="C523" s="270"/>
      <c r="Q523" s="272"/>
    </row>
    <row r="524" spans="1:17" s="274" customFormat="1">
      <c r="A524" s="296"/>
      <c r="B524" s="270"/>
      <c r="C524" s="270"/>
      <c r="Q524" s="272"/>
    </row>
    <row r="525" spans="1:17" s="274" customFormat="1">
      <c r="A525" s="296"/>
      <c r="B525" s="270"/>
      <c r="C525" s="270"/>
      <c r="Q525" s="272"/>
    </row>
    <row r="526" spans="1:17" s="274" customFormat="1" ht="20.399999999999999">
      <c r="A526" s="296"/>
      <c r="B526" s="270"/>
      <c r="C526" s="270" t="s">
        <v>2093</v>
      </c>
      <c r="D526" s="274" t="e">
        <f>(($D$515)*($D$516)*($D$512))/(($D$511)*(10^(-3)))</f>
        <v>#VALUE!</v>
      </c>
      <c r="Q526" s="272"/>
    </row>
    <row r="527" spans="1:17" s="274" customFormat="1" ht="20.399999999999999">
      <c r="A527" s="296"/>
      <c r="B527" s="270"/>
      <c r="C527" s="270" t="s">
        <v>2094</v>
      </c>
      <c r="D527" s="274" t="e">
        <f>(($D$515)*($D$517)*($D$512))/(($D$511)*(10^(-3)))</f>
        <v>#VALUE!</v>
      </c>
      <c r="Q527" s="272"/>
    </row>
    <row r="528" spans="1:17" s="274" customFormat="1" ht="20.399999999999999">
      <c r="A528" s="296"/>
      <c r="B528" s="270"/>
      <c r="C528" s="270" t="s">
        <v>2095</v>
      </c>
      <c r="D528" s="274" t="e">
        <f>(($D$515)*($D$518)*($D$512))/(($D$511)*(10^(-3)))</f>
        <v>#VALUE!</v>
      </c>
      <c r="Q528" s="272"/>
    </row>
    <row r="529" spans="1:20" s="274" customFormat="1" ht="20.399999999999999">
      <c r="A529" s="296"/>
      <c r="B529" s="270"/>
      <c r="C529" s="270" t="s">
        <v>2096</v>
      </c>
      <c r="D529" s="274" t="e">
        <f>(($D$515)*($D$519)*(D512))/(($D$511)*(10^(-3)))</f>
        <v>#VALUE!</v>
      </c>
      <c r="Q529" s="272"/>
    </row>
    <row r="530" spans="1:20" s="274" customFormat="1" ht="20.399999999999999">
      <c r="A530" s="296"/>
      <c r="B530" s="270"/>
      <c r="C530" s="270" t="s">
        <v>2097</v>
      </c>
      <c r="D530" s="274" t="e">
        <f>(($D$515)*($D$520)*($D$512))/(($D$511)*(10^(-3)))</f>
        <v>#VALUE!</v>
      </c>
      <c r="Q530" s="272"/>
    </row>
    <row r="531" spans="1:20" s="274" customFormat="1" ht="20.399999999999999">
      <c r="A531" s="296"/>
      <c r="B531" s="270"/>
      <c r="C531" s="270" t="s">
        <v>2098</v>
      </c>
      <c r="D531" s="274" t="e">
        <f>(($D$515)*($D$521)*($D$512))/(($D$511)*(10^(-3)))</f>
        <v>#VALUE!</v>
      </c>
      <c r="Q531" s="272"/>
    </row>
    <row r="532" spans="1:20" s="274" customFormat="1" ht="20.399999999999999">
      <c r="A532" s="296"/>
      <c r="B532" s="270"/>
      <c r="C532" s="270" t="s">
        <v>2099</v>
      </c>
      <c r="D532" s="274" t="e">
        <f>(($D$515)*($D$522)*($D$512))/(($D$511)*(10^(-3)))</f>
        <v>#VALUE!</v>
      </c>
      <c r="Q532" s="272"/>
    </row>
    <row r="533" spans="1:20" s="274" customFormat="1">
      <c r="A533" s="296"/>
      <c r="B533" s="270"/>
      <c r="C533" s="270"/>
      <c r="Q533" s="272"/>
    </row>
    <row r="534" spans="1:20" s="274" customFormat="1">
      <c r="A534" s="296"/>
      <c r="B534" s="270"/>
      <c r="C534" s="270"/>
      <c r="Q534" s="272"/>
    </row>
    <row r="535" spans="1:20" s="274" customFormat="1" ht="20.399999999999999">
      <c r="B535" s="257" t="s">
        <v>2119</v>
      </c>
      <c r="C535" s="243">
        <v>1100</v>
      </c>
      <c r="D535" s="266">
        <v>1200</v>
      </c>
      <c r="E535" s="274">
        <v>1500</v>
      </c>
      <c r="F535" s="274">
        <v>2000</v>
      </c>
      <c r="G535" s="274">
        <v>3199</v>
      </c>
      <c r="H535" s="272">
        <v>3200</v>
      </c>
      <c r="I535" s="274">
        <v>3201</v>
      </c>
      <c r="J535" s="274">
        <v>4000</v>
      </c>
      <c r="K535" s="274">
        <v>4500</v>
      </c>
      <c r="L535" s="274">
        <v>5000</v>
      </c>
      <c r="M535" s="274">
        <v>5500</v>
      </c>
      <c r="N535" s="274">
        <v>6350</v>
      </c>
      <c r="O535" s="274">
        <v>6400</v>
      </c>
      <c r="P535" s="274">
        <v>6450</v>
      </c>
      <c r="Q535" s="272">
        <v>7531.39</v>
      </c>
      <c r="R535" s="274">
        <v>7532</v>
      </c>
      <c r="S535" s="274">
        <v>7600</v>
      </c>
      <c r="T535" s="274">
        <v>7680</v>
      </c>
    </row>
    <row r="536" spans="1:20" s="274" customFormat="1">
      <c r="B536" s="257"/>
      <c r="C536" s="243"/>
      <c r="D536" s="266"/>
      <c r="H536" s="272"/>
      <c r="Q536" s="272"/>
    </row>
    <row r="537" spans="1:20" s="274" customFormat="1" ht="20.399999999999999">
      <c r="B537" s="257" t="s">
        <v>2120</v>
      </c>
      <c r="C537" s="243" t="e">
        <f t="shared" ref="C537:T537" si="0">($D$478)*(($D$484)*(C535/$D$480)+($D$485)*(C535/$D$480)^2-($D$486)*(C535/$D$480)^3)</f>
        <v>#VALUE!</v>
      </c>
      <c r="D537" s="243" t="e">
        <f t="shared" si="0"/>
        <v>#VALUE!</v>
      </c>
      <c r="E537" s="243" t="e">
        <f t="shared" si="0"/>
        <v>#VALUE!</v>
      </c>
      <c r="F537" s="243" t="e">
        <f t="shared" si="0"/>
        <v>#VALUE!</v>
      </c>
      <c r="G537" s="243" t="e">
        <f t="shared" si="0"/>
        <v>#VALUE!</v>
      </c>
      <c r="H537" s="252" t="e">
        <f t="shared" si="0"/>
        <v>#VALUE!</v>
      </c>
      <c r="I537" s="243" t="e">
        <f t="shared" si="0"/>
        <v>#VALUE!</v>
      </c>
      <c r="J537" s="243" t="e">
        <f t="shared" si="0"/>
        <v>#VALUE!</v>
      </c>
      <c r="K537" s="243" t="e">
        <f t="shared" si="0"/>
        <v>#VALUE!</v>
      </c>
      <c r="L537" s="243" t="e">
        <f t="shared" si="0"/>
        <v>#VALUE!</v>
      </c>
      <c r="M537" s="243" t="e">
        <f t="shared" si="0"/>
        <v>#VALUE!</v>
      </c>
      <c r="N537" s="243" t="e">
        <f t="shared" si="0"/>
        <v>#VALUE!</v>
      </c>
      <c r="O537" s="252" t="e">
        <f t="shared" si="0"/>
        <v>#VALUE!</v>
      </c>
      <c r="P537" s="243" t="e">
        <f t="shared" si="0"/>
        <v>#VALUE!</v>
      </c>
      <c r="Q537" s="252" t="e">
        <f t="shared" si="0"/>
        <v>#VALUE!</v>
      </c>
      <c r="R537" s="243" t="e">
        <f t="shared" si="0"/>
        <v>#VALUE!</v>
      </c>
      <c r="S537" s="243" t="e">
        <f t="shared" si="0"/>
        <v>#VALUE!</v>
      </c>
      <c r="T537" s="243" t="e">
        <f t="shared" si="0"/>
        <v>#VALUE!</v>
      </c>
    </row>
    <row r="538" spans="1:20" s="274" customFormat="1">
      <c r="B538" s="257"/>
      <c r="C538" s="243"/>
      <c r="D538" s="243"/>
      <c r="E538" s="243"/>
      <c r="F538" s="243"/>
      <c r="G538" s="243"/>
      <c r="H538" s="252"/>
      <c r="I538" s="243"/>
      <c r="J538" s="243"/>
      <c r="K538" s="243"/>
      <c r="L538" s="243"/>
      <c r="M538" s="243"/>
      <c r="N538" s="243"/>
      <c r="O538" s="252"/>
      <c r="P538" s="243"/>
      <c r="Q538" s="252"/>
      <c r="R538" s="243"/>
      <c r="S538" s="243"/>
      <c r="T538" s="243"/>
    </row>
    <row r="539" spans="1:20" s="274" customFormat="1" ht="20.399999999999999">
      <c r="B539" s="257" t="s">
        <v>2121</v>
      </c>
      <c r="C539" s="243" t="e">
        <f t="shared" ref="C539:T539" si="1">((C537)*(10^3))/(((2*PI())/60)*(C535))</f>
        <v>#VALUE!</v>
      </c>
      <c r="D539" s="243" t="e">
        <f t="shared" si="1"/>
        <v>#VALUE!</v>
      </c>
      <c r="E539" s="243" t="e">
        <f t="shared" si="1"/>
        <v>#VALUE!</v>
      </c>
      <c r="F539" s="243" t="e">
        <f t="shared" si="1"/>
        <v>#VALUE!</v>
      </c>
      <c r="G539" s="243" t="e">
        <f t="shared" si="1"/>
        <v>#VALUE!</v>
      </c>
      <c r="H539" s="252" t="e">
        <f t="shared" si="1"/>
        <v>#VALUE!</v>
      </c>
      <c r="I539" s="243" t="e">
        <f t="shared" si="1"/>
        <v>#VALUE!</v>
      </c>
      <c r="J539" s="243" t="e">
        <f t="shared" si="1"/>
        <v>#VALUE!</v>
      </c>
      <c r="K539" s="243" t="e">
        <f t="shared" si="1"/>
        <v>#VALUE!</v>
      </c>
      <c r="L539" s="243" t="e">
        <f t="shared" si="1"/>
        <v>#VALUE!</v>
      </c>
      <c r="M539" s="243" t="e">
        <f t="shared" si="1"/>
        <v>#VALUE!</v>
      </c>
      <c r="N539" s="243" t="e">
        <f t="shared" si="1"/>
        <v>#VALUE!</v>
      </c>
      <c r="O539" s="243" t="e">
        <f t="shared" si="1"/>
        <v>#VALUE!</v>
      </c>
      <c r="P539" s="243" t="e">
        <f t="shared" si="1"/>
        <v>#VALUE!</v>
      </c>
      <c r="Q539" s="252" t="e">
        <f t="shared" si="1"/>
        <v>#VALUE!</v>
      </c>
      <c r="R539" s="243" t="e">
        <f t="shared" si="1"/>
        <v>#VALUE!</v>
      </c>
      <c r="S539" s="243" t="e">
        <f t="shared" si="1"/>
        <v>#VALUE!</v>
      </c>
      <c r="T539" s="243" t="e">
        <f t="shared" si="1"/>
        <v>#VALUE!</v>
      </c>
    </row>
    <row r="540" spans="1:20" s="274" customFormat="1" ht="20.399999999999999">
      <c r="B540" s="243" t="s">
        <v>1797</v>
      </c>
      <c r="C540" s="243"/>
      <c r="D540" s="243"/>
      <c r="E540" s="243"/>
      <c r="F540" s="243"/>
      <c r="G540" s="243"/>
      <c r="H540" s="252"/>
      <c r="I540" s="243"/>
      <c r="J540" s="243"/>
      <c r="K540" s="243"/>
      <c r="L540" s="243"/>
      <c r="M540" s="243"/>
      <c r="N540" s="243"/>
      <c r="O540" s="243"/>
      <c r="P540" s="243"/>
      <c r="Q540" s="252"/>
      <c r="R540" s="243"/>
      <c r="S540" s="243"/>
      <c r="T540" s="243"/>
    </row>
    <row r="541" spans="1:20" s="274" customFormat="1" ht="20.399999999999999">
      <c r="B541" s="257" t="s">
        <v>2122</v>
      </c>
      <c r="C541" s="243" t="e">
        <f t="shared" ref="C541:T541" si="2">2*(PI())*(($D$313)*((10)^(-3)))*((C535)/60)/(($D$516)*($D$515))</f>
        <v>#VALUE!</v>
      </c>
      <c r="D541" s="243" t="e">
        <f t="shared" si="2"/>
        <v>#VALUE!</v>
      </c>
      <c r="E541" s="243" t="e">
        <f t="shared" si="2"/>
        <v>#VALUE!</v>
      </c>
      <c r="F541" s="243" t="e">
        <f t="shared" si="2"/>
        <v>#VALUE!</v>
      </c>
      <c r="G541" s="243" t="e">
        <f t="shared" si="2"/>
        <v>#VALUE!</v>
      </c>
      <c r="H541" s="243" t="e">
        <f t="shared" si="2"/>
        <v>#VALUE!</v>
      </c>
      <c r="I541" s="243" t="e">
        <f t="shared" si="2"/>
        <v>#VALUE!</v>
      </c>
      <c r="J541" s="243" t="e">
        <f t="shared" si="2"/>
        <v>#VALUE!</v>
      </c>
      <c r="K541" s="243" t="e">
        <f t="shared" si="2"/>
        <v>#VALUE!</v>
      </c>
      <c r="L541" s="243" t="e">
        <f t="shared" si="2"/>
        <v>#VALUE!</v>
      </c>
      <c r="M541" s="243" t="e">
        <f t="shared" si="2"/>
        <v>#VALUE!</v>
      </c>
      <c r="N541" s="243" t="e">
        <f t="shared" si="2"/>
        <v>#VALUE!</v>
      </c>
      <c r="O541" s="243" t="e">
        <f t="shared" si="2"/>
        <v>#VALUE!</v>
      </c>
      <c r="P541" s="243" t="e">
        <f t="shared" si="2"/>
        <v>#VALUE!</v>
      </c>
      <c r="Q541" s="252" t="e">
        <f t="shared" si="2"/>
        <v>#VALUE!</v>
      </c>
      <c r="R541" s="243" t="e">
        <f t="shared" si="2"/>
        <v>#VALUE!</v>
      </c>
      <c r="S541" s="243" t="e">
        <f t="shared" si="2"/>
        <v>#VALUE!</v>
      </c>
      <c r="T541" s="243" t="e">
        <f t="shared" si="2"/>
        <v>#VALUE!</v>
      </c>
    </row>
    <row r="542" spans="1:20" s="274" customFormat="1" ht="20.399999999999999">
      <c r="B542" s="257" t="s">
        <v>2123</v>
      </c>
      <c r="C542" s="243" t="e">
        <f>(2*(PI())*(($D$313)*((10)^(-3)))*((C535)/60)/(($D$517)*($D$515)))</f>
        <v>#VALUE!</v>
      </c>
      <c r="D542" s="243" t="e">
        <f t="shared" ref="D542:T542" si="3">2*(PI())*(($D$313)*((10)^(-3)))*((D535)/60)/(($D$517)*($D$515))</f>
        <v>#VALUE!</v>
      </c>
      <c r="E542" s="243" t="e">
        <f t="shared" si="3"/>
        <v>#VALUE!</v>
      </c>
      <c r="F542" s="243" t="e">
        <f t="shared" si="3"/>
        <v>#VALUE!</v>
      </c>
      <c r="G542" s="243" t="e">
        <f t="shared" si="3"/>
        <v>#VALUE!</v>
      </c>
      <c r="H542" s="243" t="e">
        <f t="shared" si="3"/>
        <v>#VALUE!</v>
      </c>
      <c r="I542" s="243" t="e">
        <f t="shared" si="3"/>
        <v>#VALUE!</v>
      </c>
      <c r="J542" s="243" t="e">
        <f t="shared" si="3"/>
        <v>#VALUE!</v>
      </c>
      <c r="K542" s="243" t="e">
        <f t="shared" si="3"/>
        <v>#VALUE!</v>
      </c>
      <c r="L542" s="243" t="e">
        <f t="shared" si="3"/>
        <v>#VALUE!</v>
      </c>
      <c r="M542" s="243" t="e">
        <f t="shared" si="3"/>
        <v>#VALUE!</v>
      </c>
      <c r="N542" s="243" t="e">
        <f t="shared" si="3"/>
        <v>#VALUE!</v>
      </c>
      <c r="O542" s="243" t="e">
        <f t="shared" si="3"/>
        <v>#VALUE!</v>
      </c>
      <c r="P542" s="243" t="e">
        <f t="shared" si="3"/>
        <v>#VALUE!</v>
      </c>
      <c r="Q542" s="252" t="e">
        <f t="shared" si="3"/>
        <v>#VALUE!</v>
      </c>
      <c r="R542" s="243" t="e">
        <f t="shared" si="3"/>
        <v>#VALUE!</v>
      </c>
      <c r="S542" s="243" t="e">
        <f t="shared" si="3"/>
        <v>#VALUE!</v>
      </c>
      <c r="T542" s="243" t="e">
        <f t="shared" si="3"/>
        <v>#VALUE!</v>
      </c>
    </row>
    <row r="543" spans="1:20" s="274" customFormat="1" ht="20.399999999999999">
      <c r="B543" s="257" t="s">
        <v>2124</v>
      </c>
      <c r="C543" s="243" t="e">
        <f t="shared" ref="C543:T543" si="4">2*(PI())*(($D$313)*((10)^(-3)))*((C535)/60)/(($D$518)*($D$515))</f>
        <v>#VALUE!</v>
      </c>
      <c r="D543" s="243" t="e">
        <f t="shared" si="4"/>
        <v>#VALUE!</v>
      </c>
      <c r="E543" s="243" t="e">
        <f t="shared" si="4"/>
        <v>#VALUE!</v>
      </c>
      <c r="F543" s="243" t="e">
        <f t="shared" si="4"/>
        <v>#VALUE!</v>
      </c>
      <c r="G543" s="243" t="e">
        <f t="shared" si="4"/>
        <v>#VALUE!</v>
      </c>
      <c r="H543" s="243" t="e">
        <f t="shared" si="4"/>
        <v>#VALUE!</v>
      </c>
      <c r="I543" s="243" t="e">
        <f t="shared" si="4"/>
        <v>#VALUE!</v>
      </c>
      <c r="J543" s="243" t="e">
        <f t="shared" si="4"/>
        <v>#VALUE!</v>
      </c>
      <c r="K543" s="243" t="e">
        <f t="shared" si="4"/>
        <v>#VALUE!</v>
      </c>
      <c r="L543" s="243" t="e">
        <f t="shared" si="4"/>
        <v>#VALUE!</v>
      </c>
      <c r="M543" s="243" t="e">
        <f t="shared" si="4"/>
        <v>#VALUE!</v>
      </c>
      <c r="N543" s="243" t="e">
        <f t="shared" si="4"/>
        <v>#VALUE!</v>
      </c>
      <c r="O543" s="243" t="e">
        <f t="shared" si="4"/>
        <v>#VALUE!</v>
      </c>
      <c r="P543" s="243" t="e">
        <f t="shared" si="4"/>
        <v>#VALUE!</v>
      </c>
      <c r="Q543" s="252" t="e">
        <f t="shared" si="4"/>
        <v>#VALUE!</v>
      </c>
      <c r="R543" s="243" t="e">
        <f t="shared" si="4"/>
        <v>#VALUE!</v>
      </c>
      <c r="S543" s="243" t="e">
        <f t="shared" si="4"/>
        <v>#VALUE!</v>
      </c>
      <c r="T543" s="243" t="e">
        <f t="shared" si="4"/>
        <v>#VALUE!</v>
      </c>
    </row>
    <row r="544" spans="1:20" s="274" customFormat="1" ht="20.399999999999999">
      <c r="B544" s="257" t="s">
        <v>2125</v>
      </c>
      <c r="C544" s="243" t="e">
        <f t="shared" ref="C544:T544" si="5">2*(PI())*(($D$313)*((10)^(-3)))*((C535)/60)/(($D$519)*($D$515))</f>
        <v>#VALUE!</v>
      </c>
      <c r="D544" s="243" t="e">
        <f t="shared" si="5"/>
        <v>#VALUE!</v>
      </c>
      <c r="E544" s="243" t="e">
        <f t="shared" si="5"/>
        <v>#VALUE!</v>
      </c>
      <c r="F544" s="243" t="e">
        <f t="shared" si="5"/>
        <v>#VALUE!</v>
      </c>
      <c r="G544" s="243" t="e">
        <f t="shared" si="5"/>
        <v>#VALUE!</v>
      </c>
      <c r="H544" s="243" t="e">
        <f t="shared" si="5"/>
        <v>#VALUE!</v>
      </c>
      <c r="I544" s="243" t="e">
        <f t="shared" si="5"/>
        <v>#VALUE!</v>
      </c>
      <c r="J544" s="243" t="e">
        <f t="shared" si="5"/>
        <v>#VALUE!</v>
      </c>
      <c r="K544" s="243" t="e">
        <f t="shared" si="5"/>
        <v>#VALUE!</v>
      </c>
      <c r="L544" s="243" t="e">
        <f t="shared" si="5"/>
        <v>#VALUE!</v>
      </c>
      <c r="M544" s="243" t="e">
        <f t="shared" si="5"/>
        <v>#VALUE!</v>
      </c>
      <c r="N544" s="243" t="e">
        <f t="shared" si="5"/>
        <v>#VALUE!</v>
      </c>
      <c r="O544" s="243" t="e">
        <f t="shared" si="5"/>
        <v>#VALUE!</v>
      </c>
      <c r="P544" s="243" t="e">
        <f t="shared" si="5"/>
        <v>#VALUE!</v>
      </c>
      <c r="Q544" s="252" t="e">
        <f t="shared" si="5"/>
        <v>#VALUE!</v>
      </c>
      <c r="R544" s="243" t="e">
        <f t="shared" si="5"/>
        <v>#VALUE!</v>
      </c>
      <c r="S544" s="243" t="e">
        <f t="shared" si="5"/>
        <v>#VALUE!</v>
      </c>
      <c r="T544" s="243" t="e">
        <f t="shared" si="5"/>
        <v>#VALUE!</v>
      </c>
    </row>
    <row r="545" spans="2:20" s="274" customFormat="1" ht="20.399999999999999">
      <c r="B545" s="257" t="s">
        <v>2126</v>
      </c>
      <c r="C545" s="243" t="e">
        <f t="shared" ref="C545:T545" si="6">2*(PI())*(($D$313)*((10)^(-3)))*((C535)/60)/(($D$520)*($D$515))</f>
        <v>#VALUE!</v>
      </c>
      <c r="D545" s="243" t="e">
        <f t="shared" si="6"/>
        <v>#VALUE!</v>
      </c>
      <c r="E545" s="243" t="e">
        <f t="shared" si="6"/>
        <v>#VALUE!</v>
      </c>
      <c r="F545" s="243" t="e">
        <f t="shared" si="6"/>
        <v>#VALUE!</v>
      </c>
      <c r="G545" s="243" t="e">
        <f t="shared" si="6"/>
        <v>#VALUE!</v>
      </c>
      <c r="H545" s="243" t="e">
        <f t="shared" si="6"/>
        <v>#VALUE!</v>
      </c>
      <c r="I545" s="243" t="e">
        <f t="shared" si="6"/>
        <v>#VALUE!</v>
      </c>
      <c r="J545" s="243" t="e">
        <f t="shared" si="6"/>
        <v>#VALUE!</v>
      </c>
      <c r="K545" s="243" t="e">
        <f t="shared" si="6"/>
        <v>#VALUE!</v>
      </c>
      <c r="L545" s="243" t="e">
        <f t="shared" si="6"/>
        <v>#VALUE!</v>
      </c>
      <c r="M545" s="243" t="e">
        <f t="shared" si="6"/>
        <v>#VALUE!</v>
      </c>
      <c r="N545" s="243" t="e">
        <f t="shared" si="6"/>
        <v>#VALUE!</v>
      </c>
      <c r="O545" s="243" t="e">
        <f t="shared" si="6"/>
        <v>#VALUE!</v>
      </c>
      <c r="P545" s="243" t="e">
        <f t="shared" si="6"/>
        <v>#VALUE!</v>
      </c>
      <c r="Q545" s="252" t="e">
        <f t="shared" si="6"/>
        <v>#VALUE!</v>
      </c>
      <c r="R545" s="243" t="e">
        <f t="shared" si="6"/>
        <v>#VALUE!</v>
      </c>
      <c r="S545" s="243" t="e">
        <f t="shared" si="6"/>
        <v>#VALUE!</v>
      </c>
      <c r="T545" s="243" t="e">
        <f t="shared" si="6"/>
        <v>#VALUE!</v>
      </c>
    </row>
    <row r="546" spans="2:20" s="274" customFormat="1" ht="20.399999999999999">
      <c r="B546" s="257" t="s">
        <v>2127</v>
      </c>
      <c r="C546" s="243" t="e">
        <f t="shared" ref="C546:T546" si="7">2*(PI())*(($D$313)*((10)^(-3)))*((C535)/60)/(($D$521)*($D$515))</f>
        <v>#VALUE!</v>
      </c>
      <c r="D546" s="243" t="e">
        <f t="shared" si="7"/>
        <v>#VALUE!</v>
      </c>
      <c r="E546" s="243" t="e">
        <f t="shared" si="7"/>
        <v>#VALUE!</v>
      </c>
      <c r="F546" s="243" t="e">
        <f t="shared" si="7"/>
        <v>#VALUE!</v>
      </c>
      <c r="G546" s="243" t="e">
        <f t="shared" si="7"/>
        <v>#VALUE!</v>
      </c>
      <c r="H546" s="243" t="e">
        <f t="shared" si="7"/>
        <v>#VALUE!</v>
      </c>
      <c r="I546" s="243" t="e">
        <f t="shared" si="7"/>
        <v>#VALUE!</v>
      </c>
      <c r="J546" s="243" t="e">
        <f t="shared" si="7"/>
        <v>#VALUE!</v>
      </c>
      <c r="K546" s="243" t="e">
        <f t="shared" si="7"/>
        <v>#VALUE!</v>
      </c>
      <c r="L546" s="243" t="e">
        <f t="shared" si="7"/>
        <v>#VALUE!</v>
      </c>
      <c r="M546" s="243" t="e">
        <f t="shared" si="7"/>
        <v>#VALUE!</v>
      </c>
      <c r="N546" s="243" t="e">
        <f t="shared" si="7"/>
        <v>#VALUE!</v>
      </c>
      <c r="O546" s="243" t="e">
        <f t="shared" si="7"/>
        <v>#VALUE!</v>
      </c>
      <c r="P546" s="243" t="e">
        <f t="shared" si="7"/>
        <v>#VALUE!</v>
      </c>
      <c r="Q546" s="252" t="e">
        <f t="shared" si="7"/>
        <v>#VALUE!</v>
      </c>
      <c r="R546" s="243" t="e">
        <f t="shared" si="7"/>
        <v>#VALUE!</v>
      </c>
      <c r="S546" s="243" t="e">
        <f t="shared" si="7"/>
        <v>#VALUE!</v>
      </c>
      <c r="T546" s="243" t="e">
        <f t="shared" si="7"/>
        <v>#VALUE!</v>
      </c>
    </row>
    <row r="547" spans="2:20" s="274" customFormat="1" ht="20.399999999999999">
      <c r="B547" s="257" t="s">
        <v>2128</v>
      </c>
      <c r="C547" s="243" t="e">
        <f t="shared" ref="C547:P547" si="8">2*(PI())*(($D$313)*((10)^(-3)))*((C535)/60)/(($D$522)*($D$515))</f>
        <v>#VALUE!</v>
      </c>
      <c r="D547" s="243" t="e">
        <f t="shared" si="8"/>
        <v>#VALUE!</v>
      </c>
      <c r="E547" s="243" t="e">
        <f t="shared" si="8"/>
        <v>#VALUE!</v>
      </c>
      <c r="F547" s="243" t="e">
        <f t="shared" si="8"/>
        <v>#VALUE!</v>
      </c>
      <c r="G547" s="243" t="e">
        <f t="shared" si="8"/>
        <v>#VALUE!</v>
      </c>
      <c r="H547" s="243" t="e">
        <f t="shared" si="8"/>
        <v>#VALUE!</v>
      </c>
      <c r="I547" s="243" t="e">
        <f t="shared" si="8"/>
        <v>#VALUE!</v>
      </c>
      <c r="J547" s="243" t="e">
        <f t="shared" si="8"/>
        <v>#VALUE!</v>
      </c>
      <c r="K547" s="243" t="e">
        <f t="shared" si="8"/>
        <v>#VALUE!</v>
      </c>
      <c r="L547" s="243" t="e">
        <f t="shared" si="8"/>
        <v>#VALUE!</v>
      </c>
      <c r="M547" s="243" t="e">
        <f t="shared" si="8"/>
        <v>#VALUE!</v>
      </c>
      <c r="N547" s="243" t="e">
        <f t="shared" si="8"/>
        <v>#VALUE!</v>
      </c>
      <c r="O547" s="243" t="e">
        <f t="shared" si="8"/>
        <v>#VALUE!</v>
      </c>
      <c r="P547" s="243" t="e">
        <f t="shared" si="8"/>
        <v>#VALUE!</v>
      </c>
      <c r="Q547" s="252" t="e">
        <f>(2*(PI())*(($D$313)*((10)^(-3)))*((Q535)/60)/(($D$522)*($D$515)))</f>
        <v>#VALUE!</v>
      </c>
      <c r="R547" s="243" t="e">
        <f>2*(PI())*(($D$313)*((10)^(-3)))*((R535)/60)/(($D$522)*($D$515))</f>
        <v>#VALUE!</v>
      </c>
      <c r="S547" s="243" t="e">
        <f>2*(PI())*(($D$313)*((10)^(-3)))*((S535)/60)/(($D$522)*($D$515))</f>
        <v>#VALUE!</v>
      </c>
      <c r="T547" s="243" t="e">
        <f>2*(PI())*(($D$313)*((10)^(-3)))*((T535)/60)/(($D$522)*($D$515))</f>
        <v>#VALUE!</v>
      </c>
    </row>
    <row r="548" spans="2:20" s="274" customFormat="1">
      <c r="B548" s="257"/>
      <c r="C548" s="243"/>
      <c r="D548" s="243"/>
      <c r="E548" s="243"/>
      <c r="F548" s="243"/>
      <c r="G548" s="243"/>
      <c r="H548" s="243"/>
      <c r="I548" s="243"/>
      <c r="J548" s="243"/>
      <c r="K548" s="243"/>
      <c r="L548" s="243"/>
      <c r="M548" s="243"/>
      <c r="N548" s="243"/>
      <c r="O548" s="243"/>
      <c r="P548" s="243"/>
      <c r="Q548" s="252"/>
      <c r="R548" s="243"/>
      <c r="S548" s="243"/>
      <c r="T548" s="243"/>
    </row>
    <row r="549" spans="2:20" s="272" customFormat="1" ht="20.399999999999999">
      <c r="B549" s="315" t="s">
        <v>2129</v>
      </c>
      <c r="C549" s="252" t="e">
        <f>$D$246</f>
        <v>#VALUE!</v>
      </c>
      <c r="D549" s="252" t="e">
        <f t="shared" ref="D549:T549" si="9">$D$246</f>
        <v>#VALUE!</v>
      </c>
      <c r="E549" s="252" t="e">
        <f t="shared" si="9"/>
        <v>#VALUE!</v>
      </c>
      <c r="F549" s="252" t="e">
        <f t="shared" si="9"/>
        <v>#VALUE!</v>
      </c>
      <c r="G549" s="252" t="e">
        <f t="shared" si="9"/>
        <v>#VALUE!</v>
      </c>
      <c r="H549" s="252" t="e">
        <f t="shared" si="9"/>
        <v>#VALUE!</v>
      </c>
      <c r="I549" s="252" t="e">
        <f t="shared" si="9"/>
        <v>#VALUE!</v>
      </c>
      <c r="J549" s="252" t="e">
        <f t="shared" si="9"/>
        <v>#VALUE!</v>
      </c>
      <c r="K549" s="252" t="e">
        <f t="shared" si="9"/>
        <v>#VALUE!</v>
      </c>
      <c r="L549" s="252" t="e">
        <f t="shared" si="9"/>
        <v>#VALUE!</v>
      </c>
      <c r="M549" s="252" t="e">
        <f t="shared" si="9"/>
        <v>#VALUE!</v>
      </c>
      <c r="N549" s="252" t="e">
        <f t="shared" si="9"/>
        <v>#VALUE!</v>
      </c>
      <c r="O549" s="252" t="e">
        <f t="shared" si="9"/>
        <v>#VALUE!</v>
      </c>
      <c r="P549" s="252" t="e">
        <f t="shared" si="9"/>
        <v>#VALUE!</v>
      </c>
      <c r="Q549" s="252" t="e">
        <f t="shared" si="9"/>
        <v>#VALUE!</v>
      </c>
      <c r="R549" s="252" t="e">
        <f t="shared" si="9"/>
        <v>#VALUE!</v>
      </c>
      <c r="S549" s="252" t="e">
        <f t="shared" si="9"/>
        <v>#VALUE!</v>
      </c>
      <c r="T549" s="252" t="e">
        <f t="shared" si="9"/>
        <v>#VALUE!</v>
      </c>
    </row>
    <row r="550" spans="2:20" s="272" customFormat="1" ht="20.399999999999999">
      <c r="B550" s="315" t="s">
        <v>2129</v>
      </c>
      <c r="C550" s="252" t="e">
        <f>$D$247</f>
        <v>#VALUE!</v>
      </c>
      <c r="D550" s="252" t="e">
        <f t="shared" ref="D550:T550" si="10">$D$247</f>
        <v>#VALUE!</v>
      </c>
      <c r="E550" s="252" t="e">
        <f t="shared" si="10"/>
        <v>#VALUE!</v>
      </c>
      <c r="F550" s="252" t="e">
        <f t="shared" si="10"/>
        <v>#VALUE!</v>
      </c>
      <c r="G550" s="252" t="e">
        <f t="shared" si="10"/>
        <v>#VALUE!</v>
      </c>
      <c r="H550" s="252" t="e">
        <f t="shared" si="10"/>
        <v>#VALUE!</v>
      </c>
      <c r="I550" s="252" t="e">
        <f t="shared" si="10"/>
        <v>#VALUE!</v>
      </c>
      <c r="J550" s="252" t="e">
        <f t="shared" si="10"/>
        <v>#VALUE!</v>
      </c>
      <c r="K550" s="252" t="e">
        <f t="shared" si="10"/>
        <v>#VALUE!</v>
      </c>
      <c r="L550" s="252" t="e">
        <f t="shared" si="10"/>
        <v>#VALUE!</v>
      </c>
      <c r="M550" s="252" t="e">
        <f t="shared" si="10"/>
        <v>#VALUE!</v>
      </c>
      <c r="N550" s="252" t="e">
        <f t="shared" si="10"/>
        <v>#VALUE!</v>
      </c>
      <c r="O550" s="252" t="e">
        <f t="shared" si="10"/>
        <v>#VALUE!</v>
      </c>
      <c r="P550" s="252" t="e">
        <f t="shared" si="10"/>
        <v>#VALUE!</v>
      </c>
      <c r="Q550" s="252" t="e">
        <f t="shared" si="10"/>
        <v>#VALUE!</v>
      </c>
      <c r="R550" s="252" t="e">
        <f t="shared" si="10"/>
        <v>#VALUE!</v>
      </c>
      <c r="S550" s="252" t="e">
        <f t="shared" si="10"/>
        <v>#VALUE!</v>
      </c>
      <c r="T550" s="252" t="e">
        <f t="shared" si="10"/>
        <v>#VALUE!</v>
      </c>
    </row>
    <row r="551" spans="2:20" s="272" customFormat="1" ht="20.399999999999999">
      <c r="B551" s="315" t="s">
        <v>2130</v>
      </c>
      <c r="C551" s="252" t="e">
        <f>$D$250</f>
        <v>#VALUE!</v>
      </c>
      <c r="D551" s="252" t="e">
        <f t="shared" ref="D551:T551" si="11">$D$250</f>
        <v>#VALUE!</v>
      </c>
      <c r="E551" s="252" t="e">
        <f t="shared" si="11"/>
        <v>#VALUE!</v>
      </c>
      <c r="F551" s="252" t="e">
        <f t="shared" si="11"/>
        <v>#VALUE!</v>
      </c>
      <c r="G551" s="252" t="e">
        <f t="shared" si="11"/>
        <v>#VALUE!</v>
      </c>
      <c r="H551" s="252" t="e">
        <f t="shared" si="11"/>
        <v>#VALUE!</v>
      </c>
      <c r="I551" s="252" t="e">
        <f t="shared" si="11"/>
        <v>#VALUE!</v>
      </c>
      <c r="J551" s="252" t="e">
        <f t="shared" si="11"/>
        <v>#VALUE!</v>
      </c>
      <c r="K551" s="252" t="e">
        <f t="shared" si="11"/>
        <v>#VALUE!</v>
      </c>
      <c r="L551" s="252" t="e">
        <f t="shared" si="11"/>
        <v>#VALUE!</v>
      </c>
      <c r="M551" s="252" t="e">
        <f t="shared" si="11"/>
        <v>#VALUE!</v>
      </c>
      <c r="N551" s="252" t="e">
        <f t="shared" si="11"/>
        <v>#VALUE!</v>
      </c>
      <c r="O551" s="252" t="e">
        <f t="shared" si="11"/>
        <v>#VALUE!</v>
      </c>
      <c r="P551" s="252" t="e">
        <f t="shared" si="11"/>
        <v>#VALUE!</v>
      </c>
      <c r="Q551" s="252" t="e">
        <f t="shared" si="11"/>
        <v>#VALUE!</v>
      </c>
      <c r="R551" s="252" t="e">
        <f t="shared" si="11"/>
        <v>#VALUE!</v>
      </c>
      <c r="S551" s="252" t="e">
        <f t="shared" si="11"/>
        <v>#VALUE!</v>
      </c>
      <c r="T551" s="252" t="e">
        <f t="shared" si="11"/>
        <v>#VALUE!</v>
      </c>
    </row>
    <row r="552" spans="2:20" s="272" customFormat="1" ht="20.399999999999999">
      <c r="B552" s="315" t="s">
        <v>2130</v>
      </c>
      <c r="C552" s="252" t="e">
        <f>$D$251</f>
        <v>#VALUE!</v>
      </c>
      <c r="D552" s="252" t="e">
        <f t="shared" ref="D552:T552" si="12">$D$251</f>
        <v>#VALUE!</v>
      </c>
      <c r="E552" s="252" t="e">
        <f t="shared" si="12"/>
        <v>#VALUE!</v>
      </c>
      <c r="F552" s="252" t="e">
        <f t="shared" si="12"/>
        <v>#VALUE!</v>
      </c>
      <c r="G552" s="252" t="e">
        <f t="shared" si="12"/>
        <v>#VALUE!</v>
      </c>
      <c r="H552" s="252" t="e">
        <f t="shared" si="12"/>
        <v>#VALUE!</v>
      </c>
      <c r="I552" s="252" t="e">
        <f t="shared" si="12"/>
        <v>#VALUE!</v>
      </c>
      <c r="J552" s="252" t="e">
        <f t="shared" si="12"/>
        <v>#VALUE!</v>
      </c>
      <c r="K552" s="252" t="e">
        <f t="shared" si="12"/>
        <v>#VALUE!</v>
      </c>
      <c r="L552" s="252" t="e">
        <f t="shared" si="12"/>
        <v>#VALUE!</v>
      </c>
      <c r="M552" s="252" t="e">
        <f t="shared" si="12"/>
        <v>#VALUE!</v>
      </c>
      <c r="N552" s="252" t="e">
        <f t="shared" si="12"/>
        <v>#VALUE!</v>
      </c>
      <c r="O552" s="252" t="e">
        <f t="shared" si="12"/>
        <v>#VALUE!</v>
      </c>
      <c r="P552" s="252" t="e">
        <f t="shared" si="12"/>
        <v>#VALUE!</v>
      </c>
      <c r="Q552" s="252" t="e">
        <f t="shared" si="12"/>
        <v>#VALUE!</v>
      </c>
      <c r="R552" s="252" t="e">
        <f t="shared" si="12"/>
        <v>#VALUE!</v>
      </c>
      <c r="S552" s="252" t="e">
        <f t="shared" si="12"/>
        <v>#VALUE!</v>
      </c>
      <c r="T552" s="252" t="e">
        <f t="shared" si="12"/>
        <v>#VALUE!</v>
      </c>
    </row>
    <row r="553" spans="2:20" s="272" customFormat="1" ht="20.399999999999999">
      <c r="B553" s="243" t="s">
        <v>2081</v>
      </c>
      <c r="C553" s="252"/>
      <c r="D553" s="252"/>
      <c r="E553" s="252"/>
      <c r="F553" s="252"/>
      <c r="G553" s="252"/>
      <c r="H553" s="252"/>
      <c r="I553" s="252"/>
      <c r="J553" s="252"/>
      <c r="K553" s="252"/>
      <c r="L553" s="252"/>
      <c r="M553" s="252"/>
      <c r="N553" s="252"/>
      <c r="O553" s="252"/>
      <c r="P553" s="252"/>
      <c r="Q553" s="252"/>
      <c r="R553" s="252"/>
      <c r="S553" s="252"/>
      <c r="T553" s="252"/>
    </row>
    <row r="554" spans="2:20" s="274" customFormat="1" ht="20.399999999999999">
      <c r="B554" s="257" t="s">
        <v>2131</v>
      </c>
      <c r="C554" s="243" t="e">
        <f t="shared" ref="C554:T554" si="13">C539*$D$526</f>
        <v>#VALUE!</v>
      </c>
      <c r="D554" s="243" t="e">
        <f t="shared" si="13"/>
        <v>#VALUE!</v>
      </c>
      <c r="E554" s="243" t="e">
        <f t="shared" si="13"/>
        <v>#VALUE!</v>
      </c>
      <c r="F554" s="243" t="e">
        <f t="shared" si="13"/>
        <v>#VALUE!</v>
      </c>
      <c r="G554" s="243" t="e">
        <f t="shared" si="13"/>
        <v>#VALUE!</v>
      </c>
      <c r="H554" s="252" t="e">
        <f t="shared" si="13"/>
        <v>#VALUE!</v>
      </c>
      <c r="I554" s="243" t="e">
        <f t="shared" si="13"/>
        <v>#VALUE!</v>
      </c>
      <c r="J554" s="243" t="e">
        <f t="shared" si="13"/>
        <v>#VALUE!</v>
      </c>
      <c r="K554" s="243" t="e">
        <f t="shared" si="13"/>
        <v>#VALUE!</v>
      </c>
      <c r="L554" s="243" t="e">
        <f t="shared" si="13"/>
        <v>#VALUE!</v>
      </c>
      <c r="M554" s="243" t="e">
        <f t="shared" si="13"/>
        <v>#VALUE!</v>
      </c>
      <c r="N554" s="243" t="e">
        <f t="shared" si="13"/>
        <v>#VALUE!</v>
      </c>
      <c r="O554" s="243" t="e">
        <f t="shared" si="13"/>
        <v>#VALUE!</v>
      </c>
      <c r="P554" s="243" t="e">
        <f t="shared" si="13"/>
        <v>#VALUE!</v>
      </c>
      <c r="Q554" s="252" t="e">
        <f t="shared" si="13"/>
        <v>#VALUE!</v>
      </c>
      <c r="R554" s="243" t="e">
        <f t="shared" si="13"/>
        <v>#VALUE!</v>
      </c>
      <c r="S554" s="243" t="e">
        <f t="shared" si="13"/>
        <v>#VALUE!</v>
      </c>
      <c r="T554" s="243" t="e">
        <f t="shared" si="13"/>
        <v>#VALUE!</v>
      </c>
    </row>
    <row r="555" spans="2:20" s="274" customFormat="1" ht="20.399999999999999">
      <c r="B555" s="257" t="s">
        <v>2132</v>
      </c>
      <c r="C555" s="243" t="e">
        <f t="shared" ref="C555:T555" si="14">(C539)*$D$527</f>
        <v>#VALUE!</v>
      </c>
      <c r="D555" s="243" t="e">
        <f t="shared" si="14"/>
        <v>#VALUE!</v>
      </c>
      <c r="E555" s="243" t="e">
        <f t="shared" si="14"/>
        <v>#VALUE!</v>
      </c>
      <c r="F555" s="243" t="e">
        <f t="shared" si="14"/>
        <v>#VALUE!</v>
      </c>
      <c r="G555" s="243" t="e">
        <f t="shared" si="14"/>
        <v>#VALUE!</v>
      </c>
      <c r="H555" s="243" t="e">
        <f t="shared" si="14"/>
        <v>#VALUE!</v>
      </c>
      <c r="I555" s="243" t="e">
        <f t="shared" si="14"/>
        <v>#VALUE!</v>
      </c>
      <c r="J555" s="243" t="e">
        <f t="shared" si="14"/>
        <v>#VALUE!</v>
      </c>
      <c r="K555" s="243" t="e">
        <f t="shared" si="14"/>
        <v>#VALUE!</v>
      </c>
      <c r="L555" s="243" t="e">
        <f t="shared" si="14"/>
        <v>#VALUE!</v>
      </c>
      <c r="M555" s="243" t="e">
        <f t="shared" si="14"/>
        <v>#VALUE!</v>
      </c>
      <c r="N555" s="243" t="e">
        <f t="shared" si="14"/>
        <v>#VALUE!</v>
      </c>
      <c r="O555" s="243" t="e">
        <f t="shared" si="14"/>
        <v>#VALUE!</v>
      </c>
      <c r="P555" s="243" t="e">
        <f t="shared" si="14"/>
        <v>#VALUE!</v>
      </c>
      <c r="Q555" s="252" t="e">
        <f t="shared" si="14"/>
        <v>#VALUE!</v>
      </c>
      <c r="R555" s="243" t="e">
        <f t="shared" si="14"/>
        <v>#VALUE!</v>
      </c>
      <c r="S555" s="243" t="e">
        <f t="shared" si="14"/>
        <v>#VALUE!</v>
      </c>
      <c r="T555" s="243" t="e">
        <f t="shared" si="14"/>
        <v>#VALUE!</v>
      </c>
    </row>
    <row r="556" spans="2:20" s="274" customFormat="1" ht="20.399999999999999">
      <c r="B556" s="257" t="s">
        <v>2133</v>
      </c>
      <c r="C556" s="243" t="e">
        <f t="shared" ref="C556:T556" si="15">(C539)*($D$528)</f>
        <v>#VALUE!</v>
      </c>
      <c r="D556" s="243" t="e">
        <f t="shared" si="15"/>
        <v>#VALUE!</v>
      </c>
      <c r="E556" s="243" t="e">
        <f t="shared" si="15"/>
        <v>#VALUE!</v>
      </c>
      <c r="F556" s="243" t="e">
        <f t="shared" si="15"/>
        <v>#VALUE!</v>
      </c>
      <c r="G556" s="243" t="e">
        <f t="shared" si="15"/>
        <v>#VALUE!</v>
      </c>
      <c r="H556" s="243" t="e">
        <f t="shared" si="15"/>
        <v>#VALUE!</v>
      </c>
      <c r="I556" s="243" t="e">
        <f t="shared" si="15"/>
        <v>#VALUE!</v>
      </c>
      <c r="J556" s="243" t="e">
        <f t="shared" si="15"/>
        <v>#VALUE!</v>
      </c>
      <c r="K556" s="243" t="e">
        <f t="shared" si="15"/>
        <v>#VALUE!</v>
      </c>
      <c r="L556" s="243" t="e">
        <f t="shared" si="15"/>
        <v>#VALUE!</v>
      </c>
      <c r="M556" s="243" t="e">
        <f t="shared" si="15"/>
        <v>#VALUE!</v>
      </c>
      <c r="N556" s="243" t="e">
        <f t="shared" si="15"/>
        <v>#VALUE!</v>
      </c>
      <c r="O556" s="243" t="e">
        <f t="shared" si="15"/>
        <v>#VALUE!</v>
      </c>
      <c r="P556" s="243" t="e">
        <f t="shared" si="15"/>
        <v>#VALUE!</v>
      </c>
      <c r="Q556" s="252" t="e">
        <f t="shared" si="15"/>
        <v>#VALUE!</v>
      </c>
      <c r="R556" s="243" t="e">
        <f t="shared" si="15"/>
        <v>#VALUE!</v>
      </c>
      <c r="S556" s="243" t="e">
        <f t="shared" si="15"/>
        <v>#VALUE!</v>
      </c>
      <c r="T556" s="243" t="e">
        <f t="shared" si="15"/>
        <v>#VALUE!</v>
      </c>
    </row>
    <row r="557" spans="2:20" s="274" customFormat="1" ht="20.399999999999999">
      <c r="B557" s="257" t="s">
        <v>2134</v>
      </c>
      <c r="C557" s="243" t="e">
        <f t="shared" ref="C557:T557" si="16">(C539)*($D$529)</f>
        <v>#VALUE!</v>
      </c>
      <c r="D557" s="243" t="e">
        <f t="shared" si="16"/>
        <v>#VALUE!</v>
      </c>
      <c r="E557" s="243" t="e">
        <f t="shared" si="16"/>
        <v>#VALUE!</v>
      </c>
      <c r="F557" s="243" t="e">
        <f t="shared" si="16"/>
        <v>#VALUE!</v>
      </c>
      <c r="G557" s="243" t="e">
        <f t="shared" si="16"/>
        <v>#VALUE!</v>
      </c>
      <c r="H557" s="243" t="e">
        <f t="shared" si="16"/>
        <v>#VALUE!</v>
      </c>
      <c r="I557" s="243" t="e">
        <f t="shared" si="16"/>
        <v>#VALUE!</v>
      </c>
      <c r="J557" s="243" t="e">
        <f t="shared" si="16"/>
        <v>#VALUE!</v>
      </c>
      <c r="K557" s="243" t="e">
        <f t="shared" si="16"/>
        <v>#VALUE!</v>
      </c>
      <c r="L557" s="243" t="e">
        <f t="shared" si="16"/>
        <v>#VALUE!</v>
      </c>
      <c r="M557" s="243" t="e">
        <f t="shared" si="16"/>
        <v>#VALUE!</v>
      </c>
      <c r="N557" s="243" t="e">
        <f t="shared" si="16"/>
        <v>#VALUE!</v>
      </c>
      <c r="O557" s="243" t="e">
        <f t="shared" si="16"/>
        <v>#VALUE!</v>
      </c>
      <c r="P557" s="243" t="e">
        <f t="shared" si="16"/>
        <v>#VALUE!</v>
      </c>
      <c r="Q557" s="252" t="e">
        <f t="shared" si="16"/>
        <v>#VALUE!</v>
      </c>
      <c r="R557" s="243" t="e">
        <f t="shared" si="16"/>
        <v>#VALUE!</v>
      </c>
      <c r="S557" s="243" t="e">
        <f t="shared" si="16"/>
        <v>#VALUE!</v>
      </c>
      <c r="T557" s="243" t="e">
        <f t="shared" si="16"/>
        <v>#VALUE!</v>
      </c>
    </row>
    <row r="558" spans="2:20" s="274" customFormat="1" ht="20.399999999999999">
      <c r="B558" s="257" t="s">
        <v>2135</v>
      </c>
      <c r="C558" s="243" t="e">
        <f t="shared" ref="C558:T558" si="17">(C539)*($D$530)</f>
        <v>#VALUE!</v>
      </c>
      <c r="D558" s="243" t="e">
        <f t="shared" si="17"/>
        <v>#VALUE!</v>
      </c>
      <c r="E558" s="243" t="e">
        <f t="shared" si="17"/>
        <v>#VALUE!</v>
      </c>
      <c r="F558" s="243" t="e">
        <f t="shared" si="17"/>
        <v>#VALUE!</v>
      </c>
      <c r="G558" s="243" t="e">
        <f t="shared" si="17"/>
        <v>#VALUE!</v>
      </c>
      <c r="H558" s="243" t="e">
        <f t="shared" si="17"/>
        <v>#VALUE!</v>
      </c>
      <c r="I558" s="243" t="e">
        <f t="shared" si="17"/>
        <v>#VALUE!</v>
      </c>
      <c r="J558" s="243" t="e">
        <f t="shared" si="17"/>
        <v>#VALUE!</v>
      </c>
      <c r="K558" s="243" t="e">
        <f t="shared" si="17"/>
        <v>#VALUE!</v>
      </c>
      <c r="L558" s="243" t="e">
        <f t="shared" si="17"/>
        <v>#VALUE!</v>
      </c>
      <c r="M558" s="243" t="e">
        <f t="shared" si="17"/>
        <v>#VALUE!</v>
      </c>
      <c r="N558" s="243" t="e">
        <f t="shared" si="17"/>
        <v>#VALUE!</v>
      </c>
      <c r="O558" s="243" t="e">
        <f t="shared" si="17"/>
        <v>#VALUE!</v>
      </c>
      <c r="P558" s="243" t="e">
        <f t="shared" si="17"/>
        <v>#VALUE!</v>
      </c>
      <c r="Q558" s="252" t="e">
        <f t="shared" si="17"/>
        <v>#VALUE!</v>
      </c>
      <c r="R558" s="243" t="e">
        <f t="shared" si="17"/>
        <v>#VALUE!</v>
      </c>
      <c r="S558" s="243" t="e">
        <f t="shared" si="17"/>
        <v>#VALUE!</v>
      </c>
      <c r="T558" s="243" t="e">
        <f t="shared" si="17"/>
        <v>#VALUE!</v>
      </c>
    </row>
    <row r="559" spans="2:20" s="274" customFormat="1" ht="20.399999999999999">
      <c r="B559" s="257" t="s">
        <v>2136</v>
      </c>
      <c r="C559" s="243" t="e">
        <f t="shared" ref="C559:T559" si="18">(C539)*($D$531)</f>
        <v>#VALUE!</v>
      </c>
      <c r="D559" s="243" t="e">
        <f t="shared" si="18"/>
        <v>#VALUE!</v>
      </c>
      <c r="E559" s="243" t="e">
        <f t="shared" si="18"/>
        <v>#VALUE!</v>
      </c>
      <c r="F559" s="243" t="e">
        <f t="shared" si="18"/>
        <v>#VALUE!</v>
      </c>
      <c r="G559" s="243" t="e">
        <f t="shared" si="18"/>
        <v>#VALUE!</v>
      </c>
      <c r="H559" s="243" t="e">
        <f t="shared" si="18"/>
        <v>#VALUE!</v>
      </c>
      <c r="I559" s="243" t="e">
        <f t="shared" si="18"/>
        <v>#VALUE!</v>
      </c>
      <c r="J559" s="243" t="e">
        <f t="shared" si="18"/>
        <v>#VALUE!</v>
      </c>
      <c r="K559" s="243" t="e">
        <f t="shared" si="18"/>
        <v>#VALUE!</v>
      </c>
      <c r="L559" s="243" t="e">
        <f t="shared" si="18"/>
        <v>#VALUE!</v>
      </c>
      <c r="M559" s="243" t="e">
        <f t="shared" si="18"/>
        <v>#VALUE!</v>
      </c>
      <c r="N559" s="243" t="e">
        <f t="shared" si="18"/>
        <v>#VALUE!</v>
      </c>
      <c r="O559" s="243" t="e">
        <f t="shared" si="18"/>
        <v>#VALUE!</v>
      </c>
      <c r="P559" s="243" t="e">
        <f t="shared" si="18"/>
        <v>#VALUE!</v>
      </c>
      <c r="Q559" s="252" t="e">
        <f t="shared" si="18"/>
        <v>#VALUE!</v>
      </c>
      <c r="R559" s="243" t="e">
        <f t="shared" si="18"/>
        <v>#VALUE!</v>
      </c>
      <c r="S559" s="243" t="e">
        <f t="shared" si="18"/>
        <v>#VALUE!</v>
      </c>
      <c r="T559" s="243" t="e">
        <f t="shared" si="18"/>
        <v>#VALUE!</v>
      </c>
    </row>
    <row r="560" spans="2:20" s="274" customFormat="1" ht="20.399999999999999">
      <c r="B560" s="257" t="s">
        <v>2137</v>
      </c>
      <c r="C560" s="243" t="e">
        <f t="shared" ref="C560:T560" si="19">(C539)*($D$532)</f>
        <v>#VALUE!</v>
      </c>
      <c r="D560" s="243" t="e">
        <f t="shared" si="19"/>
        <v>#VALUE!</v>
      </c>
      <c r="E560" s="243" t="e">
        <f t="shared" si="19"/>
        <v>#VALUE!</v>
      </c>
      <c r="F560" s="243" t="e">
        <f t="shared" si="19"/>
        <v>#VALUE!</v>
      </c>
      <c r="G560" s="243" t="e">
        <f t="shared" si="19"/>
        <v>#VALUE!</v>
      </c>
      <c r="H560" s="243" t="e">
        <f t="shared" si="19"/>
        <v>#VALUE!</v>
      </c>
      <c r="I560" s="243" t="e">
        <f t="shared" si="19"/>
        <v>#VALUE!</v>
      </c>
      <c r="J560" s="243" t="e">
        <f t="shared" si="19"/>
        <v>#VALUE!</v>
      </c>
      <c r="K560" s="243" t="e">
        <f t="shared" si="19"/>
        <v>#VALUE!</v>
      </c>
      <c r="L560" s="243" t="e">
        <f t="shared" si="19"/>
        <v>#VALUE!</v>
      </c>
      <c r="M560" s="243" t="e">
        <f t="shared" si="19"/>
        <v>#VALUE!</v>
      </c>
      <c r="N560" s="243" t="e">
        <f t="shared" si="19"/>
        <v>#VALUE!</v>
      </c>
      <c r="O560" s="243" t="e">
        <f t="shared" si="19"/>
        <v>#VALUE!</v>
      </c>
      <c r="P560" s="243" t="e">
        <f t="shared" si="19"/>
        <v>#VALUE!</v>
      </c>
      <c r="Q560" s="252" t="e">
        <f t="shared" si="19"/>
        <v>#VALUE!</v>
      </c>
      <c r="R560" s="243" t="e">
        <f t="shared" si="19"/>
        <v>#VALUE!</v>
      </c>
      <c r="S560" s="243" t="e">
        <f t="shared" si="19"/>
        <v>#VALUE!</v>
      </c>
      <c r="T560" s="243" t="e">
        <f t="shared" si="19"/>
        <v>#VALUE!</v>
      </c>
    </row>
    <row r="561" spans="1:20" s="274" customFormat="1" ht="20.399999999999999">
      <c r="B561" s="268" t="s">
        <v>2117</v>
      </c>
      <c r="C561" s="243"/>
      <c r="D561" s="243"/>
      <c r="E561" s="243"/>
      <c r="F561" s="243"/>
      <c r="G561" s="243"/>
      <c r="H561" s="243"/>
      <c r="I561" s="243"/>
      <c r="J561" s="243"/>
      <c r="K561" s="243"/>
      <c r="L561" s="243"/>
      <c r="M561" s="243"/>
      <c r="N561" s="243"/>
      <c r="O561" s="243"/>
      <c r="P561" s="243"/>
      <c r="Q561" s="252"/>
      <c r="R561" s="243"/>
      <c r="S561" s="243"/>
      <c r="T561" s="243"/>
    </row>
    <row r="562" spans="1:20" s="274" customFormat="1" ht="20.399999999999999">
      <c r="B562" s="270" t="s">
        <v>2118</v>
      </c>
      <c r="C562" s="243" t="e">
        <f t="shared" ref="C562:T562" si="20">((32+C547)/2800)+($D$96)</f>
        <v>#VALUE!</v>
      </c>
      <c r="D562" s="243" t="e">
        <f t="shared" si="20"/>
        <v>#VALUE!</v>
      </c>
      <c r="E562" s="243" t="e">
        <f t="shared" si="20"/>
        <v>#VALUE!</v>
      </c>
      <c r="F562" s="243" t="e">
        <f t="shared" si="20"/>
        <v>#VALUE!</v>
      </c>
      <c r="G562" s="243" t="e">
        <f t="shared" si="20"/>
        <v>#VALUE!</v>
      </c>
      <c r="H562" s="243" t="e">
        <f t="shared" si="20"/>
        <v>#VALUE!</v>
      </c>
      <c r="I562" s="243" t="e">
        <f t="shared" si="20"/>
        <v>#VALUE!</v>
      </c>
      <c r="J562" s="243" t="e">
        <f t="shared" si="20"/>
        <v>#VALUE!</v>
      </c>
      <c r="K562" s="243" t="e">
        <f t="shared" si="20"/>
        <v>#VALUE!</v>
      </c>
      <c r="L562" s="243" t="e">
        <f t="shared" si="20"/>
        <v>#VALUE!</v>
      </c>
      <c r="M562" s="243" t="e">
        <f t="shared" si="20"/>
        <v>#VALUE!</v>
      </c>
      <c r="N562" s="243" t="e">
        <f t="shared" si="20"/>
        <v>#VALUE!</v>
      </c>
      <c r="O562" s="243" t="e">
        <f t="shared" si="20"/>
        <v>#VALUE!</v>
      </c>
      <c r="P562" s="243" t="e">
        <f t="shared" si="20"/>
        <v>#VALUE!</v>
      </c>
      <c r="Q562" s="252" t="e">
        <f t="shared" si="20"/>
        <v>#VALUE!</v>
      </c>
      <c r="R562" s="243" t="e">
        <f t="shared" si="20"/>
        <v>#VALUE!</v>
      </c>
      <c r="S562" s="243" t="e">
        <f t="shared" si="20"/>
        <v>#VALUE!</v>
      </c>
      <c r="T562" s="243" t="e">
        <f t="shared" si="20"/>
        <v>#VALUE!</v>
      </c>
    </row>
    <row r="563" spans="1:20" s="274" customFormat="1" ht="20.399999999999999">
      <c r="B563" s="257" t="s">
        <v>2151</v>
      </c>
      <c r="C563" s="243" t="e">
        <f>(($D$60)*(10))*C562</f>
        <v>#VALUE!</v>
      </c>
      <c r="D563" s="243" t="e">
        <f t="shared" ref="D563:T563" si="21">(($D$60)*(10))*D562</f>
        <v>#VALUE!</v>
      </c>
      <c r="E563" s="243" t="e">
        <f t="shared" si="21"/>
        <v>#VALUE!</v>
      </c>
      <c r="F563" s="243" t="e">
        <f t="shared" si="21"/>
        <v>#VALUE!</v>
      </c>
      <c r="G563" s="243" t="e">
        <f t="shared" si="21"/>
        <v>#VALUE!</v>
      </c>
      <c r="H563" s="243" t="e">
        <f t="shared" si="21"/>
        <v>#VALUE!</v>
      </c>
      <c r="I563" s="243" t="e">
        <f t="shared" si="21"/>
        <v>#VALUE!</v>
      </c>
      <c r="J563" s="243" t="e">
        <f t="shared" si="21"/>
        <v>#VALUE!</v>
      </c>
      <c r="K563" s="243" t="e">
        <f t="shared" si="21"/>
        <v>#VALUE!</v>
      </c>
      <c r="L563" s="243" t="e">
        <f t="shared" si="21"/>
        <v>#VALUE!</v>
      </c>
      <c r="M563" s="243" t="e">
        <f t="shared" si="21"/>
        <v>#VALUE!</v>
      </c>
      <c r="N563" s="243" t="e">
        <f t="shared" si="21"/>
        <v>#VALUE!</v>
      </c>
      <c r="O563" s="243" t="e">
        <f t="shared" si="21"/>
        <v>#VALUE!</v>
      </c>
      <c r="P563" s="243" t="e">
        <f t="shared" si="21"/>
        <v>#VALUE!</v>
      </c>
      <c r="Q563" s="243" t="e">
        <f t="shared" si="21"/>
        <v>#VALUE!</v>
      </c>
      <c r="R563" s="243" t="e">
        <f t="shared" si="21"/>
        <v>#VALUE!</v>
      </c>
      <c r="S563" s="243" t="e">
        <f t="shared" si="21"/>
        <v>#VALUE!</v>
      </c>
      <c r="T563" s="243" t="e">
        <f t="shared" si="21"/>
        <v>#VALUE!</v>
      </c>
    </row>
    <row r="564" spans="1:20" s="274" customFormat="1" ht="20.399999999999999">
      <c r="B564" s="257" t="s">
        <v>2152</v>
      </c>
      <c r="C564" s="243" t="e">
        <f t="shared" ref="C564:T564" si="22">(($D$62)*(10))*C562</f>
        <v>#VALUE!</v>
      </c>
      <c r="D564" s="243" t="e">
        <f t="shared" si="22"/>
        <v>#VALUE!</v>
      </c>
      <c r="E564" s="243" t="e">
        <f t="shared" si="22"/>
        <v>#VALUE!</v>
      </c>
      <c r="F564" s="243" t="e">
        <f t="shared" si="22"/>
        <v>#VALUE!</v>
      </c>
      <c r="G564" s="243" t="e">
        <f t="shared" si="22"/>
        <v>#VALUE!</v>
      </c>
      <c r="H564" s="243" t="e">
        <f t="shared" si="22"/>
        <v>#VALUE!</v>
      </c>
      <c r="I564" s="243" t="e">
        <f t="shared" si="22"/>
        <v>#VALUE!</v>
      </c>
      <c r="J564" s="243" t="e">
        <f t="shared" si="22"/>
        <v>#VALUE!</v>
      </c>
      <c r="K564" s="243" t="e">
        <f t="shared" si="22"/>
        <v>#VALUE!</v>
      </c>
      <c r="L564" s="243" t="e">
        <f t="shared" si="22"/>
        <v>#VALUE!</v>
      </c>
      <c r="M564" s="243" t="e">
        <f t="shared" si="22"/>
        <v>#VALUE!</v>
      </c>
      <c r="N564" s="243" t="e">
        <f t="shared" si="22"/>
        <v>#VALUE!</v>
      </c>
      <c r="O564" s="243" t="e">
        <f t="shared" si="22"/>
        <v>#VALUE!</v>
      </c>
      <c r="P564" s="243" t="e">
        <f t="shared" si="22"/>
        <v>#VALUE!</v>
      </c>
      <c r="Q564" s="252" t="e">
        <f t="shared" si="22"/>
        <v>#VALUE!</v>
      </c>
      <c r="R564" s="243" t="e">
        <f t="shared" si="22"/>
        <v>#VALUE!</v>
      </c>
      <c r="S564" s="243" t="e">
        <f t="shared" si="22"/>
        <v>#VALUE!</v>
      </c>
      <c r="T564" s="243" t="e">
        <f t="shared" si="22"/>
        <v>#VALUE!</v>
      </c>
    </row>
    <row r="565" spans="1:20" s="274" customFormat="1" ht="21">
      <c r="B565" s="257" t="s">
        <v>2150</v>
      </c>
      <c r="C565" s="243" t="e">
        <f t="shared" ref="C565:T565" si="23">($D$133)*((C547)^2)</f>
        <v>#VALUE!</v>
      </c>
      <c r="D565" s="243" t="e">
        <f t="shared" si="23"/>
        <v>#VALUE!</v>
      </c>
      <c r="E565" s="243" t="e">
        <f t="shared" si="23"/>
        <v>#VALUE!</v>
      </c>
      <c r="F565" s="243" t="e">
        <f t="shared" si="23"/>
        <v>#VALUE!</v>
      </c>
      <c r="G565" s="243" t="e">
        <f t="shared" si="23"/>
        <v>#VALUE!</v>
      </c>
      <c r="H565" s="243" t="e">
        <f t="shared" si="23"/>
        <v>#VALUE!</v>
      </c>
      <c r="I565" s="243" t="e">
        <f t="shared" si="23"/>
        <v>#VALUE!</v>
      </c>
      <c r="J565" s="243" t="e">
        <f t="shared" si="23"/>
        <v>#VALUE!</v>
      </c>
      <c r="K565" s="243" t="e">
        <f t="shared" si="23"/>
        <v>#VALUE!</v>
      </c>
      <c r="L565" s="243" t="e">
        <f t="shared" si="23"/>
        <v>#VALUE!</v>
      </c>
      <c r="M565" s="243" t="e">
        <f t="shared" si="23"/>
        <v>#VALUE!</v>
      </c>
      <c r="N565" s="243" t="e">
        <f t="shared" si="23"/>
        <v>#VALUE!</v>
      </c>
      <c r="O565" s="243" t="e">
        <f t="shared" si="23"/>
        <v>#VALUE!</v>
      </c>
      <c r="P565" s="243" t="e">
        <f t="shared" si="23"/>
        <v>#VALUE!</v>
      </c>
      <c r="Q565" s="252" t="e">
        <f t="shared" si="23"/>
        <v>#VALUE!</v>
      </c>
      <c r="R565" s="243" t="e">
        <f t="shared" si="23"/>
        <v>#VALUE!</v>
      </c>
      <c r="S565" s="243" t="e">
        <f t="shared" si="23"/>
        <v>#VALUE!</v>
      </c>
      <c r="T565" s="243" t="e">
        <f t="shared" si="23"/>
        <v>#VALUE!</v>
      </c>
    </row>
    <row r="566" spans="1:20" s="274" customFormat="1" ht="20.399999999999999">
      <c r="B566" s="257" t="s">
        <v>2153</v>
      </c>
      <c r="C566" s="243" t="e">
        <f>C563+C565</f>
        <v>#VALUE!</v>
      </c>
      <c r="D566" s="243" t="e">
        <f t="shared" ref="D566:T566" si="24">D563+D565</f>
        <v>#VALUE!</v>
      </c>
      <c r="E566" s="243" t="e">
        <f t="shared" si="24"/>
        <v>#VALUE!</v>
      </c>
      <c r="F566" s="243" t="e">
        <f t="shared" si="24"/>
        <v>#VALUE!</v>
      </c>
      <c r="G566" s="243" t="e">
        <f t="shared" si="24"/>
        <v>#VALUE!</v>
      </c>
      <c r="H566" s="243" t="e">
        <f t="shared" si="24"/>
        <v>#VALUE!</v>
      </c>
      <c r="I566" s="243" t="e">
        <f t="shared" si="24"/>
        <v>#VALUE!</v>
      </c>
      <c r="J566" s="243" t="e">
        <f t="shared" si="24"/>
        <v>#VALUE!</v>
      </c>
      <c r="K566" s="243" t="e">
        <f t="shared" si="24"/>
        <v>#VALUE!</v>
      </c>
      <c r="L566" s="243" t="e">
        <f t="shared" si="24"/>
        <v>#VALUE!</v>
      </c>
      <c r="M566" s="243" t="e">
        <f t="shared" si="24"/>
        <v>#VALUE!</v>
      </c>
      <c r="N566" s="243" t="e">
        <f t="shared" si="24"/>
        <v>#VALUE!</v>
      </c>
      <c r="O566" s="243" t="e">
        <f t="shared" si="24"/>
        <v>#VALUE!</v>
      </c>
      <c r="P566" s="243" t="e">
        <f t="shared" si="24"/>
        <v>#VALUE!</v>
      </c>
      <c r="Q566" s="243" t="e">
        <f t="shared" si="24"/>
        <v>#VALUE!</v>
      </c>
      <c r="R566" s="243" t="e">
        <f t="shared" si="24"/>
        <v>#VALUE!</v>
      </c>
      <c r="S566" s="243" t="e">
        <f t="shared" si="24"/>
        <v>#VALUE!</v>
      </c>
      <c r="T566" s="243" t="e">
        <f t="shared" si="24"/>
        <v>#VALUE!</v>
      </c>
    </row>
    <row r="567" spans="1:20" s="274" customFormat="1" ht="20.399999999999999">
      <c r="B567" s="257" t="s">
        <v>2154</v>
      </c>
      <c r="C567" s="243" t="e">
        <f t="shared" ref="C567:T567" si="25">C564+C565</f>
        <v>#VALUE!</v>
      </c>
      <c r="D567" s="243" t="e">
        <f t="shared" si="25"/>
        <v>#VALUE!</v>
      </c>
      <c r="E567" s="243" t="e">
        <f t="shared" si="25"/>
        <v>#VALUE!</v>
      </c>
      <c r="F567" s="243" t="e">
        <f t="shared" si="25"/>
        <v>#VALUE!</v>
      </c>
      <c r="G567" s="243" t="e">
        <f t="shared" si="25"/>
        <v>#VALUE!</v>
      </c>
      <c r="H567" s="243" t="e">
        <f t="shared" si="25"/>
        <v>#VALUE!</v>
      </c>
      <c r="I567" s="243" t="e">
        <f t="shared" si="25"/>
        <v>#VALUE!</v>
      </c>
      <c r="J567" s="243" t="e">
        <f t="shared" si="25"/>
        <v>#VALUE!</v>
      </c>
      <c r="K567" s="243" t="e">
        <f t="shared" si="25"/>
        <v>#VALUE!</v>
      </c>
      <c r="L567" s="243" t="e">
        <f t="shared" si="25"/>
        <v>#VALUE!</v>
      </c>
      <c r="M567" s="243" t="e">
        <f t="shared" si="25"/>
        <v>#VALUE!</v>
      </c>
      <c r="N567" s="243" t="e">
        <f t="shared" si="25"/>
        <v>#VALUE!</v>
      </c>
      <c r="O567" s="243" t="e">
        <f t="shared" si="25"/>
        <v>#VALUE!</v>
      </c>
      <c r="P567" s="243" t="e">
        <f t="shared" si="25"/>
        <v>#VALUE!</v>
      </c>
      <c r="Q567" s="252" t="e">
        <f t="shared" si="25"/>
        <v>#VALUE!</v>
      </c>
      <c r="R567" s="243" t="e">
        <f t="shared" si="25"/>
        <v>#VALUE!</v>
      </c>
      <c r="S567" s="243" t="e">
        <f t="shared" si="25"/>
        <v>#VALUE!</v>
      </c>
      <c r="T567" s="243" t="e">
        <f t="shared" si="25"/>
        <v>#VALUE!</v>
      </c>
    </row>
    <row r="568" spans="1:20" s="274" customFormat="1" ht="20.399999999999999">
      <c r="B568" s="257" t="s">
        <v>2138</v>
      </c>
      <c r="C568" s="243" t="e">
        <f t="shared" ref="C568:T568" si="26">C549-C554</f>
        <v>#VALUE!</v>
      </c>
      <c r="D568" s="243" t="e">
        <f t="shared" si="26"/>
        <v>#VALUE!</v>
      </c>
      <c r="E568" s="243" t="e">
        <f t="shared" si="26"/>
        <v>#VALUE!</v>
      </c>
      <c r="F568" s="243" t="e">
        <f t="shared" si="26"/>
        <v>#VALUE!</v>
      </c>
      <c r="G568" s="243" t="e">
        <f t="shared" si="26"/>
        <v>#VALUE!</v>
      </c>
      <c r="H568" s="243" t="e">
        <f t="shared" si="26"/>
        <v>#VALUE!</v>
      </c>
      <c r="I568" s="243" t="e">
        <f t="shared" si="26"/>
        <v>#VALUE!</v>
      </c>
      <c r="J568" s="243" t="e">
        <f t="shared" si="26"/>
        <v>#VALUE!</v>
      </c>
      <c r="K568" s="243" t="e">
        <f t="shared" si="26"/>
        <v>#VALUE!</v>
      </c>
      <c r="L568" s="243" t="e">
        <f t="shared" si="26"/>
        <v>#VALUE!</v>
      </c>
      <c r="M568" s="243" t="e">
        <f t="shared" si="26"/>
        <v>#VALUE!</v>
      </c>
      <c r="N568" s="243" t="e">
        <f t="shared" si="26"/>
        <v>#VALUE!</v>
      </c>
      <c r="O568" s="243" t="e">
        <f t="shared" si="26"/>
        <v>#VALUE!</v>
      </c>
      <c r="P568" s="243" t="e">
        <f t="shared" si="26"/>
        <v>#VALUE!</v>
      </c>
      <c r="Q568" s="243" t="e">
        <f t="shared" si="26"/>
        <v>#VALUE!</v>
      </c>
      <c r="R568" s="243" t="e">
        <f t="shared" si="26"/>
        <v>#VALUE!</v>
      </c>
      <c r="S568" s="243" t="e">
        <f t="shared" si="26"/>
        <v>#VALUE!</v>
      </c>
      <c r="T568" s="243" t="e">
        <f t="shared" si="26"/>
        <v>#VALUE!</v>
      </c>
    </row>
    <row r="569" spans="1:20" s="274" customFormat="1" ht="20.399999999999999">
      <c r="B569" s="257" t="s">
        <v>2139</v>
      </c>
      <c r="C569" s="243" t="e">
        <f t="shared" ref="C569:T569" si="27">C549-C555</f>
        <v>#VALUE!</v>
      </c>
      <c r="D569" s="243" t="e">
        <f t="shared" si="27"/>
        <v>#VALUE!</v>
      </c>
      <c r="E569" s="243" t="e">
        <f t="shared" si="27"/>
        <v>#VALUE!</v>
      </c>
      <c r="F569" s="243" t="e">
        <f t="shared" si="27"/>
        <v>#VALUE!</v>
      </c>
      <c r="G569" s="243" t="e">
        <f t="shared" si="27"/>
        <v>#VALUE!</v>
      </c>
      <c r="H569" s="243" t="e">
        <f t="shared" si="27"/>
        <v>#VALUE!</v>
      </c>
      <c r="I569" s="243" t="e">
        <f t="shared" si="27"/>
        <v>#VALUE!</v>
      </c>
      <c r="J569" s="243" t="e">
        <f t="shared" si="27"/>
        <v>#VALUE!</v>
      </c>
      <c r="K569" s="243" t="e">
        <f t="shared" si="27"/>
        <v>#VALUE!</v>
      </c>
      <c r="L569" s="243" t="e">
        <f t="shared" si="27"/>
        <v>#VALUE!</v>
      </c>
      <c r="M569" s="243" t="e">
        <f t="shared" si="27"/>
        <v>#VALUE!</v>
      </c>
      <c r="N569" s="243" t="e">
        <f t="shared" si="27"/>
        <v>#VALUE!</v>
      </c>
      <c r="O569" s="243" t="e">
        <f t="shared" si="27"/>
        <v>#VALUE!</v>
      </c>
      <c r="P569" s="243" t="e">
        <f t="shared" si="27"/>
        <v>#VALUE!</v>
      </c>
      <c r="Q569" s="243" t="e">
        <f t="shared" si="27"/>
        <v>#VALUE!</v>
      </c>
      <c r="R569" s="243" t="e">
        <f t="shared" si="27"/>
        <v>#VALUE!</v>
      </c>
      <c r="S569" s="243" t="e">
        <f t="shared" si="27"/>
        <v>#VALUE!</v>
      </c>
      <c r="T569" s="243" t="e">
        <f t="shared" si="27"/>
        <v>#VALUE!</v>
      </c>
    </row>
    <row r="570" spans="1:20" s="274" customFormat="1" ht="20.399999999999999">
      <c r="B570" s="257" t="s">
        <v>2155</v>
      </c>
      <c r="C570" s="243" t="e">
        <f>C560-C566</f>
        <v>#VALUE!</v>
      </c>
      <c r="D570" s="243" t="e">
        <f t="shared" ref="D570:T570" si="28">D560-D566</f>
        <v>#VALUE!</v>
      </c>
      <c r="E570" s="243" t="e">
        <f t="shared" si="28"/>
        <v>#VALUE!</v>
      </c>
      <c r="F570" s="243" t="e">
        <f t="shared" si="28"/>
        <v>#VALUE!</v>
      </c>
      <c r="G570" s="243" t="e">
        <f t="shared" si="28"/>
        <v>#VALUE!</v>
      </c>
      <c r="H570" s="243" t="e">
        <f t="shared" si="28"/>
        <v>#VALUE!</v>
      </c>
      <c r="I570" s="243" t="e">
        <f t="shared" si="28"/>
        <v>#VALUE!</v>
      </c>
      <c r="J570" s="243" t="e">
        <f t="shared" si="28"/>
        <v>#VALUE!</v>
      </c>
      <c r="K570" s="243" t="e">
        <f t="shared" si="28"/>
        <v>#VALUE!</v>
      </c>
      <c r="L570" s="243" t="e">
        <f t="shared" si="28"/>
        <v>#VALUE!</v>
      </c>
      <c r="M570" s="243" t="e">
        <f t="shared" si="28"/>
        <v>#VALUE!</v>
      </c>
      <c r="N570" s="243" t="e">
        <f t="shared" si="28"/>
        <v>#VALUE!</v>
      </c>
      <c r="O570" s="243" t="e">
        <f t="shared" si="28"/>
        <v>#VALUE!</v>
      </c>
      <c r="P570" s="243" t="e">
        <f t="shared" si="28"/>
        <v>#VALUE!</v>
      </c>
      <c r="Q570" s="243" t="e">
        <f t="shared" si="28"/>
        <v>#VALUE!</v>
      </c>
      <c r="R570" s="243" t="e">
        <f t="shared" si="28"/>
        <v>#VALUE!</v>
      </c>
      <c r="S570" s="243" t="e">
        <f t="shared" si="28"/>
        <v>#VALUE!</v>
      </c>
      <c r="T570" s="243" t="e">
        <f t="shared" si="28"/>
        <v>#VALUE!</v>
      </c>
    </row>
    <row r="571" spans="1:20" s="274" customFormat="1" ht="20.399999999999999">
      <c r="B571" s="257" t="s">
        <v>2156</v>
      </c>
      <c r="C571" s="243" t="e">
        <f t="shared" ref="C571:T571" si="29">C560-C567</f>
        <v>#VALUE!</v>
      </c>
      <c r="D571" s="243" t="e">
        <f t="shared" si="29"/>
        <v>#VALUE!</v>
      </c>
      <c r="E571" s="243" t="e">
        <f t="shared" si="29"/>
        <v>#VALUE!</v>
      </c>
      <c r="F571" s="243" t="e">
        <f t="shared" si="29"/>
        <v>#VALUE!</v>
      </c>
      <c r="G571" s="243" t="e">
        <f t="shared" si="29"/>
        <v>#VALUE!</v>
      </c>
      <c r="H571" s="243" t="e">
        <f t="shared" si="29"/>
        <v>#VALUE!</v>
      </c>
      <c r="I571" s="243" t="e">
        <f t="shared" si="29"/>
        <v>#VALUE!</v>
      </c>
      <c r="J571" s="243" t="e">
        <f t="shared" si="29"/>
        <v>#VALUE!</v>
      </c>
      <c r="K571" s="243" t="e">
        <f t="shared" si="29"/>
        <v>#VALUE!</v>
      </c>
      <c r="L571" s="243" t="e">
        <f t="shared" si="29"/>
        <v>#VALUE!</v>
      </c>
      <c r="M571" s="243" t="e">
        <f t="shared" si="29"/>
        <v>#VALUE!</v>
      </c>
      <c r="N571" s="243" t="e">
        <f t="shared" si="29"/>
        <v>#VALUE!</v>
      </c>
      <c r="O571" s="243" t="e">
        <f t="shared" si="29"/>
        <v>#VALUE!</v>
      </c>
      <c r="P571" s="243" t="e">
        <f t="shared" si="29"/>
        <v>#VALUE!</v>
      </c>
      <c r="Q571" s="252" t="e">
        <f t="shared" si="29"/>
        <v>#VALUE!</v>
      </c>
      <c r="R571" s="243" t="e">
        <f t="shared" si="29"/>
        <v>#VALUE!</v>
      </c>
      <c r="S571" s="243" t="e">
        <f t="shared" si="29"/>
        <v>#VALUE!</v>
      </c>
      <c r="T571" s="243" t="e">
        <f t="shared" si="29"/>
        <v>#VALUE!</v>
      </c>
    </row>
    <row r="572" spans="1:20" s="274" customFormat="1">
      <c r="B572" s="257"/>
      <c r="C572" s="243"/>
      <c r="D572" s="243"/>
      <c r="E572" s="243"/>
      <c r="F572" s="243"/>
      <c r="G572" s="243"/>
      <c r="H572" s="243"/>
      <c r="I572" s="243"/>
      <c r="J572" s="243"/>
      <c r="K572" s="243"/>
      <c r="L572" s="243"/>
      <c r="M572" s="243"/>
      <c r="N572" s="243"/>
      <c r="O572" s="243"/>
      <c r="P572" s="243"/>
      <c r="Q572" s="252"/>
      <c r="R572" s="243"/>
      <c r="S572" s="243"/>
      <c r="T572" s="243"/>
    </row>
    <row r="573" spans="1:20" s="274" customFormat="1">
      <c r="B573" s="257"/>
      <c r="C573" s="243"/>
      <c r="D573" s="243"/>
      <c r="E573" s="243"/>
      <c r="F573" s="243"/>
      <c r="G573" s="243"/>
      <c r="H573" s="243"/>
      <c r="I573" s="243"/>
      <c r="J573" s="243"/>
      <c r="K573" s="243"/>
      <c r="L573" s="243"/>
      <c r="M573" s="243"/>
      <c r="N573" s="243"/>
      <c r="O573" s="243"/>
      <c r="P573" s="243"/>
      <c r="Q573" s="252"/>
      <c r="R573" s="243"/>
      <c r="S573" s="243"/>
      <c r="T573" s="243"/>
    </row>
    <row r="574" spans="1:20" s="274" customFormat="1">
      <c r="B574" s="257"/>
      <c r="C574" s="243"/>
      <c r="D574" s="243"/>
      <c r="E574" s="243"/>
      <c r="F574" s="243"/>
      <c r="G574" s="243"/>
      <c r="H574" s="243"/>
      <c r="I574" s="243"/>
      <c r="J574" s="243"/>
      <c r="K574" s="243"/>
      <c r="L574" s="243"/>
      <c r="M574" s="243"/>
      <c r="N574" s="243"/>
      <c r="O574" s="243"/>
      <c r="P574" s="243"/>
      <c r="Q574" s="252"/>
      <c r="R574" s="243"/>
      <c r="S574" s="243"/>
      <c r="T574" s="243"/>
    </row>
    <row r="575" spans="1:20" s="274" customFormat="1">
      <c r="B575" s="257"/>
      <c r="C575" s="243"/>
      <c r="D575" s="243"/>
      <c r="E575" s="243"/>
      <c r="F575" s="243"/>
      <c r="G575" s="243"/>
      <c r="H575" s="243"/>
      <c r="I575" s="243"/>
      <c r="J575" s="243"/>
      <c r="K575" s="243"/>
      <c r="L575" s="243"/>
      <c r="M575" s="243"/>
      <c r="N575" s="243"/>
      <c r="O575" s="243"/>
      <c r="P575" s="243"/>
      <c r="Q575" s="252"/>
      <c r="R575" s="243"/>
      <c r="S575" s="243"/>
      <c r="T575" s="243"/>
    </row>
    <row r="576" spans="1:20">
      <c r="A576" s="293" t="s">
        <v>1663</v>
      </c>
      <c r="B576" s="271"/>
      <c r="C576" s="281"/>
    </row>
    <row r="577" spans="1:3">
      <c r="A577" s="291" t="s">
        <v>551</v>
      </c>
      <c r="B577" s="271" t="s">
        <v>1664</v>
      </c>
      <c r="C577" s="281"/>
    </row>
    <row r="578" spans="1:3">
      <c r="A578" s="291" t="s">
        <v>553</v>
      </c>
      <c r="B578" s="271" t="s">
        <v>1665</v>
      </c>
      <c r="C578" s="281"/>
    </row>
    <row r="579" spans="1:3">
      <c r="A579" s="291"/>
      <c r="B579" s="271" t="s">
        <v>1633</v>
      </c>
      <c r="C579" s="281"/>
    </row>
    <row r="580" spans="1:3">
      <c r="A580" s="291"/>
      <c r="B580" s="271" t="s">
        <v>1634</v>
      </c>
      <c r="C580" s="281"/>
    </row>
    <row r="581" spans="1:3">
      <c r="A581" s="291" t="s">
        <v>555</v>
      </c>
      <c r="B581" s="271" t="s">
        <v>1666</v>
      </c>
      <c r="C581" s="281"/>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Đề </vt:lpstr>
      <vt:lpstr>DS</vt:lpstr>
      <vt:lpstr>Sheet1</vt:lpstr>
      <vt:lpstr>chuong</vt:lpstr>
      <vt:lpstr>2</vt:lpstr>
      <vt:lpstr>3</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Dũng</cp:lastModifiedBy>
  <dcterms:created xsi:type="dcterms:W3CDTF">2022-04-29T04:56:00Z</dcterms:created>
  <dcterms:modified xsi:type="dcterms:W3CDTF">2023-10-21T02:45:51Z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77DE52CAEBD647A3A3ECB19797082501</vt:lpwstr>
  </property>
  <property fmtid="{D5CDD505-2E9C-101B-9397-08002B2CF9AE}" pid="3" name="KSOProductBuildVer">
    <vt:lpwstr>1033-11.2.0.11516</vt:lpwstr>
  </property>
</Properties>
</file>